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58681AF8-A223-4E88-9DCC-4035CB3F1CAE}"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I105" i="4" l="1"/>
  <c r="I104" i="4"/>
  <c r="H109" i="4"/>
  <c r="H108" i="4"/>
  <c r="H106" i="4"/>
  <c r="H105" i="4"/>
  <c r="H104" i="4"/>
  <c r="M70" i="374" l="1"/>
  <c r="B79" i="244"/>
  <c r="M58" i="244"/>
  <c r="N58" i="244" s="1"/>
  <c r="J58" i="244"/>
  <c r="B58" i="244"/>
  <c r="B57" i="244"/>
  <c r="K44" i="244"/>
  <c r="N44" i="244" s="1"/>
  <c r="B44" i="244"/>
  <c r="K79" i="244"/>
  <c r="I79" i="244" s="1"/>
  <c r="N79" i="244"/>
  <c r="L59" i="25"/>
  <c r="L59" i="23"/>
  <c r="B48" i="276"/>
  <c r="J48" i="276"/>
  <c r="M48" i="276"/>
  <c r="N48" i="276" s="1"/>
  <c r="N56" i="276" s="1"/>
  <c r="B72" i="276"/>
  <c r="K72" i="276"/>
  <c r="I72" i="276" s="1"/>
  <c r="N72" i="276"/>
  <c r="N78" i="276" s="1"/>
  <c r="N41" i="276" s="1"/>
  <c r="N43" i="276" s="1"/>
  <c r="K39" i="57"/>
  <c r="N39" i="57" s="1"/>
  <c r="B39" i="57"/>
  <c r="M72" i="150"/>
  <c r="M73" i="150" s="1"/>
  <c r="M74" i="150" s="1"/>
  <c r="M48" i="367"/>
  <c r="N48" i="367" s="1"/>
  <c r="N54" i="367" s="1"/>
  <c r="K62" i="294"/>
  <c r="K61" i="294"/>
  <c r="B62" i="294"/>
  <c r="B61" i="294"/>
  <c r="B60" i="294"/>
  <c r="L58" i="287"/>
  <c r="K59" i="287"/>
  <c r="B59" i="287"/>
  <c r="B58" i="287"/>
  <c r="L58" i="286"/>
  <c r="L58" i="285"/>
  <c r="K59" i="286"/>
  <c r="K58" i="286"/>
  <c r="B59" i="286"/>
  <c r="B58" i="286"/>
  <c r="B58" i="285"/>
  <c r="K58" i="284"/>
  <c r="B58" i="284"/>
  <c r="L58" i="284"/>
  <c r="N58" i="284" s="1"/>
  <c r="N64" i="284" s="1"/>
  <c r="L58" i="283"/>
  <c r="K58" i="283"/>
  <c r="N58" i="283" s="1"/>
  <c r="N64" i="283" s="1"/>
  <c r="B58" i="283"/>
  <c r="B61" i="270"/>
  <c r="K66" i="268"/>
  <c r="B66" i="268"/>
  <c r="B65" i="268"/>
  <c r="L69" i="252"/>
  <c r="N69" i="252" s="1"/>
  <c r="L68" i="252"/>
  <c r="K69" i="252"/>
  <c r="B69" i="252"/>
  <c r="B68" i="252"/>
  <c r="L65" i="248"/>
  <c r="L64" i="248"/>
  <c r="K65" i="248"/>
  <c r="N65" i="248" s="1"/>
  <c r="B65" i="248"/>
  <c r="B64" i="248"/>
  <c r="B63" i="249"/>
  <c r="K63" i="249"/>
  <c r="L63" i="249"/>
  <c r="N63" i="249" s="1"/>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K38" i="193"/>
  <c r="N38" i="193" s="1"/>
  <c r="K37" i="193"/>
  <c r="N37" i="193" s="1"/>
  <c r="K36" i="193"/>
  <c r="B39" i="193"/>
  <c r="B38" i="193"/>
  <c r="B37" i="193"/>
  <c r="B36" i="193"/>
  <c r="K65" i="162"/>
  <c r="K64" i="162"/>
  <c r="K65" i="157"/>
  <c r="B65" i="157"/>
  <c r="B64" i="157"/>
  <c r="M48" i="56"/>
  <c r="N48" i="56" s="1"/>
  <c r="N54" i="56" s="1"/>
  <c r="B48" i="56"/>
  <c r="K59" i="32"/>
  <c r="K59" i="27"/>
  <c r="K59" i="19"/>
  <c r="K59" i="18"/>
  <c r="K59" i="17"/>
  <c r="K59" i="16"/>
  <c r="K59" i="15"/>
  <c r="K59" i="14"/>
  <c r="K71" i="12"/>
  <c r="I71" i="12" s="1"/>
  <c r="K70" i="12"/>
  <c r="B71" i="12"/>
  <c r="B70" i="12"/>
  <c r="K38" i="12"/>
  <c r="N38" i="12" s="1"/>
  <c r="K37" i="12"/>
  <c r="B38" i="12"/>
  <c r="B37" i="12"/>
  <c r="C3" i="5"/>
  <c r="K36" i="370"/>
  <c r="N36" i="370" s="1"/>
  <c r="N43" i="370" s="1"/>
  <c r="N78" i="370" s="1"/>
  <c r="L84" i="370" s="1"/>
  <c r="B36" i="370"/>
  <c r="K36" i="11"/>
  <c r="N36" i="11" s="1"/>
  <c r="N43" i="11" s="1"/>
  <c r="N78" i="11" s="1"/>
  <c r="B36" i="11"/>
  <c r="K36" i="369"/>
  <c r="N36" i="369" s="1"/>
  <c r="N43" i="369" s="1"/>
  <c r="N78" i="369" s="1"/>
  <c r="L85" i="369" s="1"/>
  <c r="B36" i="369"/>
  <c r="K70" i="367"/>
  <c r="N70" i="367" s="1"/>
  <c r="N76" i="367" s="1"/>
  <c r="N41" i="367" s="1"/>
  <c r="N43" i="367" s="1"/>
  <c r="B70" i="367"/>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c r="N77" i="364" s="1"/>
  <c r="N4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N71" i="359" s="1"/>
  <c r="N77" i="359" s="1"/>
  <c r="N41" i="359" s="1"/>
  <c r="N43" i="359" s="1"/>
  <c r="B71" i="359"/>
  <c r="M50" i="359"/>
  <c r="N50" i="359" s="1"/>
  <c r="N55"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N72" i="355" s="1"/>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N55"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c r="N77" i="347" s="1"/>
  <c r="N41" i="347" s="1"/>
  <c r="N43" i="347" s="1"/>
  <c r="B72" i="347"/>
  <c r="K71" i="347"/>
  <c r="N71" i="347"/>
  <c r="B71" i="347"/>
  <c r="M51" i="347"/>
  <c r="N51" i="347" s="1"/>
  <c r="J51" i="347"/>
  <c r="B51" i="347"/>
  <c r="M50" i="347"/>
  <c r="N50" i="347" s="1"/>
  <c r="J50" i="347"/>
  <c r="B50" i="347"/>
  <c r="M49" i="347"/>
  <c r="N49" i="347" s="1"/>
  <c r="J49" i="347"/>
  <c r="B49" i="347"/>
  <c r="M48" i="347"/>
  <c r="N48" i="347" s="1"/>
  <c r="J48" i="347"/>
  <c r="B48" i="347"/>
  <c r="K71" i="346"/>
  <c r="B71" i="346"/>
  <c r="M49" i="346"/>
  <c r="N49" i="346" s="1"/>
  <c r="N55" i="346" s="1"/>
  <c r="J49" i="346"/>
  <c r="B49" i="346"/>
  <c r="M48" i="346"/>
  <c r="N48" i="346" s="1"/>
  <c r="J48" i="346"/>
  <c r="B48" i="346"/>
  <c r="K71" i="345"/>
  <c r="B71" i="345"/>
  <c r="M50" i="345"/>
  <c r="N50" i="345" s="1"/>
  <c r="N55" i="345" s="1"/>
  <c r="J50" i="345"/>
  <c r="B50" i="345"/>
  <c r="M49" i="345"/>
  <c r="N49" i="345" s="1"/>
  <c r="J49" i="345"/>
  <c r="B49" i="345"/>
  <c r="M48" i="345"/>
  <c r="N48" i="345" s="1"/>
  <c r="J48" i="345"/>
  <c r="B48" i="345"/>
  <c r="K72" i="344"/>
  <c r="B72" i="344"/>
  <c r="K71" i="344"/>
  <c r="B71" i="344"/>
  <c r="M49" i="344"/>
  <c r="N49" i="344" s="1"/>
  <c r="J49" i="344"/>
  <c r="B49" i="344"/>
  <c r="M48" i="344"/>
  <c r="N48" i="344" s="1"/>
  <c r="N55"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c r="N77" i="342" s="1"/>
  <c r="N4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N79" i="340" s="1"/>
  <c r="J48" i="340"/>
  <c r="B48" i="340"/>
  <c r="K71" i="371"/>
  <c r="N71" i="371" s="1"/>
  <c r="N77" i="37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N77" i="337" s="1"/>
  <c r="N4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N71" i="335" s="1"/>
  <c r="N77" i="335" s="1"/>
  <c r="N41" i="335" s="1"/>
  <c r="N43" i="335" s="1"/>
  <c r="B71" i="335"/>
  <c r="M50" i="335"/>
  <c r="N50" i="335" s="1"/>
  <c r="J50" i="335"/>
  <c r="B50" i="335"/>
  <c r="M49" i="335"/>
  <c r="N49" i="335" s="1"/>
  <c r="N55" i="335" s="1"/>
  <c r="J49" i="335"/>
  <c r="B49" i="335"/>
  <c r="M48" i="335"/>
  <c r="N48" i="335" s="1"/>
  <c r="J48" i="335"/>
  <c r="B48" i="335"/>
  <c r="K36" i="335"/>
  <c r="N36" i="335" s="1"/>
  <c r="B36" i="335"/>
  <c r="K72" i="334"/>
  <c r="N72" i="334" s="1"/>
  <c r="B72" i="334"/>
  <c r="K71" i="334"/>
  <c r="N71" i="334"/>
  <c r="N77" i="334" s="1"/>
  <c r="N41" i="334" s="1"/>
  <c r="N43" i="334" s="1"/>
  <c r="B71" i="334"/>
  <c r="M50" i="334"/>
  <c r="N50" i="334" s="1"/>
  <c r="J50" i="334"/>
  <c r="B50" i="334"/>
  <c r="M49" i="334"/>
  <c r="N49" i="334" s="1"/>
  <c r="J49" i="334"/>
  <c r="B49" i="334"/>
  <c r="M48" i="334"/>
  <c r="N48" i="334" s="1"/>
  <c r="J48" i="334"/>
  <c r="B48" i="334"/>
  <c r="K36" i="334"/>
  <c r="N36" i="334" s="1"/>
  <c r="B36" i="334"/>
  <c r="K72" i="333"/>
  <c r="N72" i="333" s="1"/>
  <c r="B72" i="333"/>
  <c r="K71" i="333"/>
  <c r="N71" i="333"/>
  <c r="B71" i="333"/>
  <c r="M49" i="333"/>
  <c r="N49" i="333" s="1"/>
  <c r="J49" i="333"/>
  <c r="B49" i="333"/>
  <c r="M48" i="333"/>
  <c r="N48" i="333" s="1"/>
  <c r="N55" i="333" s="1"/>
  <c r="J48" i="333"/>
  <c r="B48" i="333"/>
  <c r="K37" i="333"/>
  <c r="N37" i="333" s="1"/>
  <c r="B37" i="333"/>
  <c r="K36" i="333"/>
  <c r="N36" i="333" s="1"/>
  <c r="B36" i="333"/>
  <c r="K72" i="332"/>
  <c r="N72" i="332" s="1"/>
  <c r="B72" i="332"/>
  <c r="K71" i="332"/>
  <c r="N71" i="332"/>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c r="B71" i="329"/>
  <c r="M50" i="329"/>
  <c r="N50" i="329" s="1"/>
  <c r="J50" i="329"/>
  <c r="B50" i="329"/>
  <c r="M49" i="329"/>
  <c r="N49" i="329" s="1"/>
  <c r="J49" i="329"/>
  <c r="B49" i="329"/>
  <c r="M48" i="329"/>
  <c r="N48" i="329" s="1"/>
  <c r="N55" i="329" s="1"/>
  <c r="J48" i="329"/>
  <c r="B48" i="329"/>
  <c r="K37" i="329"/>
  <c r="N37" i="329" s="1"/>
  <c r="B37" i="329"/>
  <c r="K36" i="329"/>
  <c r="N36" i="329" s="1"/>
  <c r="B36" i="329"/>
  <c r="K72" i="328"/>
  <c r="N72" i="328"/>
  <c r="B72" i="328"/>
  <c r="K71" i="328"/>
  <c r="N71" i="328" s="1"/>
  <c r="B71" i="328"/>
  <c r="M49" i="328"/>
  <c r="N49" i="328" s="1"/>
  <c r="J49" i="328"/>
  <c r="B49" i="328"/>
  <c r="M48" i="328"/>
  <c r="N48" i="328" s="1"/>
  <c r="J48" i="328"/>
  <c r="B48" i="328"/>
  <c r="K71" i="327"/>
  <c r="N71" i="327" s="1"/>
  <c r="N77" i="327"/>
  <c r="N41" i="327" s="1"/>
  <c r="N43" i="327" s="1"/>
  <c r="N79" i="327" s="1"/>
  <c r="L86"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N77" i="322" s="1"/>
  <c r="B71" i="322"/>
  <c r="M48" i="322"/>
  <c r="N48" i="322" s="1"/>
  <c r="N55" i="322" s="1"/>
  <c r="J48" i="322"/>
  <c r="B48" i="322"/>
  <c r="K72" i="321"/>
  <c r="N72" i="321"/>
  <c r="B72" i="321"/>
  <c r="K71" i="321"/>
  <c r="N71" i="321" s="1"/>
  <c r="B71" i="321"/>
  <c r="M48" i="321"/>
  <c r="N48" i="321" s="1"/>
  <c r="N55" i="321" s="1"/>
  <c r="J48" i="321"/>
  <c r="B48" i="321"/>
  <c r="K72" i="320"/>
  <c r="B72" i="320"/>
  <c r="K71" i="320"/>
  <c r="I71" i="320" s="1"/>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N55"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N55" i="313" s="1"/>
  <c r="J51" i="313"/>
  <c r="B51" i="313"/>
  <c r="M50" i="313"/>
  <c r="N50" i="313" s="1"/>
  <c r="J50" i="313"/>
  <c r="B50" i="313"/>
  <c r="M49" i="313"/>
  <c r="N49" i="313" s="1"/>
  <c r="J49" i="313"/>
  <c r="B49" i="313"/>
  <c r="M48" i="313"/>
  <c r="N48" i="313" s="1"/>
  <c r="J48" i="313"/>
  <c r="B48" i="313"/>
  <c r="K72" i="312"/>
  <c r="N72" i="312" s="1"/>
  <c r="N77" i="312" s="1"/>
  <c r="N41" i="312" s="1"/>
  <c r="N43" i="312" s="1"/>
  <c r="B72" i="312"/>
  <c r="K71" i="312"/>
  <c r="N71" i="312" s="1"/>
  <c r="B71" i="312"/>
  <c r="K60" i="312"/>
  <c r="B60" i="312"/>
  <c r="M51" i="312"/>
  <c r="N51" i="312" s="1"/>
  <c r="J51" i="312"/>
  <c r="B51" i="312"/>
  <c r="M50" i="312"/>
  <c r="N50" i="312" s="1"/>
  <c r="J50" i="312"/>
  <c r="B50" i="312"/>
  <c r="M49" i="312"/>
  <c r="N49" i="312" s="1"/>
  <c r="N55" i="312" s="1"/>
  <c r="J49" i="312"/>
  <c r="B49" i="312"/>
  <c r="M48" i="312"/>
  <c r="N48" i="312" s="1"/>
  <c r="J48" i="312"/>
  <c r="B48" i="312"/>
  <c r="K72" i="311"/>
  <c r="B72" i="311"/>
  <c r="K71" i="311"/>
  <c r="I71" i="311" s="1"/>
  <c r="B71" i="311"/>
  <c r="K60" i="311"/>
  <c r="B60" i="311"/>
  <c r="M49" i="311"/>
  <c r="N49" i="311" s="1"/>
  <c r="J49" i="311"/>
  <c r="B49" i="311"/>
  <c r="M48" i="311"/>
  <c r="N48" i="311" s="1"/>
  <c r="J48" i="311"/>
  <c r="B48" i="311"/>
  <c r="K37" i="311"/>
  <c r="N37" i="311" s="1"/>
  <c r="B37" i="311"/>
  <c r="K36" i="311"/>
  <c r="N36" i="311" s="1"/>
  <c r="B36" i="311"/>
  <c r="K70" i="310"/>
  <c r="B70" i="310"/>
  <c r="K69" i="310"/>
  <c r="I69" i="310" s="1"/>
  <c r="B69" i="310"/>
  <c r="M49" i="310"/>
  <c r="N49" i="310" s="1"/>
  <c r="J49" i="310"/>
  <c r="B49" i="310"/>
  <c r="M48" i="310"/>
  <c r="N48" i="310" s="1"/>
  <c r="J48" i="310"/>
  <c r="B48" i="310"/>
  <c r="K70" i="309"/>
  <c r="N70" i="309" s="1"/>
  <c r="N75" i="309" s="1"/>
  <c r="N41"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N43"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N70" i="300" s="1"/>
  <c r="B70" i="300"/>
  <c r="K69" i="300"/>
  <c r="B69" i="300"/>
  <c r="M48" i="300"/>
  <c r="N48" i="300" s="1"/>
  <c r="N53" i="300" s="1"/>
  <c r="J48" i="300"/>
  <c r="B48" i="300"/>
  <c r="K70" i="299"/>
  <c r="N70" i="299"/>
  <c r="N75" i="299" s="1"/>
  <c r="N41" i="299" s="1"/>
  <c r="N43"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N53" i="298" s="1"/>
  <c r="J50" i="298"/>
  <c r="B50" i="298"/>
  <c r="M49" i="298"/>
  <c r="N49" i="298" s="1"/>
  <c r="J49" i="298"/>
  <c r="B49" i="298"/>
  <c r="M48" i="298"/>
  <c r="N48" i="298" s="1"/>
  <c r="J48" i="298"/>
  <c r="B48" i="298"/>
  <c r="K36" i="298"/>
  <c r="N36" i="298" s="1"/>
  <c r="N43"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N77" i="296" s="1"/>
  <c r="N41" i="296" s="1"/>
  <c r="N43" i="296" s="1"/>
  <c r="B71" i="296"/>
  <c r="M49" i="296"/>
  <c r="N49" i="296" s="1"/>
  <c r="J49" i="296"/>
  <c r="B49" i="296"/>
  <c r="M48" i="296"/>
  <c r="N48" i="296" s="1"/>
  <c r="N55" i="296" s="1"/>
  <c r="J48" i="296"/>
  <c r="B48" i="296"/>
  <c r="K72" i="295"/>
  <c r="N72" i="295" s="1"/>
  <c r="N77" i="295" s="1"/>
  <c r="N41" i="295" s="1"/>
  <c r="N43" i="295" s="1"/>
  <c r="B72" i="295"/>
  <c r="K71" i="295"/>
  <c r="N71" i="295" s="1"/>
  <c r="B71" i="295"/>
  <c r="K60" i="295"/>
  <c r="B60" i="295"/>
  <c r="M50" i="295"/>
  <c r="N50" i="295" s="1"/>
  <c r="J50" i="295"/>
  <c r="B50" i="295"/>
  <c r="M49" i="295"/>
  <c r="N49" i="295" s="1"/>
  <c r="J49" i="295"/>
  <c r="B49" i="295"/>
  <c r="M48" i="295"/>
  <c r="N48" i="295" s="1"/>
  <c r="J48" i="295"/>
  <c r="B48" i="295"/>
  <c r="K72" i="294"/>
  <c r="N72" i="294"/>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I69" i="287" s="1"/>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c r="B69" i="283"/>
  <c r="M50" i="283"/>
  <c r="N50" i="283" s="1"/>
  <c r="J50" i="283"/>
  <c r="B50" i="283"/>
  <c r="M49" i="283"/>
  <c r="N49" i="283" s="1"/>
  <c r="J49" i="283"/>
  <c r="B49" i="283"/>
  <c r="M48" i="283"/>
  <c r="N48" i="283" s="1"/>
  <c r="J48" i="283"/>
  <c r="B48" i="283"/>
  <c r="K36" i="283"/>
  <c r="N36" i="283" s="1"/>
  <c r="B36" i="283"/>
  <c r="K78" i="282"/>
  <c r="N78" i="282" s="1"/>
  <c r="B78" i="282"/>
  <c r="K77" i="282"/>
  <c r="N77" i="282"/>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N59"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N78" i="275" s="1"/>
  <c r="N41" i="275" s="1"/>
  <c r="B72" i="275"/>
  <c r="M53" i="275"/>
  <c r="N53" i="275" s="1"/>
  <c r="J53" i="275"/>
  <c r="B53" i="275"/>
  <c r="M52" i="275"/>
  <c r="N52" i="275" s="1"/>
  <c r="N56"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N78" i="274" s="1"/>
  <c r="N41"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N61" i="273" s="1"/>
  <c r="N67" i="273" s="1"/>
  <c r="K61" i="273"/>
  <c r="B61" i="273"/>
  <c r="M49" i="273"/>
  <c r="N49" i="273" s="1"/>
  <c r="J49" i="273"/>
  <c r="B49" i="273"/>
  <c r="M48" i="273"/>
  <c r="N48" i="273" s="1"/>
  <c r="J48" i="273"/>
  <c r="B48" i="273"/>
  <c r="K36" i="273"/>
  <c r="N36" i="273" s="1"/>
  <c r="B36" i="273"/>
  <c r="K73" i="272"/>
  <c r="N73" i="272" s="1"/>
  <c r="B73" i="272"/>
  <c r="K72" i="272"/>
  <c r="N72" i="272" s="1"/>
  <c r="N78" i="272" s="1"/>
  <c r="N41" i="272" s="1"/>
  <c r="B72" i="272"/>
  <c r="L61" i="272"/>
  <c r="N61" i="272" s="1"/>
  <c r="N67" i="272" s="1"/>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N55" i="265" s="1"/>
  <c r="J49" i="265"/>
  <c r="B49" i="265"/>
  <c r="M48" i="265"/>
  <c r="N48" i="265" s="1"/>
  <c r="J48" i="265"/>
  <c r="B48" i="265"/>
  <c r="K37" i="265"/>
  <c r="N37" i="265" s="1"/>
  <c r="B37" i="265"/>
  <c r="K36" i="265"/>
  <c r="N36" i="265" s="1"/>
  <c r="B36" i="265"/>
  <c r="K72" i="264"/>
  <c r="N72" i="264" s="1"/>
  <c r="N77" i="264" s="1"/>
  <c r="N41"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N60" i="261" s="1"/>
  <c r="N66" i="261" s="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N55" i="258" s="1"/>
  <c r="J49" i="258"/>
  <c r="B49" i="258"/>
  <c r="M48" i="258"/>
  <c r="N48" i="258" s="1"/>
  <c r="J48" i="258"/>
  <c r="B48" i="258"/>
  <c r="K36" i="258"/>
  <c r="N36" i="258" s="1"/>
  <c r="B36" i="258"/>
  <c r="K72" i="257"/>
  <c r="N72" i="257" s="1"/>
  <c r="B72" i="257"/>
  <c r="K71" i="257"/>
  <c r="N71" i="257" s="1"/>
  <c r="N77" i="257" s="1"/>
  <c r="N4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N77" i="256" s="1"/>
  <c r="N41"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N55" i="251" s="1"/>
  <c r="J48" i="251"/>
  <c r="B48" i="251"/>
  <c r="K36" i="251"/>
  <c r="N36" i="251" s="1"/>
  <c r="N43" i="251" s="1"/>
  <c r="B36" i="251"/>
  <c r="K72" i="250"/>
  <c r="N72" i="250" s="1"/>
  <c r="N77" i="250" s="1"/>
  <c r="N41" i="250" s="1"/>
  <c r="N43"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N64" i="249" s="1"/>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c r="B78" i="248"/>
  <c r="K77" i="248"/>
  <c r="N77" i="248" s="1"/>
  <c r="B77" i="248"/>
  <c r="K76" i="248"/>
  <c r="B76" i="248"/>
  <c r="K75" i="248"/>
  <c r="B75" i="248"/>
  <c r="K74" i="248"/>
  <c r="N74" i="248" s="1"/>
  <c r="N81" i="248" s="1"/>
  <c r="N43" i="248" s="1"/>
  <c r="B74" i="248"/>
  <c r="K73" i="248"/>
  <c r="B73" i="248"/>
  <c r="K64" i="248"/>
  <c r="N64" i="248" s="1"/>
  <c r="L63" i="248"/>
  <c r="K63" i="248"/>
  <c r="B63" i="248"/>
  <c r="M55" i="248"/>
  <c r="N55" i="248" s="1"/>
  <c r="J55" i="248"/>
  <c r="M54" i="248"/>
  <c r="N54" i="248" s="1"/>
  <c r="J54" i="248"/>
  <c r="M53" i="248"/>
  <c r="N53" i="248" s="1"/>
  <c r="J53" i="248"/>
  <c r="B53" i="248"/>
  <c r="M52" i="248"/>
  <c r="N52" i="248" s="1"/>
  <c r="N58"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c r="N87" i="246" s="1"/>
  <c r="N45" i="246" s="1"/>
  <c r="B83" i="246"/>
  <c r="K81" i="246"/>
  <c r="N81" i="246" s="1"/>
  <c r="B81" i="246"/>
  <c r="K80" i="246"/>
  <c r="N80" i="246" s="1"/>
  <c r="B80" i="246"/>
  <c r="L69" i="246"/>
  <c r="N69" i="246" s="1"/>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N83" i="245" s="1"/>
  <c r="N45" i="245" s="1"/>
  <c r="B76" i="245"/>
  <c r="L65" i="245"/>
  <c r="N65" i="245" s="1"/>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N64" i="244" s="1"/>
  <c r="N70" i="244" s="1"/>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N76" i="243" s="1"/>
  <c r="N40"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N76" i="242" s="1"/>
  <c r="N40" i="242" s="1"/>
  <c r="B72" i="242"/>
  <c r="K71" i="242"/>
  <c r="N71" i="242" s="1"/>
  <c r="B71" i="242"/>
  <c r="K70" i="242"/>
  <c r="N70" i="242" s="1"/>
  <c r="B70" i="242"/>
  <c r="L59" i="242"/>
  <c r="N59" i="242" s="1"/>
  <c r="N65" i="242" s="1"/>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N43"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N43" i="235" s="1"/>
  <c r="B71" i="235"/>
  <c r="B60" i="235"/>
  <c r="M49" i="235"/>
  <c r="N49" i="235" s="1"/>
  <c r="J49" i="235"/>
  <c r="B49" i="235"/>
  <c r="M48" i="235"/>
  <c r="N48" i="235" s="1"/>
  <c r="J48" i="235"/>
  <c r="B48" i="235"/>
  <c r="K36" i="235"/>
  <c r="N36" i="235" s="1"/>
  <c r="B36" i="235"/>
  <c r="K71" i="234"/>
  <c r="N71" i="234" s="1"/>
  <c r="N76" i="234" s="1"/>
  <c r="N40" i="234" s="1"/>
  <c r="B71" i="234"/>
  <c r="K70" i="234"/>
  <c r="N70" i="234" s="1"/>
  <c r="B70" i="234"/>
  <c r="B59" i="234"/>
  <c r="M47" i="234"/>
  <c r="N47" i="234" s="1"/>
  <c r="N54"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N55" i="233" s="1"/>
  <c r="J48" i="233"/>
  <c r="B48" i="233"/>
  <c r="K37" i="233"/>
  <c r="N37" i="233" s="1"/>
  <c r="B37" i="233"/>
  <c r="K36" i="233"/>
  <c r="N36" i="233" s="1"/>
  <c r="B36" i="233"/>
  <c r="K73" i="232"/>
  <c r="N73" i="232" s="1"/>
  <c r="B73" i="232"/>
  <c r="K72" i="232"/>
  <c r="N72" i="232"/>
  <c r="N78" i="232" s="1"/>
  <c r="N41"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N43" i="227" s="1"/>
  <c r="B37" i="227"/>
  <c r="K36" i="227"/>
  <c r="N36" i="227" s="1"/>
  <c r="B36" i="227"/>
  <c r="M49" i="226"/>
  <c r="N49" i="226" s="1"/>
  <c r="N54" i="226" s="1"/>
  <c r="N78" i="226" s="1"/>
  <c r="J49" i="226"/>
  <c r="B49" i="226"/>
  <c r="M49" i="225"/>
  <c r="N49" i="225" s="1"/>
  <c r="N54" i="225" s="1"/>
  <c r="N78" i="225" s="1"/>
  <c r="J49" i="225"/>
  <c r="B49" i="225"/>
  <c r="M49" i="224"/>
  <c r="N49" i="224" s="1"/>
  <c r="N54" i="224" s="1"/>
  <c r="N78" i="224" s="1"/>
  <c r="L83" i="224" s="1"/>
  <c r="J49" i="224"/>
  <c r="B49" i="224"/>
  <c r="K78" i="221"/>
  <c r="N78" i="221" s="1"/>
  <c r="B78" i="221"/>
  <c r="K77" i="221"/>
  <c r="N77" i="221" s="1"/>
  <c r="N83" i="221" s="1"/>
  <c r="N46"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I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N80" i="219" s="1"/>
  <c r="N46"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N80" i="217" s="1"/>
  <c r="N46"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N76" i="213" s="1"/>
  <c r="N42"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N75" i="190" s="1"/>
  <c r="N41" i="190" s="1"/>
  <c r="B69" i="190"/>
  <c r="K58" i="190"/>
  <c r="B58" i="190"/>
  <c r="K38" i="190"/>
  <c r="N38" i="190" s="1"/>
  <c r="B38" i="190"/>
  <c r="K37" i="190"/>
  <c r="N37" i="190" s="1"/>
  <c r="B37" i="190"/>
  <c r="K36" i="190"/>
  <c r="N36" i="190" s="1"/>
  <c r="B36" i="190"/>
  <c r="K76" i="189"/>
  <c r="N76" i="189" s="1"/>
  <c r="B76" i="189"/>
  <c r="K75" i="189"/>
  <c r="N75" i="189" s="1"/>
  <c r="N80" i="189" s="1"/>
  <c r="N46"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N80" i="184" s="1"/>
  <c r="N46" i="184" s="1"/>
  <c r="B74" i="184"/>
  <c r="K64" i="184"/>
  <c r="B64" i="184"/>
  <c r="K63" i="184"/>
  <c r="B63" i="184"/>
  <c r="M54" i="184"/>
  <c r="N54" i="184" s="1"/>
  <c r="N58"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I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c r="B76" i="181"/>
  <c r="K75" i="181"/>
  <c r="N75" i="181" s="1"/>
  <c r="B75" i="181"/>
  <c r="K74" i="181"/>
  <c r="N74" i="181" s="1"/>
  <c r="B74" i="181"/>
  <c r="K64" i="181"/>
  <c r="B64" i="181"/>
  <c r="K63" i="181"/>
  <c r="B63" i="181"/>
  <c r="M54" i="181"/>
  <c r="N54" i="181" s="1"/>
  <c r="J54" i="181"/>
  <c r="B54" i="181"/>
  <c r="M53" i="181"/>
  <c r="N53" i="181" s="1"/>
  <c r="N58"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N58"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I75" i="174" s="1"/>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N58"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N75" i="162" s="1"/>
  <c r="N81" i="162" s="1"/>
  <c r="N47" i="162" s="1"/>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N77" i="157" s="1"/>
  <c r="B77" i="157"/>
  <c r="K76" i="157"/>
  <c r="N76" i="157"/>
  <c r="N81" i="157" s="1"/>
  <c r="N47"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N77" i="155" s="1"/>
  <c r="N81" i="155" s="1"/>
  <c r="N47" i="155" s="1"/>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B69" i="147"/>
  <c r="K58" i="147"/>
  <c r="B58" i="147"/>
  <c r="M49" i="147"/>
  <c r="N49" i="147" s="1"/>
  <c r="J49" i="147"/>
  <c r="B49" i="147"/>
  <c r="M48" i="147"/>
  <c r="N48" i="147" s="1"/>
  <c r="J48" i="147"/>
  <c r="B48" i="147"/>
  <c r="K37" i="147"/>
  <c r="N37" i="147" s="1"/>
  <c r="B37" i="147"/>
  <c r="K36" i="147"/>
  <c r="N36" i="147" s="1"/>
  <c r="B36" i="147"/>
  <c r="K71" i="148"/>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N76" i="149" s="1"/>
  <c r="N41" i="149" s="1"/>
  <c r="B70" i="149"/>
  <c r="K69" i="149"/>
  <c r="N69" i="149" s="1"/>
  <c r="B69" i="149"/>
  <c r="K58" i="149"/>
  <c r="B58" i="149"/>
  <c r="M49" i="149"/>
  <c r="N49" i="149" s="1"/>
  <c r="J49" i="149"/>
  <c r="B49" i="149"/>
  <c r="M48" i="149"/>
  <c r="N48" i="149" s="1"/>
  <c r="J48" i="149"/>
  <c r="B48" i="149"/>
  <c r="K37" i="149"/>
  <c r="N37" i="149" s="1"/>
  <c r="B37" i="149"/>
  <c r="K36" i="149"/>
  <c r="N36" i="149" s="1"/>
  <c r="B36" i="149"/>
  <c r="K70" i="142"/>
  <c r="I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N76" i="209" s="1"/>
  <c r="N41"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N76" i="137" s="1"/>
  <c r="N41"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c r="N76" i="136" s="1"/>
  <c r="N41"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N76" i="135" s="1"/>
  <c r="N41"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N76" i="134" s="1"/>
  <c r="N41"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3" i="126" s="1"/>
  <c r="J48" i="126"/>
  <c r="B48" i="126"/>
  <c r="M48" i="125"/>
  <c r="N48" i="125" s="1"/>
  <c r="N54" i="125" s="1"/>
  <c r="N78" i="125" s="1"/>
  <c r="L85" i="125" s="1"/>
  <c r="J48" i="125"/>
  <c r="B48" i="125"/>
  <c r="M48" i="123"/>
  <c r="N48" i="123" s="1"/>
  <c r="N54" i="123" s="1"/>
  <c r="N78" i="123" s="1"/>
  <c r="L85" i="123" s="1"/>
  <c r="J48" i="123"/>
  <c r="B48" i="123"/>
  <c r="M48" i="124"/>
  <c r="N48" i="124" s="1"/>
  <c r="N54" i="124" s="1"/>
  <c r="J48" i="124"/>
  <c r="B48" i="124"/>
  <c r="M48" i="122"/>
  <c r="N48" i="122" s="1"/>
  <c r="N54" i="122" s="1"/>
  <c r="N78" i="122" s="1"/>
  <c r="L83" i="122" s="1"/>
  <c r="J48" i="122"/>
  <c r="B48" i="122"/>
  <c r="M48" i="121"/>
  <c r="N48" i="121" s="1"/>
  <c r="N54" i="121" s="1"/>
  <c r="N78" i="121" s="1"/>
  <c r="L85" i="121" s="1"/>
  <c r="J48" i="121"/>
  <c r="B48" i="121"/>
  <c r="M48" i="120"/>
  <c r="N48" i="120" s="1"/>
  <c r="N54" i="120" s="1"/>
  <c r="N78" i="120" s="1"/>
  <c r="J48" i="120"/>
  <c r="B48" i="120"/>
  <c r="M48" i="119"/>
  <c r="N48" i="119" s="1"/>
  <c r="N54" i="119" s="1"/>
  <c r="N78" i="119" s="1"/>
  <c r="J48" i="119"/>
  <c r="B48" i="119"/>
  <c r="M48" i="118"/>
  <c r="N48" i="118" s="1"/>
  <c r="N54" i="118" s="1"/>
  <c r="N78" i="118" s="1"/>
  <c r="L85" i="118" s="1"/>
  <c r="J48" i="118"/>
  <c r="B48" i="118"/>
  <c r="M48" i="117"/>
  <c r="N48" i="117" s="1"/>
  <c r="N54" i="117" s="1"/>
  <c r="N78" i="117" s="1"/>
  <c r="L84" i="117" s="1"/>
  <c r="J48" i="117"/>
  <c r="B48" i="117"/>
  <c r="M48" i="115"/>
  <c r="N48" i="115" s="1"/>
  <c r="N54" i="115" s="1"/>
  <c r="N78" i="115" s="1"/>
  <c r="L83" i="115" s="1"/>
  <c r="J48" i="115"/>
  <c r="B48" i="115"/>
  <c r="M48" i="116"/>
  <c r="N48" i="116" s="1"/>
  <c r="N54" i="116" s="1"/>
  <c r="N78" i="116" s="1"/>
  <c r="L84" i="116" s="1"/>
  <c r="J48" i="116"/>
  <c r="B48" i="116"/>
  <c r="M48" i="114"/>
  <c r="N48" i="114" s="1"/>
  <c r="N54" i="114" s="1"/>
  <c r="N78" i="114" s="1"/>
  <c r="L85" i="114" s="1"/>
  <c r="J48" i="114"/>
  <c r="B48" i="114"/>
  <c r="M48" i="113"/>
  <c r="N48" i="113" s="1"/>
  <c r="N54" i="113" s="1"/>
  <c r="N78" i="113" s="1"/>
  <c r="L83" i="113" s="1"/>
  <c r="J48" i="113"/>
  <c r="B48" i="113"/>
  <c r="M48" i="112"/>
  <c r="N48" i="112" s="1"/>
  <c r="N54" i="112" s="1"/>
  <c r="N78" i="112" s="1"/>
  <c r="L84" i="112" s="1"/>
  <c r="J48" i="112"/>
  <c r="B48" i="112"/>
  <c r="M48" i="111"/>
  <c r="N48" i="111" s="1"/>
  <c r="N54" i="111" s="1"/>
  <c r="N78" i="111" s="1"/>
  <c r="J48" i="111"/>
  <c r="B48" i="111"/>
  <c r="M48" i="110"/>
  <c r="N48" i="110" s="1"/>
  <c r="N54" i="110" s="1"/>
  <c r="N78" i="110" s="1"/>
  <c r="L85" i="110" s="1"/>
  <c r="J48" i="110"/>
  <c r="B48" i="110"/>
  <c r="M48" i="109"/>
  <c r="N48" i="109" s="1"/>
  <c r="N54" i="109" s="1"/>
  <c r="N78" i="109" s="1"/>
  <c r="L85" i="109" s="1"/>
  <c r="J48" i="109"/>
  <c r="B48" i="109"/>
  <c r="K71" i="108"/>
  <c r="N71" i="108"/>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I71" i="106" s="1"/>
  <c r="N71" i="106"/>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5" i="104" s="1"/>
  <c r="J48" i="104"/>
  <c r="B48" i="104"/>
  <c r="K71" i="103"/>
  <c r="N71" i="103"/>
  <c r="B71" i="103"/>
  <c r="K70" i="103"/>
  <c r="N70" i="103" s="1"/>
  <c r="N76" i="103" s="1"/>
  <c r="N41"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N76" i="102" s="1"/>
  <c r="N41"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N76" i="101" s="1"/>
  <c r="N41"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N76" i="98" s="1"/>
  <c r="N41"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c r="B71" i="94"/>
  <c r="K70" i="94"/>
  <c r="N70" i="94" s="1"/>
  <c r="B70" i="94"/>
  <c r="K59" i="94"/>
  <c r="B59" i="94"/>
  <c r="M48" i="94"/>
  <c r="N48" i="94" s="1"/>
  <c r="N54" i="94" s="1"/>
  <c r="J48" i="94"/>
  <c r="B48" i="94"/>
  <c r="K38" i="94"/>
  <c r="N38" i="94" s="1"/>
  <c r="B38" i="94"/>
  <c r="K37" i="94"/>
  <c r="N37" i="94" s="1"/>
  <c r="B37" i="94"/>
  <c r="K36" i="94"/>
  <c r="N36" i="94" s="1"/>
  <c r="B36" i="94"/>
  <c r="K71" i="92"/>
  <c r="N71" i="92"/>
  <c r="B71" i="92"/>
  <c r="K70" i="92"/>
  <c r="N70" i="92"/>
  <c r="N76" i="92" s="1"/>
  <c r="N41" i="92" s="1"/>
  <c r="B70" i="92"/>
  <c r="K59" i="92"/>
  <c r="B59" i="92"/>
  <c r="M48" i="92"/>
  <c r="N48" i="92" s="1"/>
  <c r="N54" i="92" s="1"/>
  <c r="J48" i="92"/>
  <c r="B48" i="92"/>
  <c r="K38" i="92"/>
  <c r="N38" i="92" s="1"/>
  <c r="B38" i="92"/>
  <c r="K37" i="92"/>
  <c r="N37" i="92" s="1"/>
  <c r="B37" i="92"/>
  <c r="K36" i="92"/>
  <c r="N36" i="92" s="1"/>
  <c r="B36" i="92"/>
  <c r="K71" i="91"/>
  <c r="N71" i="91" s="1"/>
  <c r="B71" i="91"/>
  <c r="K70" i="91"/>
  <c r="N70" i="91"/>
  <c r="N76" i="91" s="1"/>
  <c r="N41" i="91" s="1"/>
  <c r="N43"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I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I71" i="84" s="1"/>
  <c r="B71" i="84"/>
  <c r="K70" i="84"/>
  <c r="N70" i="84"/>
  <c r="B70" i="84"/>
  <c r="K59" i="84"/>
  <c r="B59" i="84"/>
  <c r="M49" i="84"/>
  <c r="N49" i="84" s="1"/>
  <c r="J49" i="84"/>
  <c r="B49" i="84"/>
  <c r="M48" i="84"/>
  <c r="N48" i="84" s="1"/>
  <c r="J48" i="84"/>
  <c r="B48" i="84"/>
  <c r="K36" i="84"/>
  <c r="N36" i="84" s="1"/>
  <c r="B36" i="84"/>
  <c r="K71" i="83"/>
  <c r="N71" i="83"/>
  <c r="N76" i="83" s="1"/>
  <c r="N41" i="83" s="1"/>
  <c r="B71" i="83"/>
  <c r="K70" i="83"/>
  <c r="N70" i="83" s="1"/>
  <c r="B70" i="83"/>
  <c r="K59" i="83"/>
  <c r="B59" i="83"/>
  <c r="M49" i="83"/>
  <c r="N49" i="83" s="1"/>
  <c r="J49" i="83"/>
  <c r="B49" i="83"/>
  <c r="M48" i="83"/>
  <c r="N48" i="83" s="1"/>
  <c r="J48" i="83"/>
  <c r="B48" i="83"/>
  <c r="K36" i="83"/>
  <c r="N36" i="83" s="1"/>
  <c r="B36" i="83"/>
  <c r="K71" i="82"/>
  <c r="N71" i="82" s="1"/>
  <c r="B71" i="82"/>
  <c r="K70" i="82"/>
  <c r="I70" i="82" s="1"/>
  <c r="B70" i="82"/>
  <c r="K59" i="82"/>
  <c r="B59" i="82"/>
  <c r="M49" i="82"/>
  <c r="N49" i="82" s="1"/>
  <c r="J49" i="82"/>
  <c r="B49" i="82"/>
  <c r="M48" i="82"/>
  <c r="N48" i="82" s="1"/>
  <c r="J48" i="82"/>
  <c r="B48" i="82"/>
  <c r="K38" i="82"/>
  <c r="N38" i="82" s="1"/>
  <c r="B38" i="82"/>
  <c r="K37" i="82"/>
  <c r="N37" i="82" s="1"/>
  <c r="B37" i="82"/>
  <c r="K36" i="82"/>
  <c r="N36" i="82" s="1"/>
  <c r="B36" i="82"/>
  <c r="K71" i="81"/>
  <c r="N71" i="8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N76" i="80" s="1"/>
  <c r="N41" i="80" s="1"/>
  <c r="B70" i="80"/>
  <c r="K59" i="80"/>
  <c r="B59" i="80"/>
  <c r="M49" i="80"/>
  <c r="N49" i="80" s="1"/>
  <c r="J49" i="80"/>
  <c r="B49" i="80"/>
  <c r="M48" i="80"/>
  <c r="N48" i="80" s="1"/>
  <c r="J48" i="80"/>
  <c r="B48" i="80"/>
  <c r="K38" i="80"/>
  <c r="N38" i="80" s="1"/>
  <c r="B38" i="80"/>
  <c r="K37" i="80"/>
  <c r="N37" i="80" s="1"/>
  <c r="B37" i="80"/>
  <c r="K36" i="80"/>
  <c r="N36" i="80" s="1"/>
  <c r="B36" i="80"/>
  <c r="K71" i="79"/>
  <c r="N71" i="79"/>
  <c r="B71" i="79"/>
  <c r="K70" i="79"/>
  <c r="N70" i="79" s="1"/>
  <c r="N76" i="79" s="1"/>
  <c r="N41"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5" i="77" s="1"/>
  <c r="J48" i="77"/>
  <c r="B48" i="77"/>
  <c r="M48" i="76"/>
  <c r="N48" i="76" s="1"/>
  <c r="N54" i="76" s="1"/>
  <c r="N78" i="76" s="1"/>
  <c r="L84" i="76" s="1"/>
  <c r="J48" i="76"/>
  <c r="B48" i="76"/>
  <c r="K70" i="75"/>
  <c r="N70" i="75"/>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I69" i="74" s="1"/>
  <c r="B69" i="74"/>
  <c r="M48" i="74"/>
  <c r="N48" i="74" s="1"/>
  <c r="N53" i="74" s="1"/>
  <c r="J48" i="74"/>
  <c r="B48" i="74"/>
  <c r="K38" i="74"/>
  <c r="N38" i="74" s="1"/>
  <c r="B38" i="74"/>
  <c r="K37" i="74"/>
  <c r="N37" i="74" s="1"/>
  <c r="B37" i="74"/>
  <c r="K36" i="74"/>
  <c r="N36" i="74" s="1"/>
  <c r="B36" i="74"/>
  <c r="M48" i="73"/>
  <c r="N48" i="73" s="1"/>
  <c r="N54" i="73" s="1"/>
  <c r="N78" i="73" s="1"/>
  <c r="J48" i="73"/>
  <c r="B48" i="73"/>
  <c r="K70" i="72"/>
  <c r="N70" i="72" s="1"/>
  <c r="B70" i="72"/>
  <c r="K69" i="72"/>
  <c r="N69" i="72"/>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N78" i="70" s="1"/>
  <c r="L83" i="70" s="1"/>
  <c r="J48" i="70"/>
  <c r="B48" i="70"/>
  <c r="K71" i="69"/>
  <c r="B71" i="69"/>
  <c r="K70" i="69"/>
  <c r="N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B70" i="67"/>
  <c r="K37" i="67"/>
  <c r="N37" i="67" s="1"/>
  <c r="B37" i="67"/>
  <c r="K36" i="67"/>
  <c r="N36" i="67" s="1"/>
  <c r="B36" i="67"/>
  <c r="K71" i="66"/>
  <c r="B71" i="66"/>
  <c r="K70" i="66"/>
  <c r="B70" i="66"/>
  <c r="M48" i="66"/>
  <c r="N48" i="66" s="1"/>
  <c r="N54" i="66" s="1"/>
  <c r="J48" i="66"/>
  <c r="B48" i="66"/>
  <c r="K71" i="65"/>
  <c r="N71" i="65" s="1"/>
  <c r="B71" i="65"/>
  <c r="K70" i="65"/>
  <c r="N70" i="65" s="1"/>
  <c r="N76" i="65" s="1"/>
  <c r="N41" i="65" s="1"/>
  <c r="N43" i="65" s="1"/>
  <c r="B70" i="65"/>
  <c r="M48" i="65"/>
  <c r="N48" i="65" s="1"/>
  <c r="N54" i="65" s="1"/>
  <c r="J48" i="65"/>
  <c r="B48" i="65"/>
  <c r="K71" i="64"/>
  <c r="N71" i="64" s="1"/>
  <c r="N76" i="64" s="1"/>
  <c r="N41" i="64" s="1"/>
  <c r="N43" i="64" s="1"/>
  <c r="N78" i="64" s="1"/>
  <c r="B71" i="64"/>
  <c r="K70" i="64"/>
  <c r="N70" i="64" s="1"/>
  <c r="B70" i="64"/>
  <c r="N48" i="64"/>
  <c r="N54" i="64" s="1"/>
  <c r="J48" i="64"/>
  <c r="B48" i="64"/>
  <c r="K71" i="63"/>
  <c r="N71" i="63" s="1"/>
  <c r="B71" i="63"/>
  <c r="K70" i="63"/>
  <c r="N70" i="63"/>
  <c r="N76" i="63" s="1"/>
  <c r="N41" i="63" s="1"/>
  <c r="N43" i="63" s="1"/>
  <c r="B70" i="63"/>
  <c r="M48" i="63"/>
  <c r="N48" i="63" s="1"/>
  <c r="N54" i="63" s="1"/>
  <c r="J48" i="63"/>
  <c r="B48" i="63"/>
  <c r="K71" i="57"/>
  <c r="N71" i="57" s="1"/>
  <c r="B71" i="57"/>
  <c r="K70" i="57"/>
  <c r="I70" i="57" s="1"/>
  <c r="B70" i="57"/>
  <c r="K38" i="57"/>
  <c r="N38" i="57" s="1"/>
  <c r="B38" i="57"/>
  <c r="K37" i="57"/>
  <c r="N37" i="57" s="1"/>
  <c r="B37" i="57"/>
  <c r="K36" i="57"/>
  <c r="N36" i="57" s="1"/>
  <c r="B36" i="57"/>
  <c r="K71" i="61"/>
  <c r="N71" i="61" s="1"/>
  <c r="B71" i="61"/>
  <c r="K70" i="61"/>
  <c r="N70" i="61" s="1"/>
  <c r="N76" i="61" s="1"/>
  <c r="N42" i="61" s="1"/>
  <c r="B70" i="61"/>
  <c r="K59" i="61"/>
  <c r="B59" i="61"/>
  <c r="M48" i="61"/>
  <c r="N48" i="61" s="1"/>
  <c r="N54" i="61" s="1"/>
  <c r="J48" i="61"/>
  <c r="B48" i="61"/>
  <c r="K39" i="61"/>
  <c r="N39" i="61" s="1"/>
  <c r="B39" i="61"/>
  <c r="K38" i="61"/>
  <c r="N38" i="61" s="1"/>
  <c r="B38" i="61"/>
  <c r="K37" i="61"/>
  <c r="N37" i="61" s="1"/>
  <c r="B37" i="61"/>
  <c r="K36" i="61"/>
  <c r="N36" i="61" s="1"/>
  <c r="B36" i="61"/>
  <c r="K71" i="60"/>
  <c r="N71" i="60" s="1"/>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N76" i="58" s="1"/>
  <c r="N42" i="58" s="1"/>
  <c r="N43" i="58" s="1"/>
  <c r="B71" i="58"/>
  <c r="K70" i="58"/>
  <c r="N70" i="58" s="1"/>
  <c r="B70" i="58"/>
  <c r="M48" i="58"/>
  <c r="N48" i="58" s="1"/>
  <c r="N54" i="58" s="1"/>
  <c r="J48" i="58"/>
  <c r="B48" i="58"/>
  <c r="K71" i="56"/>
  <c r="N71" i="56" s="1"/>
  <c r="B71" i="56"/>
  <c r="K70" i="56"/>
  <c r="I70" i="56" s="1"/>
  <c r="B70" i="56"/>
  <c r="K71" i="55"/>
  <c r="N71" i="55" s="1"/>
  <c r="B71" i="55"/>
  <c r="K70" i="55"/>
  <c r="N70" i="55"/>
  <c r="N76" i="55" s="1"/>
  <c r="B70" i="55"/>
  <c r="K36" i="55"/>
  <c r="N36" i="55" s="1"/>
  <c r="N43" i="55" s="1"/>
  <c r="B36" i="55"/>
  <c r="K71" i="54"/>
  <c r="I71" i="54" s="1"/>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c r="B36" i="51"/>
  <c r="K74" i="50"/>
  <c r="N74" i="50" s="1"/>
  <c r="B74" i="50"/>
  <c r="K73" i="50"/>
  <c r="N73" i="50" s="1"/>
  <c r="N79" i="50" s="1"/>
  <c r="N42"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N70" i="49" s="1"/>
  <c r="B70" i="49"/>
  <c r="M48" i="49"/>
  <c r="N48" i="49" s="1"/>
  <c r="N54" i="49" s="1"/>
  <c r="J48" i="49"/>
  <c r="B48" i="49"/>
  <c r="K37" i="49"/>
  <c r="N37" i="49" s="1"/>
  <c r="B37" i="49"/>
  <c r="K36" i="49"/>
  <c r="N36" i="49" s="1"/>
  <c r="B36" i="49"/>
  <c r="K73" i="48"/>
  <c r="N73" i="48" s="1"/>
  <c r="B73" i="48"/>
  <c r="K72" i="48"/>
  <c r="I72" i="48" s="1"/>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I70"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I70"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I70" i="36" s="1"/>
  <c r="N70" i="36"/>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c r="N76" i="32" s="1"/>
  <c r="N42" i="32" s="1"/>
  <c r="N43" i="32" s="1"/>
  <c r="B70" i="32"/>
  <c r="L59" i="32"/>
  <c r="N59" i="32" s="1"/>
  <c r="N65" i="32" s="1"/>
  <c r="B59" i="32"/>
  <c r="N54" i="32"/>
  <c r="K70" i="31"/>
  <c r="N70" i="31" s="1"/>
  <c r="N76" i="31" s="1"/>
  <c r="N42" i="31" s="1"/>
  <c r="B70" i="31"/>
  <c r="L59" i="31"/>
  <c r="N59" i="31" s="1"/>
  <c r="N65" i="31" s="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L83"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I70" i="25" s="1"/>
  <c r="N70" i="25"/>
  <c r="B70" i="25"/>
  <c r="K59" i="25"/>
  <c r="H59" i="25"/>
  <c r="B59" i="25"/>
  <c r="N54" i="25"/>
  <c r="K37" i="25"/>
  <c r="N37" i="25" s="1"/>
  <c r="B37" i="25"/>
  <c r="K36" i="25"/>
  <c r="N36" i="25" s="1"/>
  <c r="B36" i="25"/>
  <c r="K71" i="24"/>
  <c r="N71" i="24" s="1"/>
  <c r="B71" i="24"/>
  <c r="K70" i="24"/>
  <c r="N70" i="24"/>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I70" i="22" s="1"/>
  <c r="N70" i="22"/>
  <c r="N76" i="22" s="1"/>
  <c r="N42" i="22" s="1"/>
  <c r="B70" i="22"/>
  <c r="L59" i="22"/>
  <c r="N59" i="22" s="1"/>
  <c r="N65" i="22" s="1"/>
  <c r="K59" i="22"/>
  <c r="H59" i="22"/>
  <c r="B59" i="22"/>
  <c r="K36" i="22"/>
  <c r="N36" i="22" s="1"/>
  <c r="B36" i="22"/>
  <c r="K71" i="21"/>
  <c r="N71" i="21" s="1"/>
  <c r="B71" i="21"/>
  <c r="K70" i="21"/>
  <c r="N70" i="21" s="1"/>
  <c r="B70" i="21"/>
  <c r="L59" i="21"/>
  <c r="K59" i="21"/>
  <c r="H59" i="21"/>
  <c r="B59" i="21"/>
  <c r="K37" i="21"/>
  <c r="N37" i="21" s="1"/>
  <c r="B37" i="21"/>
  <c r="K36" i="21"/>
  <c r="N36" i="21" s="1"/>
  <c r="B36" i="21"/>
  <c r="K71" i="20"/>
  <c r="I71" i="20" s="1"/>
  <c r="B71" i="20"/>
  <c r="K70" i="20"/>
  <c r="I70" i="20" s="1"/>
  <c r="B70" i="20"/>
  <c r="L59" i="20"/>
  <c r="K59" i="20"/>
  <c r="H59" i="20"/>
  <c r="B59" i="20"/>
  <c r="K37" i="20"/>
  <c r="N37" i="20" s="1"/>
  <c r="B37" i="20"/>
  <c r="K36" i="20"/>
  <c r="N36" i="20" s="1"/>
  <c r="B36" i="20"/>
  <c r="K71" i="19"/>
  <c r="N71" i="19" s="1"/>
  <c r="B71" i="19"/>
  <c r="K70" i="19"/>
  <c r="N70" i="19" s="1"/>
  <c r="N76" i="19" s="1"/>
  <c r="N42" i="19" s="1"/>
  <c r="B70" i="19"/>
  <c r="H59" i="19"/>
  <c r="B59" i="19"/>
  <c r="K38" i="19"/>
  <c r="N38" i="19" s="1"/>
  <c r="B38" i="19"/>
  <c r="K37" i="19"/>
  <c r="N37" i="19" s="1"/>
  <c r="B37" i="19"/>
  <c r="K36" i="19"/>
  <c r="N36" i="19" s="1"/>
  <c r="B36" i="19"/>
  <c r="K71" i="18"/>
  <c r="N71" i="18" s="1"/>
  <c r="N76" i="18" s="1"/>
  <c r="N42" i="18" s="1"/>
  <c r="B71" i="18"/>
  <c r="K70" i="18"/>
  <c r="N70" i="18"/>
  <c r="B70" i="18"/>
  <c r="L59" i="18"/>
  <c r="N59" i="18" s="1"/>
  <c r="N65" i="18" s="1"/>
  <c r="H59" i="18"/>
  <c r="B59" i="18"/>
  <c r="K38" i="18"/>
  <c r="N38" i="18" s="1"/>
  <c r="B38" i="18"/>
  <c r="K37" i="18"/>
  <c r="N37" i="18" s="1"/>
  <c r="B37" i="18"/>
  <c r="K36" i="18"/>
  <c r="N36" i="18" s="1"/>
  <c r="B36" i="18"/>
  <c r="K71" i="17"/>
  <c r="I71" i="17" s="1"/>
  <c r="B71" i="17"/>
  <c r="K70" i="17"/>
  <c r="N70" i="17" s="1"/>
  <c r="B70" i="17"/>
  <c r="H59" i="17"/>
  <c r="B59" i="17"/>
  <c r="K38" i="17"/>
  <c r="N38" i="17" s="1"/>
  <c r="B38" i="17"/>
  <c r="K37" i="17"/>
  <c r="N37" i="17" s="1"/>
  <c r="B37" i="17"/>
  <c r="K36" i="17"/>
  <c r="N36" i="17" s="1"/>
  <c r="B36" i="17"/>
  <c r="K70" i="16"/>
  <c r="B70" i="16"/>
  <c r="L59" i="16"/>
  <c r="N59" i="16" s="1"/>
  <c r="N65" i="16" s="1"/>
  <c r="H59" i="16"/>
  <c r="B59" i="16"/>
  <c r="K36" i="16"/>
  <c r="N36" i="16" s="1"/>
  <c r="B36" i="16"/>
  <c r="K71" i="15"/>
  <c r="N71" i="15" s="1"/>
  <c r="B71" i="15"/>
  <c r="K70" i="15"/>
  <c r="N70" i="15" s="1"/>
  <c r="N76" i="15" s="1"/>
  <c r="N42"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N59" i="12" s="1"/>
  <c r="N65" i="12" s="1"/>
  <c r="K59" i="12"/>
  <c r="H59" i="12"/>
  <c r="B59" i="12"/>
  <c r="N37" i="12"/>
  <c r="K36" i="12"/>
  <c r="N36" i="12" s="1"/>
  <c r="B36" i="12"/>
  <c r="K70" i="9"/>
  <c r="I70" i="9" s="1"/>
  <c r="N70" i="9"/>
  <c r="N76" i="9" s="1"/>
  <c r="N42" i="9" s="1"/>
  <c r="B70" i="9"/>
  <c r="L59" i="9"/>
  <c r="N59" i="9" s="1"/>
  <c r="N65" i="9" s="1"/>
  <c r="K59" i="9"/>
  <c r="H59" i="9"/>
  <c r="B59" i="9"/>
  <c r="K37" i="9"/>
  <c r="N37" i="9" s="1"/>
  <c r="B37" i="9"/>
  <c r="K36" i="9"/>
  <c r="N36" i="9" s="1"/>
  <c r="B36" i="9"/>
  <c r="K70" i="7"/>
  <c r="N70" i="7" s="1"/>
  <c r="N76" i="7"/>
  <c r="N42" i="7" s="1"/>
  <c r="B70" i="7"/>
  <c r="K59" i="7"/>
  <c r="N59" i="7"/>
  <c r="N65" i="7"/>
  <c r="H59" i="7"/>
  <c r="B59" i="7"/>
  <c r="K38" i="7"/>
  <c r="N38" i="7" s="1"/>
  <c r="B38" i="7"/>
  <c r="K37" i="7"/>
  <c r="N37" i="7" s="1"/>
  <c r="B37" i="7"/>
  <c r="K36" i="7"/>
  <c r="N36" i="7" s="1"/>
  <c r="B36" i="7"/>
  <c r="N76" i="107"/>
  <c r="N41" i="107" s="1"/>
  <c r="N76" i="144"/>
  <c r="N41" i="144" s="1"/>
  <c r="N72" i="227"/>
  <c r="N41" i="227" s="1"/>
  <c r="N78" i="273"/>
  <c r="N41" i="273" s="1"/>
  <c r="N81" i="282"/>
  <c r="N44" i="282" s="1"/>
  <c r="N75" i="289"/>
  <c r="N41" i="289" s="1"/>
  <c r="N43" i="289" s="1"/>
  <c r="N77" i="289" s="1"/>
  <c r="L84" i="289" s="1"/>
  <c r="N75" i="293"/>
  <c r="N41" i="293" s="1"/>
  <c r="N43" i="293" s="1"/>
  <c r="N76" i="85"/>
  <c r="N41" i="85" s="1"/>
  <c r="N76" i="106"/>
  <c r="N41" i="106"/>
  <c r="N77" i="254"/>
  <c r="N41" i="254" s="1"/>
  <c r="N81" i="266"/>
  <c r="N41" i="266"/>
  <c r="N81" i="280"/>
  <c r="N44" i="280"/>
  <c r="N75" i="290"/>
  <c r="N41" i="290" s="1"/>
  <c r="N43" i="290" s="1"/>
  <c r="N77" i="294"/>
  <c r="N41" i="294" s="1"/>
  <c r="N43" i="294" s="1"/>
  <c r="N77" i="321"/>
  <c r="N79" i="321" s="1"/>
  <c r="L85" i="321" s="1"/>
  <c r="N77" i="262"/>
  <c r="N41" i="262" s="1"/>
  <c r="N43" i="262" s="1"/>
  <c r="N78" i="270"/>
  <c r="N41" i="270"/>
  <c r="N78" i="271"/>
  <c r="N41" i="271" s="1"/>
  <c r="N43" i="271" s="1"/>
  <c r="N77" i="348"/>
  <c r="N41" i="348" s="1"/>
  <c r="N43" i="348" s="1"/>
  <c r="N77" i="354"/>
  <c r="N41" i="354" s="1"/>
  <c r="N43" i="354" s="1"/>
  <c r="N77" i="363"/>
  <c r="N41" i="363" s="1"/>
  <c r="N43" i="363" s="1"/>
  <c r="N77" i="365"/>
  <c r="N41" i="365" s="1"/>
  <c r="N43" i="236"/>
  <c r="L84" i="11"/>
  <c r="L57" i="227"/>
  <c r="L61" i="150"/>
  <c r="N61" i="150" s="1"/>
  <c r="L64" i="188"/>
  <c r="N64" i="188" s="1"/>
  <c r="L58" i="75"/>
  <c r="L65" i="155"/>
  <c r="N65" i="155" s="1"/>
  <c r="L65" i="186"/>
  <c r="N65" i="186" s="1"/>
  <c r="L65" i="187"/>
  <c r="N65" i="187" s="1"/>
  <c r="L65" i="154"/>
  <c r="N65" i="154" s="1"/>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75" i="297"/>
  <c r="N41" i="297" s="1"/>
  <c r="N43" i="297" s="1"/>
  <c r="N75" i="298"/>
  <c r="N41" i="298" s="1"/>
  <c r="N77" i="253"/>
  <c r="N77" i="263"/>
  <c r="N41" i="263" s="1"/>
  <c r="N43" i="263" s="1"/>
  <c r="N77" i="265"/>
  <c r="N41" i="265"/>
  <c r="N75" i="284"/>
  <c r="N41" i="284" s="1"/>
  <c r="N43" i="284" s="1"/>
  <c r="N75" i="301"/>
  <c r="N41" i="301"/>
  <c r="N43" i="301" s="1"/>
  <c r="N76" i="143"/>
  <c r="N41" i="143" s="1"/>
  <c r="N76" i="53"/>
  <c r="N76" i="141"/>
  <c r="N41" i="141"/>
  <c r="I70" i="42"/>
  <c r="I70" i="53"/>
  <c r="I71" i="53"/>
  <c r="I75" i="157"/>
  <c r="I76" i="157"/>
  <c r="I70" i="138"/>
  <c r="N57" i="227"/>
  <c r="N62" i="227" s="1"/>
  <c r="I71" i="235"/>
  <c r="I73" i="247"/>
  <c r="I75" i="282"/>
  <c r="I76" i="282"/>
  <c r="I77" i="282"/>
  <c r="I78" i="282"/>
  <c r="N53" i="293"/>
  <c r="I71" i="19"/>
  <c r="I71" i="98"/>
  <c r="I71" i="250"/>
  <c r="I71" i="258"/>
  <c r="I72" i="258"/>
  <c r="I69" i="298"/>
  <c r="I70" i="298"/>
  <c r="I71" i="306"/>
  <c r="I71" i="308"/>
  <c r="I72" i="308"/>
  <c r="I71" i="334"/>
  <c r="I72" i="334"/>
  <c r="I70" i="24"/>
  <c r="I71" i="24"/>
  <c r="I70" i="68"/>
  <c r="I71" i="68"/>
  <c r="I71" i="82"/>
  <c r="I69" i="209"/>
  <c r="I69" i="142"/>
  <c r="I69" i="146"/>
  <c r="I74" i="160"/>
  <c r="I75" i="160"/>
  <c r="I76" i="160"/>
  <c r="I74" i="174"/>
  <c r="N75" i="174"/>
  <c r="N76" i="174"/>
  <c r="I76" i="174"/>
  <c r="I74" i="189"/>
  <c r="I75" i="189"/>
  <c r="I76" i="189"/>
  <c r="N72" i="228"/>
  <c r="N38" i="228" s="1"/>
  <c r="N40" i="228" s="1"/>
  <c r="I67" i="228"/>
  <c r="I71" i="239"/>
  <c r="I71" i="241"/>
  <c r="N63" i="248"/>
  <c r="I71" i="262"/>
  <c r="I72" i="262"/>
  <c r="I71" i="265"/>
  <c r="I72" i="271"/>
  <c r="I73" i="271"/>
  <c r="N53" i="309"/>
  <c r="I71" i="339"/>
  <c r="I71" i="340"/>
  <c r="I71" i="347"/>
  <c r="I72" i="347"/>
  <c r="I70" i="21"/>
  <c r="I71" i="25"/>
  <c r="I71" i="64"/>
  <c r="I71" i="65"/>
  <c r="I71" i="67"/>
  <c r="I69" i="75"/>
  <c r="I70" i="75"/>
  <c r="I70" i="88"/>
  <c r="I69" i="141"/>
  <c r="I70" i="141"/>
  <c r="I70" i="147"/>
  <c r="I69" i="143"/>
  <c r="I70" i="143"/>
  <c r="I77" i="165"/>
  <c r="I78" i="165"/>
  <c r="I79" i="165"/>
  <c r="I75" i="171"/>
  <c r="I76" i="171"/>
  <c r="I77" i="171"/>
  <c r="I74" i="179"/>
  <c r="I75" i="179"/>
  <c r="I76" i="179"/>
  <c r="I75" i="177"/>
  <c r="I71" i="214"/>
  <c r="I67" i="227"/>
  <c r="I68" i="227"/>
  <c r="N43" i="237"/>
  <c r="I71" i="237"/>
  <c r="I75" i="244"/>
  <c r="I76" i="244"/>
  <c r="I78" i="244"/>
  <c r="N74" i="247"/>
  <c r="N77" i="247" s="1"/>
  <c r="N43" i="247" s="1"/>
  <c r="I74" i="247"/>
  <c r="N73" i="248"/>
  <c r="I73" i="248"/>
  <c r="N75" i="248"/>
  <c r="I75" i="248"/>
  <c r="N76" i="248"/>
  <c r="I76" i="248"/>
  <c r="N86" i="252"/>
  <c r="N45" i="252" s="1"/>
  <c r="I71" i="261"/>
  <c r="I71" i="263"/>
  <c r="I72" i="263"/>
  <c r="I75" i="266"/>
  <c r="I76" i="266"/>
  <c r="I75" i="280"/>
  <c r="I76" i="280"/>
  <c r="I77" i="280"/>
  <c r="I78" i="280"/>
  <c r="I69" i="289"/>
  <c r="I70" i="289"/>
  <c r="I69" i="291"/>
  <c r="I70" i="291"/>
  <c r="I71" i="294"/>
  <c r="I72" i="294"/>
  <c r="I71" i="296"/>
  <c r="I72" i="296"/>
  <c r="I69" i="309"/>
  <c r="I72" i="322"/>
  <c r="I71" i="328"/>
  <c r="I72" i="328"/>
  <c r="I71" i="333"/>
  <c r="I72" i="333"/>
  <c r="I71" i="337"/>
  <c r="I72" i="337"/>
  <c r="I71" i="371"/>
  <c r="I71" i="342"/>
  <c r="I72" i="342"/>
  <c r="I71" i="356"/>
  <c r="I72" i="356"/>
  <c r="N72" i="48"/>
  <c r="N78" i="48" s="1"/>
  <c r="N42" i="48" s="1"/>
  <c r="I73" i="48"/>
  <c r="N76" i="49"/>
  <c r="N42" i="49" s="1"/>
  <c r="I70" i="49"/>
  <c r="N70" i="71"/>
  <c r="N76" i="71" s="1"/>
  <c r="N41" i="71" s="1"/>
  <c r="I70" i="71"/>
  <c r="N71" i="71"/>
  <c r="I71" i="71"/>
  <c r="N70" i="54"/>
  <c r="I70" i="54"/>
  <c r="N71" i="54"/>
  <c r="N70" i="60"/>
  <c r="I70" i="60"/>
  <c r="N70" i="66"/>
  <c r="I70" i="66"/>
  <c r="N71" i="66"/>
  <c r="I71" i="66"/>
  <c r="N71" i="69"/>
  <c r="I71" i="69"/>
  <c r="I70" i="80"/>
  <c r="I71" i="80"/>
  <c r="I70" i="84"/>
  <c r="I71" i="86"/>
  <c r="I70" i="90"/>
  <c r="I71" i="90"/>
  <c r="I71" i="96"/>
  <c r="I70" i="106"/>
  <c r="I70" i="107"/>
  <c r="I71" i="107"/>
  <c r="I70" i="108"/>
  <c r="I71" i="108"/>
  <c r="I69" i="149"/>
  <c r="I70" i="149"/>
  <c r="I70" i="148"/>
  <c r="I69" i="145"/>
  <c r="I70" i="145"/>
  <c r="I69" i="144"/>
  <c r="I70" i="144"/>
  <c r="I75" i="154"/>
  <c r="I77" i="154"/>
  <c r="I77" i="157"/>
  <c r="N75" i="182"/>
  <c r="I75" i="182"/>
  <c r="N76" i="182"/>
  <c r="N81" i="182" s="1"/>
  <c r="N47" i="182" s="1"/>
  <c r="I76" i="182"/>
  <c r="N77" i="182"/>
  <c r="I77" i="182"/>
  <c r="I75" i="164"/>
  <c r="I76" i="164"/>
  <c r="I75" i="170"/>
  <c r="I76" i="170"/>
  <c r="I77" i="170"/>
  <c r="I74" i="188"/>
  <c r="I75" i="188"/>
  <c r="I76" i="188"/>
  <c r="N76" i="212"/>
  <c r="N42" i="212" s="1"/>
  <c r="I71" i="212"/>
  <c r="I70" i="216"/>
  <c r="I71" i="216"/>
  <c r="I78" i="220"/>
  <c r="I79" i="220"/>
  <c r="I72" i="233"/>
  <c r="I70" i="234"/>
  <c r="I71" i="236"/>
  <c r="I71" i="238"/>
  <c r="N59" i="243"/>
  <c r="N65" i="243" s="1"/>
  <c r="I70" i="243"/>
  <c r="I71" i="243"/>
  <c r="I72" i="243"/>
  <c r="I79" i="252"/>
  <c r="I80" i="252"/>
  <c r="I82" i="252"/>
  <c r="I71" i="253"/>
  <c r="I72" i="253"/>
  <c r="I71" i="259"/>
  <c r="I72" i="259"/>
  <c r="I85" i="260"/>
  <c r="I86" i="260"/>
  <c r="I75" i="267"/>
  <c r="I76" i="267"/>
  <c r="I72" i="273"/>
  <c r="I73" i="273"/>
  <c r="I72" i="274"/>
  <c r="I73" i="274"/>
  <c r="I73" i="275"/>
  <c r="I72" i="277"/>
  <c r="I70" i="284"/>
  <c r="N69" i="285"/>
  <c r="I69" i="285"/>
  <c r="N70" i="285"/>
  <c r="N75" i="285" s="1"/>
  <c r="N41" i="285" s="1"/>
  <c r="N43" i="285" s="1"/>
  <c r="I70" i="285"/>
  <c r="N69" i="287"/>
  <c r="N70" i="287"/>
  <c r="I70" i="287"/>
  <c r="I69" i="293"/>
  <c r="I70" i="293"/>
  <c r="I69" i="297"/>
  <c r="I70" i="297"/>
  <c r="I69" i="299"/>
  <c r="I70" i="299"/>
  <c r="I69" i="301"/>
  <c r="I70" i="301"/>
  <c r="I69" i="302"/>
  <c r="I70" i="302"/>
  <c r="I69" i="303"/>
  <c r="I69" i="305"/>
  <c r="I71" i="312"/>
  <c r="I72" i="312"/>
  <c r="I71" i="321"/>
  <c r="I72" i="321"/>
  <c r="I72" i="323"/>
  <c r="I69" i="325"/>
  <c r="I70" i="325"/>
  <c r="I71" i="327"/>
  <c r="I71" i="329"/>
  <c r="I72" i="329"/>
  <c r="I71" i="332"/>
  <c r="I72" i="332"/>
  <c r="I71" i="348"/>
  <c r="I72" i="348"/>
  <c r="I71" i="354"/>
  <c r="I72" i="354"/>
  <c r="I71" i="362"/>
  <c r="I72" i="362"/>
  <c r="I71" i="363"/>
  <c r="I72" i="363"/>
  <c r="I71" i="364"/>
  <c r="I72" i="364"/>
  <c r="I71" i="365"/>
  <c r="I72" i="365"/>
  <c r="N72" i="150"/>
  <c r="I72" i="150"/>
  <c r="N73" i="150"/>
  <c r="I73" i="150"/>
  <c r="N74" i="150"/>
  <c r="I74" i="150"/>
  <c r="N75" i="155"/>
  <c r="I75" i="155"/>
  <c r="N76" i="155"/>
  <c r="I76" i="155"/>
  <c r="I77" i="155"/>
  <c r="N76" i="162"/>
  <c r="I76" i="162"/>
  <c r="N77" i="162"/>
  <c r="I77" i="162"/>
  <c r="N74" i="172"/>
  <c r="N80" i="172" s="1"/>
  <c r="N46" i="172" s="1"/>
  <c r="I74" i="172"/>
  <c r="N75" i="172"/>
  <c r="I75" i="172"/>
  <c r="N76" i="172"/>
  <c r="I76" i="172"/>
  <c r="I71" i="14"/>
  <c r="I70" i="18"/>
  <c r="I71" i="18"/>
  <c r="I70" i="23"/>
  <c r="I70" i="29"/>
  <c r="I70" i="30"/>
  <c r="I70" i="31"/>
  <c r="I70" i="32"/>
  <c r="I70" i="33"/>
  <c r="I70" i="39"/>
  <c r="I70" i="40"/>
  <c r="I70" i="45"/>
  <c r="I70" i="35"/>
  <c r="I70" i="55"/>
  <c r="I70" i="58"/>
  <c r="I71" i="58"/>
  <c r="I70" i="59"/>
  <c r="I71" i="61"/>
  <c r="I71" i="57"/>
  <c r="I70" i="63"/>
  <c r="I71" i="63"/>
  <c r="I69" i="72"/>
  <c r="I70" i="74"/>
  <c r="I70" i="79"/>
  <c r="I71" i="79"/>
  <c r="I70" i="81"/>
  <c r="I71" i="81"/>
  <c r="I70" i="83"/>
  <c r="I71" i="83"/>
  <c r="I70" i="85"/>
  <c r="I71" i="85"/>
  <c r="I70" i="89"/>
  <c r="I71" i="89"/>
  <c r="I70" i="91"/>
  <c r="I70" i="92"/>
  <c r="I71" i="92"/>
  <c r="I70" i="94"/>
  <c r="I71" i="94"/>
  <c r="I70" i="95"/>
  <c r="I70" i="97"/>
  <c r="I70" i="99"/>
  <c r="I71" i="99"/>
  <c r="I70" i="100"/>
  <c r="I71" i="101"/>
  <c r="I70" i="102"/>
  <c r="I71" i="102"/>
  <c r="I70" i="103"/>
  <c r="I71" i="103"/>
  <c r="I70" i="105"/>
  <c r="I71" i="105"/>
  <c r="I70" i="129"/>
  <c r="I70" i="208"/>
  <c r="I70" i="128"/>
  <c r="I70" i="130"/>
  <c r="I70" i="131"/>
  <c r="I69" i="133"/>
  <c r="I70" i="133"/>
  <c r="I69" i="134"/>
  <c r="I70" i="134"/>
  <c r="I70" i="135"/>
  <c r="I69" i="136"/>
  <c r="I69" i="137"/>
  <c r="I69" i="139"/>
  <c r="I70" i="139"/>
  <c r="N75" i="158"/>
  <c r="N81" i="158" s="1"/>
  <c r="N47" i="158" s="1"/>
  <c r="I75" i="158"/>
  <c r="N76" i="158"/>
  <c r="I76" i="158"/>
  <c r="N77" i="158"/>
  <c r="I77" i="158"/>
  <c r="N75" i="168"/>
  <c r="I75" i="168"/>
  <c r="N76" i="168"/>
  <c r="N81" i="168" s="1"/>
  <c r="N47" i="168" s="1"/>
  <c r="I76" i="168"/>
  <c r="N77" i="168"/>
  <c r="I77" i="168"/>
  <c r="I75" i="176"/>
  <c r="I76" i="176"/>
  <c r="I77" i="176"/>
  <c r="I75" i="178"/>
  <c r="I77" i="178"/>
  <c r="I75" i="180"/>
  <c r="I76" i="180"/>
  <c r="I74" i="181"/>
  <c r="I75" i="181"/>
  <c r="I76" i="181"/>
  <c r="I74" i="183"/>
  <c r="I75" i="184"/>
  <c r="I76" i="184"/>
  <c r="I76" i="185"/>
  <c r="I77" i="185"/>
  <c r="N41" i="239"/>
  <c r="N43" i="239" s="1"/>
  <c r="I75" i="186"/>
  <c r="I76" i="186"/>
  <c r="I77" i="186"/>
  <c r="I75" i="187"/>
  <c r="I76" i="187"/>
  <c r="I70" i="192"/>
  <c r="I70" i="231"/>
  <c r="I71" i="231"/>
  <c r="I72" i="232"/>
  <c r="I73" i="232"/>
  <c r="I70" i="242"/>
  <c r="I71" i="242"/>
  <c r="I72" i="242"/>
  <c r="I77" i="245"/>
  <c r="I79" i="245"/>
  <c r="I80" i="245"/>
  <c r="N81" i="268"/>
  <c r="N41" i="268" s="1"/>
  <c r="I70" i="213"/>
  <c r="N76" i="215"/>
  <c r="N42" i="215" s="1"/>
  <c r="I71" i="215"/>
  <c r="I75" i="217"/>
  <c r="I75" i="218"/>
  <c r="I74" i="219"/>
  <c r="I75" i="219"/>
  <c r="I77" i="221"/>
  <c r="I78" i="221"/>
  <c r="I66" i="228"/>
  <c r="I71" i="254"/>
  <c r="I72" i="254"/>
  <c r="I71" i="256"/>
  <c r="I72" i="256"/>
  <c r="I73" i="256"/>
  <c r="I72" i="257"/>
  <c r="N80" i="277"/>
  <c r="N71" i="307"/>
  <c r="I71" i="307"/>
  <c r="N72" i="307"/>
  <c r="I72" i="307"/>
  <c r="N71" i="314"/>
  <c r="I71" i="314"/>
  <c r="N72" i="314"/>
  <c r="I72" i="314"/>
  <c r="N71" i="316"/>
  <c r="N77" i="316" s="1"/>
  <c r="N41" i="316" s="1"/>
  <c r="N43" i="316" s="1"/>
  <c r="I71" i="316"/>
  <c r="N72" i="316"/>
  <c r="I72" i="316"/>
  <c r="N71" i="318"/>
  <c r="I71" i="318"/>
  <c r="N72" i="318"/>
  <c r="I72" i="318"/>
  <c r="I71" i="335"/>
  <c r="N72" i="335"/>
  <c r="I72" i="335"/>
  <c r="N71" i="336"/>
  <c r="N77" i="336" s="1"/>
  <c r="N41" i="336" s="1"/>
  <c r="N43" i="336" s="1"/>
  <c r="I71" i="336"/>
  <c r="N71" i="344"/>
  <c r="I71" i="344"/>
  <c r="N72" i="344"/>
  <c r="N77" i="344" s="1"/>
  <c r="N41" i="344" s="1"/>
  <c r="N43" i="344" s="1"/>
  <c r="I72" i="344"/>
  <c r="N71" i="351"/>
  <c r="I71" i="351"/>
  <c r="N72" i="351"/>
  <c r="I72" i="351"/>
  <c r="N71" i="353"/>
  <c r="I71" i="353"/>
  <c r="N72" i="353"/>
  <c r="N77" i="353" s="1"/>
  <c r="N41" i="353" s="1"/>
  <c r="N43" i="353" s="1"/>
  <c r="N79" i="353" s="1"/>
  <c r="I72" i="353"/>
  <c r="N71" i="357"/>
  <c r="I71" i="357"/>
  <c r="N72" i="357"/>
  <c r="I72" i="357"/>
  <c r="I71" i="264"/>
  <c r="I75" i="268"/>
  <c r="I76" i="268"/>
  <c r="I72" i="270"/>
  <c r="I73" i="270"/>
  <c r="I73" i="272"/>
  <c r="I77" i="279"/>
  <c r="I78" i="279"/>
  <c r="I80" i="279"/>
  <c r="I81" i="279"/>
  <c r="I82" i="279"/>
  <c r="I69" i="283"/>
  <c r="I70" i="283"/>
  <c r="I69" i="286"/>
  <c r="I70" i="286"/>
  <c r="I69" i="290"/>
  <c r="I70" i="290"/>
  <c r="I69" i="292"/>
  <c r="I70" i="292"/>
  <c r="I71" i="295"/>
  <c r="I72" i="295"/>
  <c r="N69" i="300"/>
  <c r="I69" i="300"/>
  <c r="N69" i="304"/>
  <c r="N75" i="304" s="1"/>
  <c r="N41" i="304" s="1"/>
  <c r="N43" i="304" s="1"/>
  <c r="N77" i="304" s="1"/>
  <c r="L83" i="304" s="1"/>
  <c r="I69" i="304"/>
  <c r="N69" i="310"/>
  <c r="N75" i="310" s="1"/>
  <c r="N41" i="310" s="1"/>
  <c r="N43" i="310" s="1"/>
  <c r="N70" i="310"/>
  <c r="I70" i="310"/>
  <c r="N72" i="311"/>
  <c r="I72" i="311"/>
  <c r="N71" i="313"/>
  <c r="N77" i="313" s="1"/>
  <c r="N41" i="313" s="1"/>
  <c r="N43" i="313" s="1"/>
  <c r="I71" i="313"/>
  <c r="N72" i="313"/>
  <c r="I72" i="313"/>
  <c r="N71" i="315"/>
  <c r="I71" i="315"/>
  <c r="N72" i="315"/>
  <c r="N77" i="315" s="1"/>
  <c r="N41" i="315" s="1"/>
  <c r="N43" i="315" s="1"/>
  <c r="I72" i="315"/>
  <c r="N71" i="317"/>
  <c r="N77" i="317" s="1"/>
  <c r="N41" i="317" s="1"/>
  <c r="N43" i="317" s="1"/>
  <c r="I71" i="317"/>
  <c r="N72" i="317"/>
  <c r="I72" i="317"/>
  <c r="N71" i="319"/>
  <c r="I71" i="319"/>
  <c r="N72" i="319"/>
  <c r="N77" i="319" s="1"/>
  <c r="N41" i="319" s="1"/>
  <c r="N43" i="319" s="1"/>
  <c r="I72" i="319"/>
  <c r="N71" i="320"/>
  <c r="N77" i="320" s="1"/>
  <c r="N79" i="320" s="1"/>
  <c r="L85" i="320" s="1"/>
  <c r="N72" i="320"/>
  <c r="I72" i="320"/>
  <c r="N71" i="330"/>
  <c r="N77" i="330" s="1"/>
  <c r="N41" i="330" s="1"/>
  <c r="I71" i="330"/>
  <c r="N72" i="330"/>
  <c r="I72" i="330"/>
  <c r="N71" i="331"/>
  <c r="N77" i="331" s="1"/>
  <c r="N41" i="331" s="1"/>
  <c r="N43" i="331" s="1"/>
  <c r="I71" i="331"/>
  <c r="N72" i="331"/>
  <c r="I72" i="331"/>
  <c r="N77" i="332"/>
  <c r="N41" i="332" s="1"/>
  <c r="N79" i="371"/>
  <c r="N71" i="346"/>
  <c r="N77" i="346" s="1"/>
  <c r="N41" i="346" s="1"/>
  <c r="N43" i="346" s="1"/>
  <c r="I71" i="346"/>
  <c r="N55" i="315"/>
  <c r="N55" i="319"/>
  <c r="N55" i="332"/>
  <c r="N71" i="345"/>
  <c r="N77" i="345"/>
  <c r="N41" i="345" s="1"/>
  <c r="N43" i="345" s="1"/>
  <c r="I71" i="345"/>
  <c r="N71" i="350"/>
  <c r="N77" i="350" s="1"/>
  <c r="N41" i="350" s="1"/>
  <c r="N43" i="350" s="1"/>
  <c r="N79" i="350" s="1"/>
  <c r="I71" i="350"/>
  <c r="N72" i="350"/>
  <c r="I72" i="350"/>
  <c r="N71" i="352"/>
  <c r="I71" i="352"/>
  <c r="N72" i="352"/>
  <c r="N77" i="352" s="1"/>
  <c r="N41" i="352" s="1"/>
  <c r="N43" i="352" s="1"/>
  <c r="N79" i="352" s="1"/>
  <c r="I72" i="352"/>
  <c r="N71" i="355"/>
  <c r="I71" i="355"/>
  <c r="I71" i="359"/>
  <c r="N72" i="359"/>
  <c r="I72" i="359"/>
  <c r="N71" i="366"/>
  <c r="N77" i="366" s="1"/>
  <c r="N41" i="366" s="1"/>
  <c r="N43" i="366" s="1"/>
  <c r="I71" i="366"/>
  <c r="L83" i="370"/>
  <c r="L85" i="370"/>
  <c r="L85" i="11"/>
  <c r="L59" i="17"/>
  <c r="N59" i="17" s="1"/>
  <c r="N65" i="17" s="1"/>
  <c r="L59" i="19"/>
  <c r="N59" i="19" s="1"/>
  <c r="N65" i="19" s="1"/>
  <c r="L83" i="11"/>
  <c r="L83" i="369"/>
  <c r="N81" i="249"/>
  <c r="N43" i="249" s="1"/>
  <c r="I73" i="249"/>
  <c r="I74" i="249"/>
  <c r="I75" i="249"/>
  <c r="I76" i="249"/>
  <c r="I80" i="246"/>
  <c r="I81" i="246"/>
  <c r="I83" i="246"/>
  <c r="I84" i="246"/>
  <c r="N53" i="149"/>
  <c r="N55" i="355"/>
  <c r="N55" i="356"/>
  <c r="N55" i="366"/>
  <c r="I74" i="217"/>
  <c r="N76" i="216"/>
  <c r="N42" i="216" s="1"/>
  <c r="N44" i="216" s="1"/>
  <c r="N78" i="216" s="1"/>
  <c r="I70" i="215"/>
  <c r="I70" i="214"/>
  <c r="I70" i="212"/>
  <c r="N54" i="243"/>
  <c r="N55" i="336"/>
  <c r="N53" i="297"/>
  <c r="N55" i="362"/>
  <c r="I72" i="193"/>
  <c r="I69" i="192"/>
  <c r="I69" i="191"/>
  <c r="N78" i="124"/>
  <c r="N53" i="192"/>
  <c r="N55" i="337"/>
  <c r="N55" i="347"/>
  <c r="N55" i="365"/>
  <c r="N53" i="299"/>
  <c r="N55" i="330"/>
  <c r="N55" i="342"/>
  <c r="L84" i="119"/>
  <c r="L83" i="120"/>
  <c r="L84" i="122"/>
  <c r="N59" i="282"/>
  <c r="N53" i="310"/>
  <c r="N55" i="354"/>
  <c r="N55" i="363"/>
  <c r="L83" i="109"/>
  <c r="L83" i="104"/>
  <c r="I70" i="38"/>
  <c r="I70" i="12"/>
  <c r="L59" i="108"/>
  <c r="N59" i="108" s="1"/>
  <c r="N65" i="108" s="1"/>
  <c r="L59" i="107"/>
  <c r="N59" i="107" s="1"/>
  <c r="N65" i="107" s="1"/>
  <c r="L59" i="106"/>
  <c r="N59" i="106" s="1"/>
  <c r="N65" i="106" s="1"/>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N59" i="100" s="1"/>
  <c r="N65" i="100" s="1"/>
  <c r="L59" i="99"/>
  <c r="N59" i="99" s="1"/>
  <c r="N65" i="99" s="1"/>
  <c r="L59" i="95"/>
  <c r="N59" i="95" s="1"/>
  <c r="N65" i="95" s="1"/>
  <c r="L59" i="94"/>
  <c r="N59" i="94" s="1"/>
  <c r="N65" i="94" s="1"/>
  <c r="L59" i="92"/>
  <c r="N59" i="92" s="1"/>
  <c r="N65" i="92" s="1"/>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N64" i="170" s="1"/>
  <c r="L63" i="189"/>
  <c r="N63" i="189" s="1"/>
  <c r="L64" i="162"/>
  <c r="N64" i="162" s="1"/>
  <c r="L64" i="154"/>
  <c r="N64" i="154" s="1"/>
  <c r="L64" i="168"/>
  <c r="N64" i="168" s="1"/>
  <c r="L63" i="164"/>
  <c r="N63" i="164" s="1"/>
  <c r="L64" i="158"/>
  <c r="N64" i="158" s="1"/>
  <c r="N70" i="158" s="1"/>
  <c r="L64" i="155"/>
  <c r="N64" i="155" s="1"/>
  <c r="L66" i="165"/>
  <c r="N66" i="165" s="1"/>
  <c r="L63" i="160"/>
  <c r="N63" i="160" s="1"/>
  <c r="L62" i="150"/>
  <c r="N62"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N59" i="30" s="1"/>
  <c r="N65" i="30" s="1"/>
  <c r="L59" i="29"/>
  <c r="N59" i="29" s="1"/>
  <c r="N65" i="29" s="1"/>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N59" i="26" s="1"/>
  <c r="N65" i="26" s="1"/>
  <c r="L59" i="24"/>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s="1"/>
  <c r="N65" i="212" s="1"/>
  <c r="L64" i="179"/>
  <c r="N64" i="179" s="1"/>
  <c r="L64" i="172"/>
  <c r="N64" i="172" s="1"/>
  <c r="L67" i="165"/>
  <c r="N67" i="165" s="1"/>
  <c r="L58" i="143"/>
  <c r="N58" i="143" s="1"/>
  <c r="N64" i="143" s="1"/>
  <c r="L58" i="147"/>
  <c r="N58" i="147" s="1"/>
  <c r="N64" i="147" s="1"/>
  <c r="L59" i="90"/>
  <c r="N59" i="90" s="1"/>
  <c r="N65" i="90" s="1"/>
  <c r="L59" i="88"/>
  <c r="N59" i="88" s="1"/>
  <c r="N65" i="88" s="1"/>
  <c r="L59" i="86"/>
  <c r="N59" i="86" s="1"/>
  <c r="N65" i="86" s="1"/>
  <c r="L59" i="84"/>
  <c r="N59" i="84" s="1"/>
  <c r="N65" i="84" s="1"/>
  <c r="L59" i="82"/>
  <c r="L59" i="80"/>
  <c r="N59" i="80" s="1"/>
  <c r="N65" i="80" s="1"/>
  <c r="L59" i="89"/>
  <c r="N59" i="89" s="1"/>
  <c r="N65" i="89" s="1"/>
  <c r="L59" i="85"/>
  <c r="N59" i="85" s="1"/>
  <c r="N65" i="85" s="1"/>
  <c r="L59" i="81"/>
  <c r="N59" i="81" s="1"/>
  <c r="N65" i="81" s="1"/>
  <c r="L59" i="91"/>
  <c r="N59" i="91" s="1"/>
  <c r="N65" i="91" s="1"/>
  <c r="L59" i="87"/>
  <c r="N59" i="87" s="1"/>
  <c r="N65" i="87" s="1"/>
  <c r="L59" i="83"/>
  <c r="N59" i="83" s="1"/>
  <c r="N65" i="83" s="1"/>
  <c r="L64" i="189"/>
  <c r="N64" i="189" s="1"/>
  <c r="L65" i="178"/>
  <c r="N65" i="178" s="1"/>
  <c r="N70"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N59" i="61" s="1"/>
  <c r="N65" i="61" s="1"/>
  <c r="L59" i="60"/>
  <c r="L58" i="298"/>
  <c r="N58" i="298" s="1"/>
  <c r="N64" i="298" s="1"/>
  <c r="L59" i="297"/>
  <c r="N59" i="297" s="1"/>
  <c r="N64"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N59" i="59" s="1"/>
  <c r="N65" i="59" s="1"/>
  <c r="L64" i="184"/>
  <c r="N64" i="184" s="1"/>
  <c r="L64" i="183"/>
  <c r="N64" i="183" s="1"/>
  <c r="L56" i="228"/>
  <c r="N56" i="228" s="1"/>
  <c r="L57" i="228"/>
  <c r="N57" i="228" s="1"/>
  <c r="L67" i="220"/>
  <c r="N67" i="220" s="1"/>
  <c r="N73" i="220" s="1"/>
  <c r="L58" i="141"/>
  <c r="N58" i="141" s="1"/>
  <c r="N64" i="141" s="1"/>
  <c r="L58" i="140"/>
  <c r="N58" i="140" s="1"/>
  <c r="N64" i="140" s="1"/>
  <c r="N75" i="287"/>
  <c r="N41" i="287" s="1"/>
  <c r="N43" i="287" s="1"/>
  <c r="N76" i="66"/>
  <c r="N41" i="66" s="1"/>
  <c r="N43" i="66" s="1"/>
  <c r="N77" i="351"/>
  <c r="N41" i="351" s="1"/>
  <c r="N43" i="351" s="1"/>
  <c r="N79" i="351" s="1"/>
  <c r="N77" i="307"/>
  <c r="N41" i="307" s="1"/>
  <c r="N43" i="307" s="1"/>
  <c r="N77" i="150"/>
  <c r="N46" i="150" s="1"/>
  <c r="L85" i="116"/>
  <c r="L83" i="116"/>
  <c r="N70" i="266" l="1"/>
  <c r="N70" i="170"/>
  <c r="L85" i="112"/>
  <c r="N59" i="187"/>
  <c r="L83" i="112"/>
  <c r="N54" i="106"/>
  <c r="N79" i="322"/>
  <c r="L85" i="322" s="1"/>
  <c r="L84" i="104"/>
  <c r="N79" i="339"/>
  <c r="L85" i="339" s="1"/>
  <c r="N48" i="219"/>
  <c r="N82" i="219" s="1"/>
  <c r="L89" i="219" s="1"/>
  <c r="N43" i="275"/>
  <c r="L84" i="369"/>
  <c r="N43" i="309"/>
  <c r="N45" i="247"/>
  <c r="N43" i="332"/>
  <c r="N79" i="332" s="1"/>
  <c r="N43" i="330"/>
  <c r="N79" i="330" s="1"/>
  <c r="N43" i="190"/>
  <c r="N77" i="190" s="1"/>
  <c r="N43" i="232"/>
  <c r="N43" i="364"/>
  <c r="N47" i="252"/>
  <c r="N43" i="274"/>
  <c r="N43" i="337"/>
  <c r="N43" i="342"/>
  <c r="N79" i="342" s="1"/>
  <c r="N80" i="218"/>
  <c r="N46" i="218" s="1"/>
  <c r="N80" i="164"/>
  <c r="N46" i="164" s="1"/>
  <c r="N77" i="356"/>
  <c r="N41" i="356" s="1"/>
  <c r="N43" i="356" s="1"/>
  <c r="N76" i="140"/>
  <c r="N41" i="140" s="1"/>
  <c r="N81" i="178"/>
  <c r="N47" i="178" s="1"/>
  <c r="N49" i="178" s="1"/>
  <c r="I70" i="367"/>
  <c r="I75" i="185"/>
  <c r="I70" i="140"/>
  <c r="I71" i="234"/>
  <c r="I70" i="146"/>
  <c r="I70" i="19"/>
  <c r="I71" i="193"/>
  <c r="I72" i="272"/>
  <c r="I69" i="140"/>
  <c r="I69" i="135"/>
  <c r="I71" i="97"/>
  <c r="I71" i="91"/>
  <c r="I71" i="55"/>
  <c r="I71" i="323"/>
  <c r="N76" i="54"/>
  <c r="I70" i="7"/>
  <c r="N76" i="14"/>
  <c r="N42" i="14" s="1"/>
  <c r="N71" i="20"/>
  <c r="N70" i="44"/>
  <c r="N76" i="44" s="1"/>
  <c r="N42" i="44" s="1"/>
  <c r="N70" i="57"/>
  <c r="N76" i="57" s="1"/>
  <c r="N41" i="57" s="1"/>
  <c r="N69" i="74"/>
  <c r="N75" i="74" s="1"/>
  <c r="N41" i="74" s="1"/>
  <c r="N70" i="82"/>
  <c r="N76" i="82" s="1"/>
  <c r="N41" i="82" s="1"/>
  <c r="N76" i="183"/>
  <c r="N80" i="188"/>
  <c r="N46" i="188" s="1"/>
  <c r="N48" i="188" s="1"/>
  <c r="N78" i="207"/>
  <c r="N83" i="207" s="1"/>
  <c r="N46" i="207" s="1"/>
  <c r="N48" i="207" s="1"/>
  <c r="N84" i="220"/>
  <c r="N46" i="220" s="1"/>
  <c r="N77" i="355"/>
  <c r="N41" i="355" s="1"/>
  <c r="N43" i="355" s="1"/>
  <c r="N79" i="355" s="1"/>
  <c r="I70" i="300"/>
  <c r="N71" i="311"/>
  <c r="N77" i="311" s="1"/>
  <c r="N41" i="311" s="1"/>
  <c r="N43" i="311" s="1"/>
  <c r="N77" i="357"/>
  <c r="N41" i="357" s="1"/>
  <c r="N43" i="357" s="1"/>
  <c r="I71" i="257"/>
  <c r="I74" i="184"/>
  <c r="I71" i="95"/>
  <c r="I74" i="50"/>
  <c r="I70" i="37"/>
  <c r="I71" i="26"/>
  <c r="I69" i="284"/>
  <c r="I71" i="233"/>
  <c r="I74" i="164"/>
  <c r="I71" i="60"/>
  <c r="I70" i="17"/>
  <c r="I71" i="322"/>
  <c r="I70" i="65"/>
  <c r="I68" i="229"/>
  <c r="N80" i="174"/>
  <c r="N46" i="174" s="1"/>
  <c r="I70" i="209"/>
  <c r="I72" i="250"/>
  <c r="N75" i="72"/>
  <c r="N41" i="72" s="1"/>
  <c r="N75" i="133"/>
  <c r="N41" i="133" s="1"/>
  <c r="N80" i="181"/>
  <c r="N46" i="181" s="1"/>
  <c r="N77" i="259"/>
  <c r="N41" i="259" s="1"/>
  <c r="N91" i="260"/>
  <c r="N47" i="260" s="1"/>
  <c r="N79" i="240"/>
  <c r="N79" i="347"/>
  <c r="L84" i="347" s="1"/>
  <c r="I69" i="190"/>
  <c r="I72" i="355"/>
  <c r="I79" i="279"/>
  <c r="N77" i="318"/>
  <c r="N41" i="318" s="1"/>
  <c r="N43" i="318" s="1"/>
  <c r="N77" i="314"/>
  <c r="N41" i="314" s="1"/>
  <c r="N43" i="314" s="1"/>
  <c r="I74" i="180"/>
  <c r="I70" i="137"/>
  <c r="I70" i="127"/>
  <c r="I70" i="101"/>
  <c r="I73" i="50"/>
  <c r="I70" i="26"/>
  <c r="I70" i="96"/>
  <c r="N76" i="69"/>
  <c r="N41" i="69" s="1"/>
  <c r="I70" i="34"/>
  <c r="I70" i="309"/>
  <c r="I74" i="248"/>
  <c r="I77" i="244"/>
  <c r="I76" i="177"/>
  <c r="I72" i="265"/>
  <c r="N70" i="56"/>
  <c r="N76" i="56" s="1"/>
  <c r="N42" i="56" s="1"/>
  <c r="N43" i="56" s="1"/>
  <c r="N76" i="87"/>
  <c r="N41" i="87" s="1"/>
  <c r="N76" i="105"/>
  <c r="N41" i="105" s="1"/>
  <c r="N70" i="142"/>
  <c r="N76" i="142" s="1"/>
  <c r="N41" i="142" s="1"/>
  <c r="N43" i="142" s="1"/>
  <c r="N76" i="96"/>
  <c r="N41" i="96" s="1"/>
  <c r="N75" i="300"/>
  <c r="N41" i="300" s="1"/>
  <c r="N43" i="300" s="1"/>
  <c r="I77" i="207"/>
  <c r="I76" i="245"/>
  <c r="I75" i="183"/>
  <c r="I71" i="100"/>
  <c r="I70" i="61"/>
  <c r="I70" i="46"/>
  <c r="I75" i="162"/>
  <c r="I81" i="252"/>
  <c r="I71" i="240"/>
  <c r="I76" i="154"/>
  <c r="I70" i="69"/>
  <c r="I71" i="360"/>
  <c r="I71" i="88"/>
  <c r="I70" i="64"/>
  <c r="N76" i="24"/>
  <c r="N42" i="24" s="1"/>
  <c r="N76" i="108"/>
  <c r="N41" i="108" s="1"/>
  <c r="N76" i="145"/>
  <c r="N41" i="145" s="1"/>
  <c r="N43" i="145" s="1"/>
  <c r="I70" i="14"/>
  <c r="I74" i="218"/>
  <c r="N79" i="296"/>
  <c r="I72" i="264"/>
  <c r="I71" i="213"/>
  <c r="I77" i="187"/>
  <c r="I76" i="178"/>
  <c r="I70" i="136"/>
  <c r="I70" i="132"/>
  <c r="I72" i="275"/>
  <c r="N76" i="60"/>
  <c r="N42" i="60" s="1"/>
  <c r="I74" i="177"/>
  <c r="I70" i="52"/>
  <c r="I71" i="343"/>
  <c r="I70" i="98"/>
  <c r="N76" i="100"/>
  <c r="N41" i="100" s="1"/>
  <c r="N43" i="100" s="1"/>
  <c r="N78" i="100" s="1"/>
  <c r="L85" i="100" s="1"/>
  <c r="N75" i="192"/>
  <c r="N41" i="192" s="1"/>
  <c r="N76" i="214"/>
  <c r="N42" i="214" s="1"/>
  <c r="N77" i="258"/>
  <c r="N41" i="258" s="1"/>
  <c r="N43" i="258" s="1"/>
  <c r="N79" i="258" s="1"/>
  <c r="N75" i="302"/>
  <c r="N41" i="302" s="1"/>
  <c r="N43" i="302" s="1"/>
  <c r="N80" i="160"/>
  <c r="N46" i="160" s="1"/>
  <c r="N76" i="89"/>
  <c r="N41" i="89" s="1"/>
  <c r="L83" i="64"/>
  <c r="L84" i="64"/>
  <c r="L85" i="64"/>
  <c r="N76" i="59"/>
  <c r="N42" i="59" s="1"/>
  <c r="N76" i="95"/>
  <c r="N41" i="95" s="1"/>
  <c r="L84" i="28"/>
  <c r="N86" i="28" s="1"/>
  <c r="N88" i="28" s="1"/>
  <c r="D20" i="5" s="1"/>
  <c r="N78" i="65"/>
  <c r="N69" i="147"/>
  <c r="N76" i="147" s="1"/>
  <c r="N41" i="147" s="1"/>
  <c r="I69" i="147"/>
  <c r="N76" i="146"/>
  <c r="N41" i="146" s="1"/>
  <c r="N80" i="180"/>
  <c r="N46" i="180" s="1"/>
  <c r="N48" i="180" s="1"/>
  <c r="N79" i="253"/>
  <c r="L84" i="253" s="1"/>
  <c r="N70" i="168"/>
  <c r="N43" i="51"/>
  <c r="N78" i="51" s="1"/>
  <c r="L83" i="51" s="1"/>
  <c r="N43" i="107"/>
  <c r="N78" i="107" s="1"/>
  <c r="L84" i="107" s="1"/>
  <c r="N69" i="138"/>
  <c r="N76" i="138" s="1"/>
  <c r="N41" i="138" s="1"/>
  <c r="I69" i="138"/>
  <c r="N76" i="139"/>
  <c r="N41" i="139" s="1"/>
  <c r="N81" i="185"/>
  <c r="N47" i="185" s="1"/>
  <c r="N49" i="185" s="1"/>
  <c r="N81" i="244"/>
  <c r="N45" i="244" s="1"/>
  <c r="N59" i="24"/>
  <c r="N65" i="24" s="1"/>
  <c r="I70" i="72"/>
  <c r="I71" i="59"/>
  <c r="I70" i="27"/>
  <c r="I71" i="15"/>
  <c r="I71" i="21"/>
  <c r="N71" i="17"/>
  <c r="N76" i="17" s="1"/>
  <c r="N42" i="17" s="1"/>
  <c r="N43" i="17" s="1"/>
  <c r="N78" i="17" s="1"/>
  <c r="N70" i="20"/>
  <c r="N76" i="20" s="1"/>
  <c r="N42" i="20" s="1"/>
  <c r="N70" i="41"/>
  <c r="N76" i="41" s="1"/>
  <c r="N42" i="41" s="1"/>
  <c r="I70" i="41"/>
  <c r="N43" i="44"/>
  <c r="N75" i="75"/>
  <c r="N41" i="75" s="1"/>
  <c r="N43" i="75" s="1"/>
  <c r="N76" i="81"/>
  <c r="N41" i="81" s="1"/>
  <c r="N70" i="86"/>
  <c r="N76" i="86" s="1"/>
  <c r="N41" i="86" s="1"/>
  <c r="N43" i="86" s="1"/>
  <c r="N71" i="148"/>
  <c r="N76" i="148" s="1"/>
  <c r="N41" i="148" s="1"/>
  <c r="N43" i="148" s="1"/>
  <c r="N78" i="148" s="1"/>
  <c r="I71" i="148"/>
  <c r="N81" i="154"/>
  <c r="N47" i="154" s="1"/>
  <c r="N81" i="176"/>
  <c r="N47" i="176" s="1"/>
  <c r="N79" i="356"/>
  <c r="N70" i="47"/>
  <c r="N76" i="47" s="1"/>
  <c r="N42" i="47" s="1"/>
  <c r="N43" i="47" s="1"/>
  <c r="N78" i="47" s="1"/>
  <c r="L83" i="47" s="1"/>
  <c r="N78" i="55"/>
  <c r="N71" i="84"/>
  <c r="N76" i="84" s="1"/>
  <c r="N41" i="84" s="1"/>
  <c r="N43" i="84" s="1"/>
  <c r="N70" i="67"/>
  <c r="N76" i="67" s="1"/>
  <c r="N41" i="67" s="1"/>
  <c r="N43" i="67" s="1"/>
  <c r="N78" i="67" s="1"/>
  <c r="I70" i="67"/>
  <c r="I70" i="15"/>
  <c r="N67" i="150"/>
  <c r="N76" i="68"/>
  <c r="N41" i="68" s="1"/>
  <c r="N43" i="83"/>
  <c r="N83" i="165"/>
  <c r="N49" i="165" s="1"/>
  <c r="N51" i="165" s="1"/>
  <c r="N67" i="229"/>
  <c r="N73" i="229" s="1"/>
  <c r="N40" i="229" s="1"/>
  <c r="N42" i="229" s="1"/>
  <c r="N75" i="229" s="1"/>
  <c r="L80" i="229" s="1"/>
  <c r="I67" i="229"/>
  <c r="N79" i="241"/>
  <c r="L86" i="241" s="1"/>
  <c r="N79" i="312"/>
  <c r="L84" i="312" s="1"/>
  <c r="N79" i="354"/>
  <c r="L84" i="354" s="1"/>
  <c r="N70" i="16"/>
  <c r="N76" i="16" s="1"/>
  <c r="N42" i="16" s="1"/>
  <c r="I70" i="16"/>
  <c r="I71" i="56"/>
  <c r="N43" i="85"/>
  <c r="N81" i="171"/>
  <c r="N47" i="171" s="1"/>
  <c r="N80" i="183"/>
  <c r="N46" i="183" s="1"/>
  <c r="N48" i="220"/>
  <c r="N78" i="32"/>
  <c r="L85" i="32" s="1"/>
  <c r="L85" i="28"/>
  <c r="I71" i="87"/>
  <c r="I70" i="51"/>
  <c r="N59" i="21"/>
  <c r="N65" i="21" s="1"/>
  <c r="N59" i="33"/>
  <c r="N65" i="33" s="1"/>
  <c r="N59" i="60"/>
  <c r="N65" i="60" s="1"/>
  <c r="N59" i="82"/>
  <c r="N65" i="82" s="1"/>
  <c r="I70" i="87"/>
  <c r="I70" i="43"/>
  <c r="I70" i="28"/>
  <c r="N76" i="25"/>
  <c r="N42" i="25" s="1"/>
  <c r="N43" i="25" s="1"/>
  <c r="N76" i="26"/>
  <c r="N42" i="26" s="1"/>
  <c r="N43" i="26" s="1"/>
  <c r="N78" i="26" s="1"/>
  <c r="N76" i="94"/>
  <c r="N41" i="94" s="1"/>
  <c r="N37" i="137"/>
  <c r="N81" i="170"/>
  <c r="N47" i="170" s="1"/>
  <c r="N80" i="179"/>
  <c r="N46" i="179" s="1"/>
  <c r="N48" i="179" s="1"/>
  <c r="N55" i="228"/>
  <c r="N83" i="279"/>
  <c r="N46" i="279" s="1"/>
  <c r="N48" i="279" s="1"/>
  <c r="N85" i="279" s="1"/>
  <c r="N65" i="249"/>
  <c r="N68" i="249" s="1"/>
  <c r="N61" i="281"/>
  <c r="N67" i="281" s="1"/>
  <c r="N80" i="281" s="1"/>
  <c r="N75" i="325"/>
  <c r="N41" i="325" s="1"/>
  <c r="N43" i="325" s="1"/>
  <c r="N77" i="333"/>
  <c r="N41" i="333" s="1"/>
  <c r="N43" i="333" s="1"/>
  <c r="N78" i="56"/>
  <c r="L83" i="56" s="1"/>
  <c r="N58" i="287"/>
  <c r="N74" i="252"/>
  <c r="N77" i="328"/>
  <c r="N41" i="328" s="1"/>
  <c r="N43" i="328" s="1"/>
  <c r="N43" i="254"/>
  <c r="N43" i="259"/>
  <c r="N43" i="261"/>
  <c r="N43" i="270"/>
  <c r="N43" i="273"/>
  <c r="N46" i="280"/>
  <c r="N80" i="177"/>
  <c r="N46" i="177" s="1"/>
  <c r="N43" i="272"/>
  <c r="N80" i="272" s="1"/>
  <c r="N58" i="285"/>
  <c r="N59" i="23"/>
  <c r="N65" i="23" s="1"/>
  <c r="N75" i="286"/>
  <c r="N41" i="286" s="1"/>
  <c r="N43" i="286" s="1"/>
  <c r="N58" i="286"/>
  <c r="N64" i="286" s="1"/>
  <c r="N77" i="286" s="1"/>
  <c r="L83" i="286" s="1"/>
  <c r="N59" i="25"/>
  <c r="N65" i="25" s="1"/>
  <c r="N59" i="79"/>
  <c r="N65" i="79" s="1"/>
  <c r="N77" i="305"/>
  <c r="L83" i="305" s="1"/>
  <c r="N58" i="75"/>
  <c r="N64" i="75" s="1"/>
  <c r="N43" i="16"/>
  <c r="N59" i="20"/>
  <c r="N65" i="20" s="1"/>
  <c r="N76" i="21"/>
  <c r="N42" i="21" s="1"/>
  <c r="N43" i="41"/>
  <c r="N54" i="88"/>
  <c r="N42" i="234"/>
  <c r="N78" i="234" s="1"/>
  <c r="L84" i="234" s="1"/>
  <c r="N42" i="242"/>
  <c r="N75" i="292"/>
  <c r="N41" i="292" s="1"/>
  <c r="N43" i="292" s="1"/>
  <c r="N77" i="292" s="1"/>
  <c r="N77" i="308"/>
  <c r="N41" i="308" s="1"/>
  <c r="N43" i="308" s="1"/>
  <c r="N79" i="308" s="1"/>
  <c r="N71" i="12"/>
  <c r="N76" i="12" s="1"/>
  <c r="N42" i="12" s="1"/>
  <c r="N43" i="257"/>
  <c r="N43" i="266"/>
  <c r="N75" i="291"/>
  <c r="N41" i="291" s="1"/>
  <c r="N43" i="291" s="1"/>
  <c r="N70" i="162"/>
  <c r="N83" i="162" s="1"/>
  <c r="L89" i="162" s="1"/>
  <c r="N69" i="188"/>
  <c r="N70" i="187"/>
  <c r="N70" i="185"/>
  <c r="N79" i="313"/>
  <c r="N70" i="267"/>
  <c r="N69" i="189"/>
  <c r="N70" i="186"/>
  <c r="N70" i="155"/>
  <c r="N70" i="171"/>
  <c r="N83" i="171" s="1"/>
  <c r="L88" i="171" s="1"/>
  <c r="N64" i="285"/>
  <c r="N70" i="182"/>
  <c r="N66" i="294"/>
  <c r="N70" i="268"/>
  <c r="N70" i="154"/>
  <c r="N74" i="246"/>
  <c r="N70" i="176"/>
  <c r="N69" i="164"/>
  <c r="N69" i="174"/>
  <c r="N69" i="179"/>
  <c r="N69" i="181"/>
  <c r="N53" i="75"/>
  <c r="N54" i="82"/>
  <c r="N54" i="98"/>
  <c r="N53" i="136"/>
  <c r="L86" i="354"/>
  <c r="N59" i="158"/>
  <c r="N83" i="158" s="1"/>
  <c r="L90" i="158" s="1"/>
  <c r="L84" i="109"/>
  <c r="L85" i="113"/>
  <c r="L85" i="117"/>
  <c r="N55" i="348"/>
  <c r="N78" i="66"/>
  <c r="L84" i="66" s="1"/>
  <c r="L84" i="113"/>
  <c r="N86" i="113" s="1"/>
  <c r="N88" i="113" s="1"/>
  <c r="D103" i="5" s="1"/>
  <c r="L83" i="117"/>
  <c r="L83" i="76"/>
  <c r="N86" i="76" s="1"/>
  <c r="N88" i="76" s="1"/>
  <c r="D67" i="5" s="1"/>
  <c r="N54" i="80"/>
  <c r="N59" i="171"/>
  <c r="N79" i="345"/>
  <c r="N54" i="148"/>
  <c r="N54" i="35"/>
  <c r="N54" i="71"/>
  <c r="N53" i="133"/>
  <c r="N53" i="146"/>
  <c r="N59" i="154"/>
  <c r="N55" i="331"/>
  <c r="N79" i="307"/>
  <c r="N53" i="137"/>
  <c r="N61" i="165"/>
  <c r="N54" i="68"/>
  <c r="N54" i="105"/>
  <c r="N53" i="135"/>
  <c r="N58" i="160"/>
  <c r="N58" i="174"/>
  <c r="N59" i="176"/>
  <c r="N59" i="245"/>
  <c r="N53" i="283"/>
  <c r="N53" i="284"/>
  <c r="N77" i="284" s="1"/>
  <c r="L83" i="284" s="1"/>
  <c r="N53" i="286"/>
  <c r="L84" i="111"/>
  <c r="L85" i="111"/>
  <c r="L83" i="111"/>
  <c r="N53" i="139"/>
  <c r="N53" i="209"/>
  <c r="N59" i="178"/>
  <c r="N83" i="178" s="1"/>
  <c r="N54" i="84"/>
  <c r="N59" i="157"/>
  <c r="N53" i="292"/>
  <c r="N55" i="294"/>
  <c r="N55" i="295"/>
  <c r="N79" i="295" s="1"/>
  <c r="N53" i="302"/>
  <c r="N77" i="302" s="1"/>
  <c r="N55" i="328"/>
  <c r="N79" i="328" s="1"/>
  <c r="L85" i="328" s="1"/>
  <c r="L84" i="121"/>
  <c r="L84" i="320"/>
  <c r="N86" i="116"/>
  <c r="N88" i="116" s="1"/>
  <c r="D105" i="5" s="1"/>
  <c r="L85" i="76"/>
  <c r="L83" i="289"/>
  <c r="N79" i="366"/>
  <c r="N54" i="43"/>
  <c r="N54" i="83"/>
  <c r="N78" i="83" s="1"/>
  <c r="L85" i="83" s="1"/>
  <c r="N54" i="86"/>
  <c r="N54" i="90"/>
  <c r="N54" i="91"/>
  <c r="N78" i="91" s="1"/>
  <c r="L83" i="91" s="1"/>
  <c r="N54" i="99"/>
  <c r="N53" i="143"/>
  <c r="N55" i="236"/>
  <c r="N58" i="249"/>
  <c r="N55" i="256"/>
  <c r="N55" i="259"/>
  <c r="N79" i="259" s="1"/>
  <c r="L84" i="259" s="1"/>
  <c r="N55" i="262"/>
  <c r="N55" i="263"/>
  <c r="N79" i="263" s="1"/>
  <c r="N55" i="264"/>
  <c r="N59" i="266"/>
  <c r="N59" i="267"/>
  <c r="N59" i="268"/>
  <c r="N56" i="270"/>
  <c r="N80" i="270" s="1"/>
  <c r="N56" i="271"/>
  <c r="N56" i="272"/>
  <c r="N56" i="273"/>
  <c r="N56" i="274"/>
  <c r="N61" i="279"/>
  <c r="N49" i="168"/>
  <c r="N43" i="149"/>
  <c r="N78" i="149" s="1"/>
  <c r="L83" i="149" s="1"/>
  <c r="N43" i="144"/>
  <c r="N78" i="144" s="1"/>
  <c r="N48" i="174"/>
  <c r="N45" i="249"/>
  <c r="N43" i="268"/>
  <c r="N43" i="127"/>
  <c r="N43" i="208"/>
  <c r="N43" i="140"/>
  <c r="N43" i="256"/>
  <c r="N49" i="155"/>
  <c r="N48" i="221"/>
  <c r="N46" i="282"/>
  <c r="N83" i="282" s="1"/>
  <c r="N48" i="164"/>
  <c r="N82" i="164" s="1"/>
  <c r="L88" i="164" s="1"/>
  <c r="N43" i="128"/>
  <c r="N43" i="132"/>
  <c r="N47" i="244"/>
  <c r="N43" i="147"/>
  <c r="N44" i="214"/>
  <c r="N78" i="214" s="1"/>
  <c r="N48" i="160"/>
  <c r="N43" i="191"/>
  <c r="N43" i="264"/>
  <c r="N79" i="264" s="1"/>
  <c r="N43" i="108"/>
  <c r="N78" i="108" s="1"/>
  <c r="L85" i="108" s="1"/>
  <c r="N49" i="154"/>
  <c r="N43" i="131"/>
  <c r="N78" i="131" s="1"/>
  <c r="L85" i="131" s="1"/>
  <c r="N49" i="260"/>
  <c r="N43" i="365"/>
  <c r="N79" i="365" s="1"/>
  <c r="N43" i="96"/>
  <c r="N80" i="275"/>
  <c r="L86" i="275" s="1"/>
  <c r="N43" i="129"/>
  <c r="N78" i="129" s="1"/>
  <c r="N43" i="146"/>
  <c r="N78" i="146" s="1"/>
  <c r="N43" i="135"/>
  <c r="N43" i="138"/>
  <c r="N49" i="171"/>
  <c r="N69" i="172"/>
  <c r="N69" i="180"/>
  <c r="N69" i="177"/>
  <c r="N69" i="184"/>
  <c r="N70" i="157"/>
  <c r="N69" i="160"/>
  <c r="N70" i="245"/>
  <c r="N72" i="165"/>
  <c r="N79" i="261"/>
  <c r="L85" i="261" s="1"/>
  <c r="N77" i="191"/>
  <c r="L83" i="191" s="1"/>
  <c r="N61" i="228"/>
  <c r="N69" i="183"/>
  <c r="N68" i="248"/>
  <c r="N58" i="183"/>
  <c r="N58" i="188"/>
  <c r="N53" i="290"/>
  <c r="N77" i="290" s="1"/>
  <c r="L84" i="290" s="1"/>
  <c r="N53" i="142"/>
  <c r="L83" i="226"/>
  <c r="N86" i="226" s="1"/>
  <c r="N88" i="226" s="1"/>
  <c r="D187" i="5" s="1"/>
  <c r="L85" i="226"/>
  <c r="N55" i="314"/>
  <c r="N55" i="316"/>
  <c r="N79" i="316" s="1"/>
  <c r="L85" i="316" s="1"/>
  <c r="N55" i="318"/>
  <c r="L85" i="122"/>
  <c r="N86" i="122" s="1"/>
  <c r="N88" i="122" s="1"/>
  <c r="D112" i="5" s="1"/>
  <c r="N53" i="141"/>
  <c r="N59" i="244"/>
  <c r="L84" i="339"/>
  <c r="L83" i="121"/>
  <c r="N86" i="121" s="1"/>
  <c r="N88" i="121" s="1"/>
  <c r="D111" i="5" s="1"/>
  <c r="N54" i="96"/>
  <c r="N54" i="97"/>
  <c r="N58" i="172"/>
  <c r="N58" i="177"/>
  <c r="N54" i="231"/>
  <c r="N55" i="50"/>
  <c r="N77" i="293"/>
  <c r="L83" i="293" s="1"/>
  <c r="N86" i="104"/>
  <c r="N88" i="104" s="1"/>
  <c r="D94" i="5" s="1"/>
  <c r="N53" i="78"/>
  <c r="N77" i="78" s="1"/>
  <c r="N54" i="85"/>
  <c r="N53" i="134"/>
  <c r="N78" i="134" s="1"/>
  <c r="L85" i="134" s="1"/>
  <c r="N61" i="207"/>
  <c r="N49" i="162"/>
  <c r="N43" i="137"/>
  <c r="N78" i="137" s="1"/>
  <c r="L84" i="137" s="1"/>
  <c r="N49" i="170"/>
  <c r="N48" i="177"/>
  <c r="N48" i="172"/>
  <c r="N45" i="248"/>
  <c r="N83" i="248" s="1"/>
  <c r="L89" i="248" s="1"/>
  <c r="N49" i="157"/>
  <c r="N48" i="189"/>
  <c r="N43" i="130"/>
  <c r="N78" i="130" s="1"/>
  <c r="N47" i="246"/>
  <c r="N89" i="246" s="1"/>
  <c r="N49" i="158"/>
  <c r="N43" i="133"/>
  <c r="N77" i="133" s="1"/>
  <c r="N49" i="176"/>
  <c r="N48" i="184"/>
  <c r="N48" i="150"/>
  <c r="N43" i="141"/>
  <c r="N78" i="141" s="1"/>
  <c r="L84" i="141" s="1"/>
  <c r="N48" i="217"/>
  <c r="N82" i="217" s="1"/>
  <c r="N43" i="265"/>
  <c r="N79" i="265" s="1"/>
  <c r="N43" i="136"/>
  <c r="N43" i="102"/>
  <c r="N78" i="102" s="1"/>
  <c r="N43" i="134"/>
  <c r="N43" i="209"/>
  <c r="N43" i="143"/>
  <c r="N78" i="143" s="1"/>
  <c r="L83" i="143" s="1"/>
  <c r="N48" i="183"/>
  <c r="N82" i="183" s="1"/>
  <c r="N42" i="243"/>
  <c r="N78" i="243" s="1"/>
  <c r="N47" i="245"/>
  <c r="L83" i="32"/>
  <c r="N79" i="319"/>
  <c r="L84" i="319" s="1"/>
  <c r="N79" i="262"/>
  <c r="L86" i="262" s="1"/>
  <c r="N74" i="227"/>
  <c r="L80" i="227" s="1"/>
  <c r="N64" i="287"/>
  <c r="N77" i="287" s="1"/>
  <c r="L84" i="287" s="1"/>
  <c r="N77" i="299"/>
  <c r="N77" i="297"/>
  <c r="L82" i="297" s="1"/>
  <c r="N79" i="306"/>
  <c r="N79" i="251"/>
  <c r="L85" i="251" s="1"/>
  <c r="N80" i="271"/>
  <c r="L87" i="271" s="1"/>
  <c r="N82" i="184"/>
  <c r="L88" i="184" s="1"/>
  <c r="N79" i="239"/>
  <c r="L86" i="239" s="1"/>
  <c r="N53" i="140"/>
  <c r="N53" i="144"/>
  <c r="N59" i="185"/>
  <c r="N53" i="285"/>
  <c r="N53" i="287"/>
  <c r="N55" i="311"/>
  <c r="N63" i="246"/>
  <c r="N53" i="291"/>
  <c r="N77" i="291" s="1"/>
  <c r="L84" i="291" s="1"/>
  <c r="N53" i="301"/>
  <c r="N77" i="301" s="1"/>
  <c r="N61" i="221"/>
  <c r="N85" i="221" s="1"/>
  <c r="N77" i="300"/>
  <c r="L84" i="300" s="1"/>
  <c r="N59" i="155"/>
  <c r="N59" i="168"/>
  <c r="N83" i="168" s="1"/>
  <c r="N56" i="232"/>
  <c r="N55" i="334"/>
  <c r="N79" i="334" s="1"/>
  <c r="L84" i="334" s="1"/>
  <c r="L84" i="226"/>
  <c r="N78" i="128"/>
  <c r="L84" i="128" s="1"/>
  <c r="L84" i="125"/>
  <c r="N79" i="336"/>
  <c r="L85" i="336" s="1"/>
  <c r="N78" i="208"/>
  <c r="L84" i="208" s="1"/>
  <c r="N79" i="294"/>
  <c r="L84" i="294" s="1"/>
  <c r="N54" i="36"/>
  <c r="N78" i="36" s="1"/>
  <c r="L83" i="36" s="1"/>
  <c r="N59" i="162"/>
  <c r="N55" i="238"/>
  <c r="N79" i="238" s="1"/>
  <c r="N55" i="257"/>
  <c r="N79" i="257" s="1"/>
  <c r="L84" i="257" s="1"/>
  <c r="L82" i="289"/>
  <c r="L85" i="312"/>
  <c r="L83" i="125"/>
  <c r="N86" i="125" s="1"/>
  <c r="N88" i="125" s="1"/>
  <c r="D115" i="5" s="1"/>
  <c r="L85" i="224"/>
  <c r="L84" i="224"/>
  <c r="N79" i="337"/>
  <c r="L86" i="337" s="1"/>
  <c r="N83" i="266"/>
  <c r="L90" i="266" s="1"/>
  <c r="N54" i="87"/>
  <c r="N59" i="186"/>
  <c r="N62" i="220"/>
  <c r="N55" i="235"/>
  <c r="N79" i="235" s="1"/>
  <c r="L85" i="235" s="1"/>
  <c r="N54" i="242"/>
  <c r="N55" i="254"/>
  <c r="N69" i="260"/>
  <c r="N53" i="325"/>
  <c r="N86" i="369"/>
  <c r="N88" i="369" s="1"/>
  <c r="D318" i="5" s="1"/>
  <c r="N79" i="363"/>
  <c r="L85" i="363" s="1"/>
  <c r="N43" i="54"/>
  <c r="N78" i="54" s="1"/>
  <c r="L84" i="54" s="1"/>
  <c r="N48" i="181"/>
  <c r="N82" i="181" s="1"/>
  <c r="L88" i="181" s="1"/>
  <c r="N45" i="193"/>
  <c r="N79" i="193" s="1"/>
  <c r="L86" i="193" s="1"/>
  <c r="N43" i="42"/>
  <c r="N43" i="57"/>
  <c r="N78" i="57" s="1"/>
  <c r="L83" i="57" s="1"/>
  <c r="N43" i="80"/>
  <c r="N78" i="80" s="1"/>
  <c r="L84" i="80" s="1"/>
  <c r="N43" i="81"/>
  <c r="N43" i="101"/>
  <c r="N78" i="101" s="1"/>
  <c r="L84" i="101" s="1"/>
  <c r="N43" i="105"/>
  <c r="N43" i="106"/>
  <c r="N49" i="182"/>
  <c r="N83" i="280"/>
  <c r="L89" i="280" s="1"/>
  <c r="N44" i="212"/>
  <c r="N78" i="212" s="1"/>
  <c r="L84" i="212" s="1"/>
  <c r="N43" i="94"/>
  <c r="N78" i="94" s="1"/>
  <c r="L83" i="94" s="1"/>
  <c r="N43" i="95"/>
  <c r="N78" i="95" s="1"/>
  <c r="L83" i="95" s="1"/>
  <c r="N43" i="103"/>
  <c r="N78" i="103" s="1"/>
  <c r="L85" i="103" s="1"/>
  <c r="N43" i="192"/>
  <c r="N77" i="192" s="1"/>
  <c r="L83" i="192" s="1"/>
  <c r="N86" i="11"/>
  <c r="N88" i="11" s="1"/>
  <c r="D319" i="5" s="1"/>
  <c r="N48" i="218"/>
  <c r="N82" i="218" s="1"/>
  <c r="L88" i="218" s="1"/>
  <c r="N44" i="215"/>
  <c r="N78" i="215" s="1"/>
  <c r="L85" i="215" s="1"/>
  <c r="N43" i="139"/>
  <c r="N78" i="139" s="1"/>
  <c r="N43" i="88"/>
  <c r="N78" i="88" s="1"/>
  <c r="L83" i="88" s="1"/>
  <c r="L83" i="55"/>
  <c r="L85" i="55"/>
  <c r="N43" i="61"/>
  <c r="N78" i="61" s="1"/>
  <c r="N43" i="68"/>
  <c r="N43" i="82"/>
  <c r="N78" i="82" s="1"/>
  <c r="N43" i="15"/>
  <c r="N78" i="15" s="1"/>
  <c r="L85" i="15" s="1"/>
  <c r="N43" i="24"/>
  <c r="N78" i="24" s="1"/>
  <c r="L84" i="24" s="1"/>
  <c r="N43" i="29"/>
  <c r="N78" i="29" s="1"/>
  <c r="L83" i="29" s="1"/>
  <c r="N43" i="30"/>
  <c r="N78" i="30" s="1"/>
  <c r="L84" i="30" s="1"/>
  <c r="N43" i="12"/>
  <c r="N78" i="12" s="1"/>
  <c r="L83" i="12" s="1"/>
  <c r="N43" i="38"/>
  <c r="N43" i="35"/>
  <c r="N78" i="105"/>
  <c r="L85" i="105" s="1"/>
  <c r="N43" i="20"/>
  <c r="N78" i="20" s="1"/>
  <c r="N43" i="89"/>
  <c r="N43" i="92"/>
  <c r="N78" i="92" s="1"/>
  <c r="L85" i="92" s="1"/>
  <c r="N43" i="21"/>
  <c r="N43" i="22"/>
  <c r="N78" i="22" s="1"/>
  <c r="L84" i="22" s="1"/>
  <c r="N43" i="52"/>
  <c r="N43" i="98"/>
  <c r="N43" i="34"/>
  <c r="N43" i="36"/>
  <c r="N43" i="50"/>
  <c r="N43" i="72"/>
  <c r="N77" i="72" s="1"/>
  <c r="L82" i="72" s="1"/>
  <c r="N43" i="74"/>
  <c r="N77" i="74" s="1"/>
  <c r="N43" i="79"/>
  <c r="N43" i="87"/>
  <c r="N78" i="98"/>
  <c r="L83" i="98" s="1"/>
  <c r="N78" i="106"/>
  <c r="L83" i="106" s="1"/>
  <c r="N43" i="9"/>
  <c r="N78" i="9" s="1"/>
  <c r="L83" i="54"/>
  <c r="N43" i="48"/>
  <c r="N43" i="7"/>
  <c r="N78" i="7" s="1"/>
  <c r="N43" i="33"/>
  <c r="N78" i="33" s="1"/>
  <c r="N43" i="39"/>
  <c r="N43" i="46"/>
  <c r="N43" i="53"/>
  <c r="N78" i="53" s="1"/>
  <c r="N43" i="59"/>
  <c r="N78" i="59" s="1"/>
  <c r="N43" i="49"/>
  <c r="N78" i="49" s="1"/>
  <c r="N43" i="23"/>
  <c r="N78" i="23" s="1"/>
  <c r="N43" i="60"/>
  <c r="L84" i="55"/>
  <c r="N43" i="69"/>
  <c r="N78" i="69" s="1"/>
  <c r="L83" i="69" s="1"/>
  <c r="N86" i="370"/>
  <c r="N88" i="370" s="1"/>
  <c r="D320" i="5" s="1"/>
  <c r="N43" i="14"/>
  <c r="N78" i="14" s="1"/>
  <c r="N43" i="37"/>
  <c r="N43" i="40"/>
  <c r="N43" i="43"/>
  <c r="N43" i="71"/>
  <c r="N79" i="236"/>
  <c r="L85" i="236" s="1"/>
  <c r="N80" i="274"/>
  <c r="L86" i="274" s="1"/>
  <c r="N78" i="135"/>
  <c r="L85" i="135" s="1"/>
  <c r="N79" i="333"/>
  <c r="L84" i="333" s="1"/>
  <c r="N78" i="16"/>
  <c r="N43" i="18"/>
  <c r="N78" i="18" s="1"/>
  <c r="N44" i="213"/>
  <c r="N78" i="213" s="1"/>
  <c r="N43" i="19"/>
  <c r="N78" i="19" s="1"/>
  <c r="N43" i="27"/>
  <c r="N78" i="27" s="1"/>
  <c r="N43" i="31"/>
  <c r="N78" i="31" s="1"/>
  <c r="N43" i="45"/>
  <c r="L84" i="313"/>
  <c r="L86" i="313"/>
  <c r="L84" i="355"/>
  <c r="L86" i="355"/>
  <c r="L85" i="351"/>
  <c r="L84" i="351"/>
  <c r="L86" i="351"/>
  <c r="L84" i="307"/>
  <c r="L85" i="307"/>
  <c r="L86" i="307"/>
  <c r="L86" i="353"/>
  <c r="L84" i="353"/>
  <c r="L85" i="353"/>
  <c r="L85" i="350"/>
  <c r="L86" i="350"/>
  <c r="L84" i="345"/>
  <c r="L85" i="345"/>
  <c r="L86" i="345"/>
  <c r="L86" i="352"/>
  <c r="L84" i="352"/>
  <c r="L85" i="352"/>
  <c r="L84" i="216"/>
  <c r="L83" i="216"/>
  <c r="L85" i="216"/>
  <c r="L85" i="366"/>
  <c r="L86" i="366"/>
  <c r="L84" i="366"/>
  <c r="L87" i="218"/>
  <c r="L83" i="208"/>
  <c r="L86" i="312"/>
  <c r="N79" i="314"/>
  <c r="N79" i="359"/>
  <c r="L84" i="359" s="1"/>
  <c r="N79" i="331"/>
  <c r="L86" i="331" s="1"/>
  <c r="N79" i="335"/>
  <c r="N79" i="317"/>
  <c r="N79" i="344"/>
  <c r="N79" i="315"/>
  <c r="L85" i="315" s="1"/>
  <c r="N83" i="268"/>
  <c r="L89" i="268" s="1"/>
  <c r="N79" i="318"/>
  <c r="L85" i="318" s="1"/>
  <c r="N77" i="310"/>
  <c r="N79" i="346"/>
  <c r="N76" i="90"/>
  <c r="N41" i="90" s="1"/>
  <c r="N43" i="90" s="1"/>
  <c r="N76" i="99"/>
  <c r="N41" i="99" s="1"/>
  <c r="N43" i="99" s="1"/>
  <c r="N78" i="99" s="1"/>
  <c r="N77" i="298"/>
  <c r="L82" i="298" s="1"/>
  <c r="N78" i="63"/>
  <c r="N76" i="97"/>
  <c r="N41" i="97" s="1"/>
  <c r="N43" i="97" s="1"/>
  <c r="N77" i="309"/>
  <c r="L84" i="309" s="1"/>
  <c r="N81" i="186"/>
  <c r="N47" i="186" s="1"/>
  <c r="N49" i="186" s="1"/>
  <c r="N83" i="186" s="1"/>
  <c r="N79" i="250"/>
  <c r="N79" i="348"/>
  <c r="N78" i="367"/>
  <c r="N78" i="46"/>
  <c r="N81" i="50"/>
  <c r="L86" i="50" s="1"/>
  <c r="N78" i="52"/>
  <c r="N78" i="58"/>
  <c r="N81" i="267"/>
  <c r="N41" i="267" s="1"/>
  <c r="N43" i="267" s="1"/>
  <c r="N83" i="267" s="1"/>
  <c r="L90" i="267" s="1"/>
  <c r="N75" i="283"/>
  <c r="N41" i="283" s="1"/>
  <c r="N43" i="283" s="1"/>
  <c r="N77" i="323"/>
  <c r="N79" i="323" s="1"/>
  <c r="N77" i="329"/>
  <c r="N41" i="329" s="1"/>
  <c r="N43" i="329" s="1"/>
  <c r="N79" i="329" s="1"/>
  <c r="N78" i="132"/>
  <c r="N81" i="187"/>
  <c r="N47" i="187" s="1"/>
  <c r="N49" i="187" s="1"/>
  <c r="N83" i="187" s="1"/>
  <c r="N77" i="362"/>
  <c r="N41" i="362" s="1"/>
  <c r="N43" i="362" s="1"/>
  <c r="N79" i="362" s="1"/>
  <c r="N77" i="127"/>
  <c r="N82" i="160"/>
  <c r="L87" i="160" s="1"/>
  <c r="N76" i="231"/>
  <c r="N40" i="231" s="1"/>
  <c r="N42" i="231" s="1"/>
  <c r="N78" i="231" s="1"/>
  <c r="N77" i="233"/>
  <c r="N41" i="233" s="1"/>
  <c r="N43" i="233" s="1"/>
  <c r="N79" i="233" s="1"/>
  <c r="L86" i="233" s="1"/>
  <c r="N79" i="343"/>
  <c r="L84" i="343" s="1"/>
  <c r="N80" i="276"/>
  <c r="L85" i="276" s="1"/>
  <c r="N80" i="232"/>
  <c r="L86" i="232" s="1"/>
  <c r="N77" i="303"/>
  <c r="L83" i="303" s="1"/>
  <c r="L85" i="73"/>
  <c r="L83" i="73"/>
  <c r="L84" i="73"/>
  <c r="L86" i="347"/>
  <c r="L85" i="313"/>
  <c r="L83" i="66"/>
  <c r="L85" i="66"/>
  <c r="L86" i="339"/>
  <c r="N87" i="339" s="1"/>
  <c r="N89" i="339" s="1"/>
  <c r="D292" i="5" s="1"/>
  <c r="L85" i="120"/>
  <c r="L84" i="120"/>
  <c r="L83" i="114"/>
  <c r="L84" i="114"/>
  <c r="N55" i="364"/>
  <c r="N79" i="364" s="1"/>
  <c r="L86" i="364" s="1"/>
  <c r="L84" i="297"/>
  <c r="L84" i="126"/>
  <c r="L85" i="126"/>
  <c r="N53" i="145"/>
  <c r="N56" i="150"/>
  <c r="N58" i="179"/>
  <c r="N82" i="179" s="1"/>
  <c r="L88" i="179" s="1"/>
  <c r="N59" i="182"/>
  <c r="N83" i="182" s="1"/>
  <c r="N50" i="228"/>
  <c r="N74" i="228" s="1"/>
  <c r="L85" i="119"/>
  <c r="L83" i="119"/>
  <c r="N53" i="147"/>
  <c r="N55" i="237"/>
  <c r="N79" i="237" s="1"/>
  <c r="N63" i="252"/>
  <c r="N88" i="252" s="1"/>
  <c r="N54" i="89"/>
  <c r="N78" i="89" s="1"/>
  <c r="L84" i="89" s="1"/>
  <c r="N53" i="138"/>
  <c r="N55" i="360"/>
  <c r="N79" i="360" s="1"/>
  <c r="N86" i="112"/>
  <c r="N88" i="112" s="1"/>
  <c r="D102" i="5" s="1"/>
  <c r="N85" i="289"/>
  <c r="N87" i="289" s="1"/>
  <c r="D245" i="5" s="1"/>
  <c r="N59" i="170"/>
  <c r="N58" i="247"/>
  <c r="N79" i="247" s="1"/>
  <c r="L86" i="247" s="1"/>
  <c r="L86" i="359"/>
  <c r="L86" i="336"/>
  <c r="L83" i="123"/>
  <c r="L86" i="322"/>
  <c r="L84" i="322"/>
  <c r="L86" i="371"/>
  <c r="L85" i="371"/>
  <c r="L85" i="296"/>
  <c r="L84" i="296"/>
  <c r="L84" i="49"/>
  <c r="L83" i="49"/>
  <c r="L86" i="320"/>
  <c r="N87" i="320" s="1"/>
  <c r="N89" i="320" s="1"/>
  <c r="D276" i="5" s="1"/>
  <c r="L85" i="355"/>
  <c r="N87" i="355" s="1"/>
  <c r="N89" i="355" s="1"/>
  <c r="D307" i="5" s="1"/>
  <c r="L86" i="271"/>
  <c r="L86" i="296"/>
  <c r="L84" i="123"/>
  <c r="L86" i="306"/>
  <c r="L84" i="306"/>
  <c r="L84" i="110"/>
  <c r="L83" i="110"/>
  <c r="L85" i="340"/>
  <c r="L86" i="340"/>
  <c r="L84" i="340"/>
  <c r="L87" i="277"/>
  <c r="L85" i="277"/>
  <c r="L86" i="277"/>
  <c r="L84" i="350"/>
  <c r="L84" i="337"/>
  <c r="L85" i="49"/>
  <c r="L84" i="327"/>
  <c r="L85" i="70"/>
  <c r="L84" i="70"/>
  <c r="L84" i="115"/>
  <c r="L85" i="115"/>
  <c r="L84" i="236"/>
  <c r="L83" i="124"/>
  <c r="L85" i="124"/>
  <c r="L84" i="124"/>
  <c r="L84" i="225"/>
  <c r="L85" i="225"/>
  <c r="L83" i="225"/>
  <c r="L86" i="321"/>
  <c r="L84" i="321"/>
  <c r="L84" i="371"/>
  <c r="L85" i="327"/>
  <c r="L84" i="304"/>
  <c r="L82" i="304"/>
  <c r="L85" i="128"/>
  <c r="L83" i="128"/>
  <c r="N54" i="37"/>
  <c r="N78" i="37" s="1"/>
  <c r="L83" i="212"/>
  <c r="L84" i="364"/>
  <c r="L84" i="240"/>
  <c r="L85" i="240"/>
  <c r="L86" i="240"/>
  <c r="L85" i="56"/>
  <c r="L84" i="56"/>
  <c r="N86" i="109"/>
  <c r="N88" i="109" s="1"/>
  <c r="D99" i="5" s="1"/>
  <c r="N54" i="41"/>
  <c r="N78" i="41" s="1"/>
  <c r="L85" i="233"/>
  <c r="N86" i="111"/>
  <c r="N88" i="111" s="1"/>
  <c r="D101" i="5" s="1"/>
  <c r="L84" i="363"/>
  <c r="L86" i="363"/>
  <c r="N54" i="38"/>
  <c r="N54" i="39"/>
  <c r="N78" i="39" s="1"/>
  <c r="L84" i="39" s="1"/>
  <c r="N54" i="42"/>
  <c r="N78" i="42" s="1"/>
  <c r="N86" i="117"/>
  <c r="N88" i="117" s="1"/>
  <c r="D107" i="5" s="1"/>
  <c r="N54" i="79"/>
  <c r="N54" i="40"/>
  <c r="N78" i="40" s="1"/>
  <c r="N54" i="44"/>
  <c r="N54" i="45"/>
  <c r="N55" i="357"/>
  <c r="N79" i="357" s="1"/>
  <c r="N54" i="81"/>
  <c r="N78" i="81" s="1"/>
  <c r="L85" i="356"/>
  <c r="L86" i="356"/>
  <c r="L84" i="356"/>
  <c r="L87" i="219"/>
  <c r="L85" i="65"/>
  <c r="L84" i="65"/>
  <c r="L83" i="65"/>
  <c r="L86" i="346"/>
  <c r="L82" i="78"/>
  <c r="L83" i="78"/>
  <c r="L84" i="78"/>
  <c r="L85" i="306"/>
  <c r="L85" i="46"/>
  <c r="N56" i="48"/>
  <c r="N80" i="48" s="1"/>
  <c r="N54" i="34"/>
  <c r="L83" i="77"/>
  <c r="L84" i="77"/>
  <c r="L84" i="118"/>
  <c r="L83" i="118"/>
  <c r="L86" i="276"/>
  <c r="G25" i="8"/>
  <c r="L84" i="29" l="1"/>
  <c r="L82" i="191"/>
  <c r="N82" i="189"/>
  <c r="L87" i="189" s="1"/>
  <c r="N82" i="180"/>
  <c r="L87" i="180" s="1"/>
  <c r="N78" i="60"/>
  <c r="L83" i="60" s="1"/>
  <c r="L85" i="241"/>
  <c r="L84" i="318"/>
  <c r="L84" i="191"/>
  <c r="L84" i="241"/>
  <c r="N78" i="25"/>
  <c r="L84" i="32"/>
  <c r="N83" i="176"/>
  <c r="N77" i="75"/>
  <c r="L84" i="75" s="1"/>
  <c r="L84" i="263"/>
  <c r="L85" i="263"/>
  <c r="L86" i="263"/>
  <c r="L86" i="295"/>
  <c r="L84" i="295"/>
  <c r="L85" i="295"/>
  <c r="N87" i="354"/>
  <c r="N89" i="354" s="1"/>
  <c r="D306" i="5" s="1"/>
  <c r="N78" i="242"/>
  <c r="L83" i="242" s="1"/>
  <c r="N79" i="311"/>
  <c r="L88" i="219"/>
  <c r="L84" i="293"/>
  <c r="N85" i="293" s="1"/>
  <c r="N87" i="293" s="1"/>
  <c r="D249" i="5" s="1"/>
  <c r="L84" i="193"/>
  <c r="N83" i="155"/>
  <c r="L89" i="155" s="1"/>
  <c r="N80" i="273"/>
  <c r="L85" i="273" s="1"/>
  <c r="L89" i="181"/>
  <c r="L82" i="293"/>
  <c r="N79" i="256"/>
  <c r="L84" i="256" s="1"/>
  <c r="L85" i="354"/>
  <c r="L85" i="347"/>
  <c r="N83" i="157"/>
  <c r="L90" i="157" s="1"/>
  <c r="L85" i="106"/>
  <c r="L84" i="262"/>
  <c r="N78" i="90"/>
  <c r="L83" i="90" s="1"/>
  <c r="L83" i="297"/>
  <c r="N78" i="85"/>
  <c r="N78" i="84"/>
  <c r="L83" i="84" s="1"/>
  <c r="N78" i="86"/>
  <c r="L85" i="86" s="1"/>
  <c r="L87" i="276"/>
  <c r="L85" i="262"/>
  <c r="L84" i="258"/>
  <c r="L86" i="258"/>
  <c r="L85" i="258"/>
  <c r="L84" i="342"/>
  <c r="L86" i="342"/>
  <c r="L85" i="342"/>
  <c r="L84" i="332"/>
  <c r="L85" i="332"/>
  <c r="L86" i="330"/>
  <c r="L85" i="330"/>
  <c r="N87" i="330" s="1"/>
  <c r="N89" i="330" s="1"/>
  <c r="D284" i="5" s="1"/>
  <c r="L84" i="330"/>
  <c r="L85" i="365"/>
  <c r="L84" i="365"/>
  <c r="L83" i="190"/>
  <c r="N85" i="190" s="1"/>
  <c r="N87" i="190" s="1"/>
  <c r="D170" i="5" s="1"/>
  <c r="L84" i="190"/>
  <c r="L85" i="212"/>
  <c r="N86" i="212" s="1"/>
  <c r="N88" i="212" s="1"/>
  <c r="D174" i="5" s="1"/>
  <c r="L85" i="271"/>
  <c r="N88" i="271" s="1"/>
  <c r="N90" i="271" s="1"/>
  <c r="D229" i="5" s="1"/>
  <c r="L85" i="193"/>
  <c r="L85" i="51"/>
  <c r="N93" i="260"/>
  <c r="N79" i="150"/>
  <c r="L85" i="150" s="1"/>
  <c r="N78" i="44"/>
  <c r="L86" i="235"/>
  <c r="L84" i="298"/>
  <c r="L84" i="106"/>
  <c r="L85" i="208"/>
  <c r="L84" i="51"/>
  <c r="L89" i="266"/>
  <c r="L84" i="235"/>
  <c r="L83" i="298"/>
  <c r="N86" i="220"/>
  <c r="L93" i="220" s="1"/>
  <c r="L85" i="102"/>
  <c r="L84" i="102"/>
  <c r="L83" i="243"/>
  <c r="L84" i="243"/>
  <c r="L86" i="272"/>
  <c r="L87" i="272"/>
  <c r="L85" i="272"/>
  <c r="L83" i="144"/>
  <c r="L85" i="144"/>
  <c r="L84" i="144"/>
  <c r="N78" i="147"/>
  <c r="L82" i="190"/>
  <c r="L85" i="12"/>
  <c r="N86" i="12" s="1"/>
  <c r="N88" i="12" s="1"/>
  <c r="D5" i="5" s="1"/>
  <c r="L85" i="57"/>
  <c r="N86" i="57" s="1"/>
  <c r="N88" i="57" s="1"/>
  <c r="D53" i="5" s="1"/>
  <c r="L85" i="29"/>
  <c r="N86" i="29" s="1"/>
  <c r="N88" i="29" s="1"/>
  <c r="D21" i="5" s="1"/>
  <c r="N78" i="209"/>
  <c r="L84" i="209" s="1"/>
  <c r="L84" i="12"/>
  <c r="L84" i="57"/>
  <c r="N77" i="325"/>
  <c r="L86" i="319"/>
  <c r="L83" i="287"/>
  <c r="L83" i="131"/>
  <c r="L84" i="331"/>
  <c r="L84" i="131"/>
  <c r="L85" i="331"/>
  <c r="N87" i="331" s="1"/>
  <c r="N89" i="331" s="1"/>
  <c r="D285" i="5" s="1"/>
  <c r="N78" i="138"/>
  <c r="N82" i="188"/>
  <c r="L87" i="188" s="1"/>
  <c r="N78" i="145"/>
  <c r="L85" i="145" s="1"/>
  <c r="L84" i="328"/>
  <c r="L82" i="305"/>
  <c r="L84" i="305"/>
  <c r="L85" i="319"/>
  <c r="L82" i="287"/>
  <c r="L89" i="184"/>
  <c r="N83" i="249"/>
  <c r="L89" i="249" s="1"/>
  <c r="L84" i="323"/>
  <c r="L85" i="323"/>
  <c r="L86" i="323"/>
  <c r="L83" i="82"/>
  <c r="L85" i="82"/>
  <c r="L83" i="67"/>
  <c r="L85" i="67"/>
  <c r="L84" i="67"/>
  <c r="N86" i="67" s="1"/>
  <c r="N88" i="67" s="1"/>
  <c r="D58" i="5" s="1"/>
  <c r="L85" i="148"/>
  <c r="L84" i="148"/>
  <c r="L85" i="214"/>
  <c r="L84" i="214"/>
  <c r="L83" i="214"/>
  <c r="L84" i="265"/>
  <c r="L86" i="265"/>
  <c r="L85" i="265"/>
  <c r="L83" i="292"/>
  <c r="L82" i="292"/>
  <c r="L84" i="292"/>
  <c r="L88" i="217"/>
  <c r="L89" i="217"/>
  <c r="L85" i="270"/>
  <c r="L87" i="270"/>
  <c r="L86" i="270"/>
  <c r="L90" i="178"/>
  <c r="L89" i="178"/>
  <c r="L91" i="279"/>
  <c r="N93" i="279" s="1"/>
  <c r="N95" i="279" s="1"/>
  <c r="D236" i="5" s="1"/>
  <c r="L90" i="279"/>
  <c r="L92" i="279"/>
  <c r="L87" i="183"/>
  <c r="L88" i="183"/>
  <c r="L89" i="183"/>
  <c r="L83" i="302"/>
  <c r="L84" i="302"/>
  <c r="L83" i="129"/>
  <c r="N86" i="129" s="1"/>
  <c r="N88" i="129" s="1"/>
  <c r="D118" i="5" s="1"/>
  <c r="L85" i="129"/>
  <c r="L84" i="129"/>
  <c r="N78" i="71"/>
  <c r="N78" i="68"/>
  <c r="L84" i="68" s="1"/>
  <c r="N78" i="43"/>
  <c r="L85" i="43" s="1"/>
  <c r="L85" i="22"/>
  <c r="L88" i="280"/>
  <c r="L86" i="334"/>
  <c r="N79" i="254"/>
  <c r="L86" i="236"/>
  <c r="L85" i="54"/>
  <c r="L87" i="164"/>
  <c r="L85" i="253"/>
  <c r="N87" i="253" s="1"/>
  <c r="N89" i="253" s="1"/>
  <c r="D213" i="5" s="1"/>
  <c r="N83" i="154"/>
  <c r="L90" i="154" s="1"/>
  <c r="N78" i="38"/>
  <c r="L85" i="88"/>
  <c r="L84" i="251"/>
  <c r="N78" i="45"/>
  <c r="L83" i="137"/>
  <c r="L89" i="164"/>
  <c r="L86" i="259"/>
  <c r="N87" i="259" s="1"/>
  <c r="N89" i="259" s="1"/>
  <c r="D218" i="5" s="1"/>
  <c r="L83" i="22"/>
  <c r="L85" i="275"/>
  <c r="N88" i="275" s="1"/>
  <c r="N90" i="275" s="1"/>
  <c r="D233" i="5" s="1"/>
  <c r="N77" i="285"/>
  <c r="L83" i="285" s="1"/>
  <c r="L85" i="281"/>
  <c r="L86" i="281"/>
  <c r="L87" i="281"/>
  <c r="N78" i="21"/>
  <c r="L84" i="21" s="1"/>
  <c r="L82" i="303"/>
  <c r="L83" i="108"/>
  <c r="N86" i="108" s="1"/>
  <c r="N88" i="108" s="1"/>
  <c r="D98" i="5" s="1"/>
  <c r="L82" i="290"/>
  <c r="L83" i="80"/>
  <c r="L83" i="100"/>
  <c r="N85" i="297"/>
  <c r="N87" i="297" s="1"/>
  <c r="D253" i="5" s="1"/>
  <c r="L85" i="259"/>
  <c r="L88" i="266"/>
  <c r="N91" i="266" s="1"/>
  <c r="N93" i="266" s="1"/>
  <c r="D225" i="5" s="1"/>
  <c r="L84" i="261"/>
  <c r="L87" i="275"/>
  <c r="N83" i="185"/>
  <c r="L89" i="185" s="1"/>
  <c r="N86" i="64"/>
  <c r="N88" i="64" s="1"/>
  <c r="D55" i="5" s="1"/>
  <c r="L84" i="108"/>
  <c r="L83" i="290"/>
  <c r="L88" i="268"/>
  <c r="L85" i="80"/>
  <c r="L84" i="100"/>
  <c r="L86" i="261"/>
  <c r="N87" i="241"/>
  <c r="N89" i="241" s="1"/>
  <c r="D201" i="5" s="1"/>
  <c r="L86" i="253"/>
  <c r="L86" i="328"/>
  <c r="N78" i="79"/>
  <c r="L90" i="268"/>
  <c r="L86" i="294"/>
  <c r="L90" i="280"/>
  <c r="N77" i="283"/>
  <c r="L84" i="283" s="1"/>
  <c r="N78" i="97"/>
  <c r="L83" i="97" s="1"/>
  <c r="L83" i="24"/>
  <c r="N78" i="35"/>
  <c r="L85" i="35" s="1"/>
  <c r="N78" i="136"/>
  <c r="L84" i="136" s="1"/>
  <c r="N82" i="172"/>
  <c r="N82" i="177"/>
  <c r="L89" i="177" s="1"/>
  <c r="N83" i="244"/>
  <c r="L88" i="244" s="1"/>
  <c r="N78" i="142"/>
  <c r="L84" i="142" s="1"/>
  <c r="N82" i="174"/>
  <c r="L88" i="174" s="1"/>
  <c r="L79" i="227"/>
  <c r="L86" i="318"/>
  <c r="N87" i="318" s="1"/>
  <c r="N89" i="318" s="1"/>
  <c r="D274" i="5" s="1"/>
  <c r="L85" i="98"/>
  <c r="L84" i="135"/>
  <c r="L83" i="135"/>
  <c r="N85" i="245"/>
  <c r="L92" i="245" s="1"/>
  <c r="N85" i="165"/>
  <c r="L92" i="165" s="1"/>
  <c r="L84" i="103"/>
  <c r="L91" i="221"/>
  <c r="L90" i="221"/>
  <c r="N86" i="126"/>
  <c r="N88" i="126" s="1"/>
  <c r="D116" i="5" s="1"/>
  <c r="N87" i="347"/>
  <c r="N89" i="347" s="1"/>
  <c r="D300" i="5" s="1"/>
  <c r="N86" i="224"/>
  <c r="N88" i="224" s="1"/>
  <c r="D185" i="5" s="1"/>
  <c r="N87" i="366"/>
  <c r="N89" i="366" s="1"/>
  <c r="D316" i="5" s="1"/>
  <c r="N86" i="216"/>
  <c r="N88" i="216" s="1"/>
  <c r="D178" i="5" s="1"/>
  <c r="N86" i="70"/>
  <c r="N88" i="70" s="1"/>
  <c r="D61" i="5" s="1"/>
  <c r="N78" i="96"/>
  <c r="L83" i="96" s="1"/>
  <c r="N78" i="140"/>
  <c r="L83" i="140" s="1"/>
  <c r="N87" i="307"/>
  <c r="N89" i="307" s="1"/>
  <c r="D263" i="5" s="1"/>
  <c r="L85" i="17"/>
  <c r="L84" i="17"/>
  <c r="L83" i="17"/>
  <c r="L91" i="245"/>
  <c r="L84" i="130"/>
  <c r="L83" i="130"/>
  <c r="L85" i="130"/>
  <c r="L83" i="74"/>
  <c r="L82" i="74"/>
  <c r="L84" i="74"/>
  <c r="L88" i="185"/>
  <c r="L83" i="105"/>
  <c r="L84" i="145"/>
  <c r="L90" i="249"/>
  <c r="L83" i="148"/>
  <c r="L84" i="83"/>
  <c r="L85" i="256"/>
  <c r="L83" i="83"/>
  <c r="N86" i="83" s="1"/>
  <c r="N88" i="83" s="1"/>
  <c r="D74" i="5" s="1"/>
  <c r="L89" i="218"/>
  <c r="L83" i="103"/>
  <c r="L89" i="157"/>
  <c r="L83" i="89"/>
  <c r="N78" i="34"/>
  <c r="L84" i="34" s="1"/>
  <c r="L84" i="105"/>
  <c r="L84" i="88"/>
  <c r="L88" i="249"/>
  <c r="L84" i="82"/>
  <c r="L86" i="332"/>
  <c r="L86" i="251"/>
  <c r="N87" i="251" s="1"/>
  <c r="N89" i="251" s="1"/>
  <c r="D211" i="5" s="1"/>
  <c r="N83" i="170"/>
  <c r="L88" i="170" s="1"/>
  <c r="L85" i="141"/>
  <c r="L82" i="284"/>
  <c r="L83" i="102"/>
  <c r="L83" i="234"/>
  <c r="N86" i="234" s="1"/>
  <c r="N88" i="234" s="1"/>
  <c r="D194" i="5" s="1"/>
  <c r="L83" i="75"/>
  <c r="L83" i="141"/>
  <c r="L85" i="107"/>
  <c r="L83" i="107"/>
  <c r="L85" i="24"/>
  <c r="L88" i="157"/>
  <c r="L90" i="282"/>
  <c r="L89" i="282"/>
  <c r="L88" i="282"/>
  <c r="L90" i="162"/>
  <c r="L82" i="133"/>
  <c r="L84" i="133"/>
  <c r="L83" i="133"/>
  <c r="L88" i="189"/>
  <c r="L89" i="172"/>
  <c r="L87" i="172"/>
  <c r="L88" i="172"/>
  <c r="L85" i="146"/>
  <c r="L83" i="146"/>
  <c r="L84" i="146"/>
  <c r="L85" i="231"/>
  <c r="L84" i="231"/>
  <c r="N86" i="208"/>
  <c r="N88" i="208" s="1"/>
  <c r="D119" i="5" s="1"/>
  <c r="N85" i="207"/>
  <c r="L91" i="207" s="1"/>
  <c r="N86" i="55"/>
  <c r="N88" i="55" s="1"/>
  <c r="D47" i="5" s="1"/>
  <c r="L82" i="192"/>
  <c r="L88" i="188"/>
  <c r="L85" i="30"/>
  <c r="L88" i="177"/>
  <c r="L84" i="254"/>
  <c r="L85" i="254"/>
  <c r="L86" i="254"/>
  <c r="L89" i="267"/>
  <c r="L83" i="134"/>
  <c r="N86" i="134" s="1"/>
  <c r="N88" i="134" s="1"/>
  <c r="D125" i="5" s="1"/>
  <c r="L85" i="137"/>
  <c r="N86" i="137" s="1"/>
  <c r="N88" i="137" s="1"/>
  <c r="D128" i="5" s="1"/>
  <c r="L87" i="274"/>
  <c r="L82" i="291"/>
  <c r="L85" i="243"/>
  <c r="L81" i="229"/>
  <c r="L87" i="184"/>
  <c r="N90" i="184" s="1"/>
  <c r="N92" i="184" s="1"/>
  <c r="D164" i="5" s="1"/>
  <c r="L84" i="94"/>
  <c r="L84" i="247"/>
  <c r="L90" i="248"/>
  <c r="L83" i="309"/>
  <c r="L85" i="359"/>
  <c r="L85" i="60"/>
  <c r="L84" i="239"/>
  <c r="L84" i="192"/>
  <c r="L85" i="149"/>
  <c r="L85" i="334"/>
  <c r="L84" i="284"/>
  <c r="L86" i="343"/>
  <c r="L88" i="267"/>
  <c r="L84" i="134"/>
  <c r="L86" i="333"/>
  <c r="L83" i="231"/>
  <c r="L85" i="274"/>
  <c r="L89" i="160"/>
  <c r="N90" i="160" s="1"/>
  <c r="N92" i="160" s="1"/>
  <c r="D147" i="5" s="1"/>
  <c r="L82" i="229"/>
  <c r="N83" i="229" s="1"/>
  <c r="N85" i="229" s="1"/>
  <c r="D190" i="5" s="1"/>
  <c r="L85" i="94"/>
  <c r="L88" i="248"/>
  <c r="L86" i="365"/>
  <c r="L82" i="309"/>
  <c r="N85" i="309" s="1"/>
  <c r="N87" i="309" s="1"/>
  <c r="D265" i="5" s="1"/>
  <c r="L84" i="60"/>
  <c r="L89" i="158"/>
  <c r="L85" i="69"/>
  <c r="N87" i="312"/>
  <c r="N89" i="312" s="1"/>
  <c r="D268" i="5" s="1"/>
  <c r="N87" i="352"/>
  <c r="N89" i="352" s="1"/>
  <c r="D304" i="5" s="1"/>
  <c r="L87" i="217"/>
  <c r="L83" i="35"/>
  <c r="L89" i="188"/>
  <c r="L81" i="227"/>
  <c r="N82" i="227" s="1"/>
  <c r="N84" i="227" s="1"/>
  <c r="D188" i="5" s="1"/>
  <c r="L85" i="343"/>
  <c r="N87" i="343" s="1"/>
  <c r="N89" i="343" s="1"/>
  <c r="D296" i="5" s="1"/>
  <c r="L92" i="221"/>
  <c r="L87" i="181"/>
  <c r="L85" i="333"/>
  <c r="N87" i="333" s="1"/>
  <c r="N89" i="333" s="1"/>
  <c r="D287" i="5" s="1"/>
  <c r="N86" i="124"/>
  <c r="N88" i="124" s="1"/>
  <c r="D113" i="5" s="1"/>
  <c r="L88" i="160"/>
  <c r="L90" i="185"/>
  <c r="L82" i="302"/>
  <c r="N86" i="110"/>
  <c r="N88" i="110" s="1"/>
  <c r="D100" i="5" s="1"/>
  <c r="L88" i="158"/>
  <c r="N87" i="322"/>
  <c r="N89" i="322" s="1"/>
  <c r="D278" i="5" s="1"/>
  <c r="N86" i="120"/>
  <c r="N88" i="120" s="1"/>
  <c r="D110" i="5" s="1"/>
  <c r="L84" i="69"/>
  <c r="L85" i="239"/>
  <c r="L85" i="99"/>
  <c r="L84" i="99"/>
  <c r="L83" i="99"/>
  <c r="N87" i="193"/>
  <c r="N89" i="193" s="1"/>
  <c r="D173" i="5" s="1"/>
  <c r="L83" i="72"/>
  <c r="L84" i="143"/>
  <c r="L85" i="71"/>
  <c r="L83" i="92"/>
  <c r="L84" i="35"/>
  <c r="N86" i="35" s="1"/>
  <c r="N88" i="35" s="1"/>
  <c r="D37" i="5" s="1"/>
  <c r="L83" i="30"/>
  <c r="L85" i="143"/>
  <c r="N85" i="284"/>
  <c r="N87" i="284" s="1"/>
  <c r="D241" i="5" s="1"/>
  <c r="L83" i="299"/>
  <c r="L82" i="299"/>
  <c r="L84" i="299"/>
  <c r="N87" i="313"/>
  <c r="N89" i="313" s="1"/>
  <c r="D269" i="5" s="1"/>
  <c r="N86" i="32"/>
  <c r="N88" i="32" s="1"/>
  <c r="D24" i="5" s="1"/>
  <c r="L82" i="325"/>
  <c r="L84" i="325"/>
  <c r="L83" i="325"/>
  <c r="L86" i="238"/>
  <c r="L85" i="238"/>
  <c r="L90" i="168"/>
  <c r="L89" i="168"/>
  <c r="L88" i="168"/>
  <c r="N87" i="306"/>
  <c r="N89" i="306" s="1"/>
  <c r="D262" i="5" s="1"/>
  <c r="L84" i="303"/>
  <c r="L88" i="50"/>
  <c r="L83" i="145"/>
  <c r="L84" i="233"/>
  <c r="N87" i="233" s="1"/>
  <c r="N89" i="233" s="1"/>
  <c r="D193" i="5" s="1"/>
  <c r="L85" i="89"/>
  <c r="N86" i="89" s="1"/>
  <c r="N88" i="89" s="1"/>
  <c r="D80" i="5" s="1"/>
  <c r="N87" i="321"/>
  <c r="N89" i="321" s="1"/>
  <c r="D277" i="5" s="1"/>
  <c r="L88" i="155"/>
  <c r="L85" i="84"/>
  <c r="N86" i="115"/>
  <c r="N88" i="115" s="1"/>
  <c r="D106" i="5" s="1"/>
  <c r="L85" i="337"/>
  <c r="N87" i="337" s="1"/>
  <c r="N89" i="337" s="1"/>
  <c r="D291" i="5" s="1"/>
  <c r="N87" i="350"/>
  <c r="N89" i="350" s="1"/>
  <c r="D302" i="5" s="1"/>
  <c r="L85" i="294"/>
  <c r="L84" i="98"/>
  <c r="L85" i="234"/>
  <c r="L86" i="256"/>
  <c r="L88" i="178"/>
  <c r="L82" i="75"/>
  <c r="L86" i="315"/>
  <c r="N86" i="66"/>
  <c r="N88" i="66" s="1"/>
  <c r="D57" i="5" s="1"/>
  <c r="N87" i="239"/>
  <c r="N89" i="239" s="1"/>
  <c r="D199" i="5" s="1"/>
  <c r="L83" i="300"/>
  <c r="L84" i="149"/>
  <c r="L85" i="95"/>
  <c r="L84" i="72"/>
  <c r="N85" i="72" s="1"/>
  <c r="N87" i="72" s="1"/>
  <c r="D63" i="5" s="1"/>
  <c r="N78" i="87"/>
  <c r="L82" i="286"/>
  <c r="L87" i="50"/>
  <c r="L84" i="215"/>
  <c r="L89" i="171"/>
  <c r="L90" i="155"/>
  <c r="L84" i="84"/>
  <c r="L88" i="180"/>
  <c r="L84" i="336"/>
  <c r="N87" i="336" s="1"/>
  <c r="N89" i="336" s="1"/>
  <c r="D290" i="5" s="1"/>
  <c r="L84" i="315"/>
  <c r="L82" i="300"/>
  <c r="L84" i="92"/>
  <c r="N86" i="92" s="1"/>
  <c r="N88" i="92" s="1"/>
  <c r="D83" i="5" s="1"/>
  <c r="L85" i="101"/>
  <c r="L83" i="101"/>
  <c r="L84" i="286"/>
  <c r="N85" i="286" s="1"/>
  <c r="N87" i="286" s="1"/>
  <c r="D243" i="5" s="1"/>
  <c r="L83" i="215"/>
  <c r="L90" i="171"/>
  <c r="L83" i="291"/>
  <c r="L89" i="180"/>
  <c r="L85" i="232"/>
  <c r="N87" i="351"/>
  <c r="N89" i="351" s="1"/>
  <c r="D303" i="5" s="1"/>
  <c r="L84" i="95"/>
  <c r="L82" i="301"/>
  <c r="L84" i="301"/>
  <c r="L83" i="301"/>
  <c r="L83" i="139"/>
  <c r="L84" i="139"/>
  <c r="L85" i="139"/>
  <c r="N86" i="51"/>
  <c r="N88" i="51" s="1"/>
  <c r="D43" i="5" s="1"/>
  <c r="N86" i="22"/>
  <c r="N88" i="22" s="1"/>
  <c r="D14" i="5" s="1"/>
  <c r="L84" i="47"/>
  <c r="L85" i="47"/>
  <c r="L84" i="15"/>
  <c r="L83" i="15"/>
  <c r="N87" i="363"/>
  <c r="N89" i="363" s="1"/>
  <c r="D313" i="5" s="1"/>
  <c r="L85" i="364"/>
  <c r="N87" i="364" s="1"/>
  <c r="N89" i="364" s="1"/>
  <c r="D314" i="5" s="1"/>
  <c r="L85" i="257"/>
  <c r="L84" i="238"/>
  <c r="L86" i="257"/>
  <c r="N87" i="342"/>
  <c r="N89" i="342" s="1"/>
  <c r="D295" i="5" s="1"/>
  <c r="L85" i="247"/>
  <c r="L88" i="162"/>
  <c r="N86" i="24"/>
  <c r="N88" i="24" s="1"/>
  <c r="D16" i="5" s="1"/>
  <c r="L90" i="176"/>
  <c r="L88" i="176"/>
  <c r="L89" i="176"/>
  <c r="L83" i="31"/>
  <c r="L84" i="31"/>
  <c r="L85" i="31"/>
  <c r="L83" i="213"/>
  <c r="L85" i="213"/>
  <c r="L84" i="213"/>
  <c r="L86" i="264"/>
  <c r="L84" i="264"/>
  <c r="L85" i="264"/>
  <c r="L85" i="23"/>
  <c r="L83" i="23"/>
  <c r="L84" i="23"/>
  <c r="L84" i="7"/>
  <c r="L85" i="7"/>
  <c r="L83" i="7"/>
  <c r="L83" i="21"/>
  <c r="L85" i="21"/>
  <c r="L87" i="232"/>
  <c r="L83" i="27"/>
  <c r="L84" i="27"/>
  <c r="L85" i="27"/>
  <c r="L84" i="18"/>
  <c r="L83" i="18"/>
  <c r="L85" i="18"/>
  <c r="N85" i="191"/>
  <c r="N87" i="191" s="1"/>
  <c r="D171" i="5" s="1"/>
  <c r="N86" i="54"/>
  <c r="N88" i="54" s="1"/>
  <c r="D46" i="5" s="1"/>
  <c r="N91" i="268"/>
  <c r="N93" i="268" s="1"/>
  <c r="D227" i="5" s="1"/>
  <c r="L85" i="25"/>
  <c r="L84" i="25"/>
  <c r="L83" i="25"/>
  <c r="L84" i="16"/>
  <c r="L83" i="16"/>
  <c r="L85" i="16"/>
  <c r="L83" i="33"/>
  <c r="L85" i="33"/>
  <c r="L84" i="33"/>
  <c r="L85" i="19"/>
  <c r="L83" i="19"/>
  <c r="L84" i="19"/>
  <c r="L84" i="14"/>
  <c r="L85" i="14"/>
  <c r="L83" i="14"/>
  <c r="L84" i="91"/>
  <c r="L85" i="91"/>
  <c r="L85" i="53"/>
  <c r="L84" i="53"/>
  <c r="L83" i="53"/>
  <c r="L85" i="26"/>
  <c r="L83" i="26"/>
  <c r="L84" i="26"/>
  <c r="L83" i="20"/>
  <c r="L84" i="20"/>
  <c r="L85" i="20"/>
  <c r="L85" i="9"/>
  <c r="L84" i="9"/>
  <c r="L83" i="9"/>
  <c r="L90" i="187"/>
  <c r="L89" i="187"/>
  <c r="L88" i="187"/>
  <c r="L85" i="329"/>
  <c r="L84" i="329"/>
  <c r="L86" i="329"/>
  <c r="L84" i="97"/>
  <c r="L85" i="97"/>
  <c r="L88" i="186"/>
  <c r="L90" i="186"/>
  <c r="L89" i="186"/>
  <c r="L84" i="362"/>
  <c r="L86" i="362"/>
  <c r="L85" i="362"/>
  <c r="L94" i="246"/>
  <c r="L96" i="246"/>
  <c r="L95" i="246"/>
  <c r="L82" i="127"/>
  <c r="L83" i="127"/>
  <c r="L84" i="127"/>
  <c r="L83" i="132"/>
  <c r="L84" i="132"/>
  <c r="L85" i="132"/>
  <c r="L84" i="52"/>
  <c r="L85" i="52"/>
  <c r="L83" i="52"/>
  <c r="L86" i="348"/>
  <c r="L85" i="348"/>
  <c r="L84" i="348"/>
  <c r="L83" i="85"/>
  <c r="L84" i="85"/>
  <c r="L85" i="85"/>
  <c r="L86" i="335"/>
  <c r="L85" i="335"/>
  <c r="L84" i="335"/>
  <c r="L99" i="260"/>
  <c r="L100" i="260"/>
  <c r="L98" i="260"/>
  <c r="L85" i="61"/>
  <c r="L83" i="61"/>
  <c r="L84" i="61"/>
  <c r="L85" i="250"/>
  <c r="L84" i="250"/>
  <c r="L86" i="250"/>
  <c r="L86" i="344"/>
  <c r="L85" i="344"/>
  <c r="L84" i="344"/>
  <c r="L86" i="316"/>
  <c r="L84" i="316"/>
  <c r="N87" i="345"/>
  <c r="N89" i="345" s="1"/>
  <c r="D298" i="5" s="1"/>
  <c r="L85" i="39"/>
  <c r="N87" i="262"/>
  <c r="N89" i="262" s="1"/>
  <c r="D221" i="5" s="1"/>
  <c r="N85" i="305"/>
  <c r="N87" i="305" s="1"/>
  <c r="D261" i="5" s="1"/>
  <c r="N86" i="128"/>
  <c r="N88" i="128" s="1"/>
  <c r="D120" i="5" s="1"/>
  <c r="L85" i="242"/>
  <c r="L84" i="242"/>
  <c r="L84" i="59"/>
  <c r="L85" i="59"/>
  <c r="L83" i="59"/>
  <c r="L84" i="46"/>
  <c r="L83" i="46"/>
  <c r="L84" i="63"/>
  <c r="L83" i="63"/>
  <c r="L85" i="63"/>
  <c r="L84" i="311"/>
  <c r="L86" i="311"/>
  <c r="L85" i="311"/>
  <c r="N87" i="353"/>
  <c r="N89" i="353" s="1"/>
  <c r="D305" i="5" s="1"/>
  <c r="L86" i="308"/>
  <c r="L85" i="308"/>
  <c r="L84" i="308"/>
  <c r="L92" i="220"/>
  <c r="L91" i="220"/>
  <c r="L85" i="36"/>
  <c r="L84" i="36"/>
  <c r="L83" i="58"/>
  <c r="L85" i="58"/>
  <c r="L84" i="58"/>
  <c r="L85" i="367"/>
  <c r="L83" i="367"/>
  <c r="L84" i="367"/>
  <c r="L84" i="346"/>
  <c r="L85" i="346"/>
  <c r="L84" i="310"/>
  <c r="L83" i="310"/>
  <c r="L82" i="310"/>
  <c r="L86" i="317"/>
  <c r="L85" i="317"/>
  <c r="L84" i="317"/>
  <c r="L85" i="314"/>
  <c r="L86" i="314"/>
  <c r="L84" i="314"/>
  <c r="N90" i="218"/>
  <c r="N92" i="218" s="1"/>
  <c r="D180" i="5" s="1"/>
  <c r="L93" i="252"/>
  <c r="L94" i="252"/>
  <c r="L95" i="252"/>
  <c r="L79" i="228"/>
  <c r="L81" i="228"/>
  <c r="L80" i="228"/>
  <c r="L84" i="360"/>
  <c r="L86" i="360"/>
  <c r="L85" i="360"/>
  <c r="L85" i="237"/>
  <c r="L86" i="237"/>
  <c r="L84" i="237"/>
  <c r="L89" i="182"/>
  <c r="L88" i="182"/>
  <c r="L90" i="182"/>
  <c r="N86" i="73"/>
  <c r="N88" i="73" s="1"/>
  <c r="D64" i="5" s="1"/>
  <c r="L89" i="170"/>
  <c r="L85" i="138"/>
  <c r="L83" i="138"/>
  <c r="L84" i="138"/>
  <c r="L85" i="147"/>
  <c r="L83" i="147"/>
  <c r="L84" i="147"/>
  <c r="L87" i="179"/>
  <c r="L89" i="179"/>
  <c r="N86" i="114"/>
  <c r="N88" i="114" s="1"/>
  <c r="D104" i="5" s="1"/>
  <c r="N87" i="295"/>
  <c r="N89" i="295" s="1"/>
  <c r="D251" i="5" s="1"/>
  <c r="N86" i="56"/>
  <c r="N88" i="56" s="1"/>
  <c r="D48" i="5" s="1"/>
  <c r="N87" i="240"/>
  <c r="N89" i="240" s="1"/>
  <c r="D200" i="5" s="1"/>
  <c r="N85" i="304"/>
  <c r="N87" i="304" s="1"/>
  <c r="D260" i="5" s="1"/>
  <c r="N86" i="148"/>
  <c r="N88" i="148" s="1"/>
  <c r="D136" i="5" s="1"/>
  <c r="N87" i="236"/>
  <c r="N89" i="236" s="1"/>
  <c r="D196" i="5" s="1"/>
  <c r="N86" i="119"/>
  <c r="N88" i="119" s="1"/>
  <c r="D109" i="5" s="1"/>
  <c r="N86" i="77"/>
  <c r="N88" i="77" s="1"/>
  <c r="D68" i="5" s="1"/>
  <c r="N87" i="328"/>
  <c r="N89" i="328" s="1"/>
  <c r="D282" i="5" s="1"/>
  <c r="N86" i="105"/>
  <c r="N88" i="105" s="1"/>
  <c r="D95" i="5" s="1"/>
  <c r="L83" i="81"/>
  <c r="L85" i="81"/>
  <c r="L84" i="81"/>
  <c r="L84" i="40"/>
  <c r="L85" i="40"/>
  <c r="L83" i="40"/>
  <c r="L85" i="38"/>
  <c r="L84" i="38"/>
  <c r="L83" i="38"/>
  <c r="N90" i="181"/>
  <c r="N92" i="181" s="1"/>
  <c r="D161" i="5" s="1"/>
  <c r="N85" i="290"/>
  <c r="N87" i="290" s="1"/>
  <c r="D246" i="5" s="1"/>
  <c r="N87" i="371"/>
  <c r="N89" i="371" s="1"/>
  <c r="D293" i="5" s="1"/>
  <c r="N90" i="164"/>
  <c r="N92" i="164" s="1"/>
  <c r="D149" i="5" s="1"/>
  <c r="L84" i="357"/>
  <c r="L85" i="357"/>
  <c r="L86" i="357"/>
  <c r="N86" i="49"/>
  <c r="N88" i="49" s="1"/>
  <c r="D41" i="5" s="1"/>
  <c r="L83" i="39"/>
  <c r="L83" i="45"/>
  <c r="L84" i="45"/>
  <c r="L85" i="45"/>
  <c r="L85" i="42"/>
  <c r="L83" i="42"/>
  <c r="L84" i="42"/>
  <c r="L83" i="37"/>
  <c r="L85" i="37"/>
  <c r="L84" i="37"/>
  <c r="N87" i="327"/>
  <c r="N89" i="327" s="1"/>
  <c r="D281" i="5" s="1"/>
  <c r="N86" i="243"/>
  <c r="N88" i="243" s="1"/>
  <c r="D203" i="5" s="1"/>
  <c r="N86" i="106"/>
  <c r="N88" i="106" s="1"/>
  <c r="D96" i="5" s="1"/>
  <c r="N86" i="80"/>
  <c r="N88" i="80" s="1"/>
  <c r="D71" i="5" s="1"/>
  <c r="N87" i="296"/>
  <c r="N89" i="296" s="1"/>
  <c r="D252" i="5" s="1"/>
  <c r="N87" i="365"/>
  <c r="N89" i="365" s="1"/>
  <c r="D315" i="5" s="1"/>
  <c r="N87" i="263"/>
  <c r="N89" i="263" s="1"/>
  <c r="D222" i="5" s="1"/>
  <c r="N87" i="359"/>
  <c r="N89" i="359" s="1"/>
  <c r="D310" i="5" s="1"/>
  <c r="L83" i="79"/>
  <c r="L85" i="79"/>
  <c r="L84" i="79"/>
  <c r="L83" i="44"/>
  <c r="L84" i="44"/>
  <c r="L85" i="44"/>
  <c r="L84" i="41"/>
  <c r="L83" i="41"/>
  <c r="L85" i="41"/>
  <c r="N86" i="225"/>
  <c r="N88" i="225" s="1"/>
  <c r="D186" i="5" s="1"/>
  <c r="N88" i="277"/>
  <c r="N90" i="277" s="1"/>
  <c r="D235" i="5" s="1"/>
  <c r="N87" i="340"/>
  <c r="N89" i="340" s="1"/>
  <c r="D294" i="5" s="1"/>
  <c r="N86" i="123"/>
  <c r="N88" i="123" s="1"/>
  <c r="D114" i="5" s="1"/>
  <c r="N88" i="276"/>
  <c r="N90" i="276" s="1"/>
  <c r="D234" i="5" s="1"/>
  <c r="L87" i="48"/>
  <c r="L86" i="48"/>
  <c r="L85" i="48"/>
  <c r="N90" i="219"/>
  <c r="N92" i="219" s="1"/>
  <c r="D181" i="5" s="1"/>
  <c r="L83" i="34"/>
  <c r="N85" i="78"/>
  <c r="N87" i="78" s="1"/>
  <c r="D69" i="5" s="1"/>
  <c r="N86" i="65"/>
  <c r="N88" i="65" s="1"/>
  <c r="D56" i="5" s="1"/>
  <c r="N86" i="118"/>
  <c r="N88" i="118" s="1"/>
  <c r="D108" i="5" s="1"/>
  <c r="N86" i="135"/>
  <c r="N88" i="135" s="1"/>
  <c r="D126" i="5" s="1"/>
  <c r="N87" i="356"/>
  <c r="N89" i="356" s="1"/>
  <c r="D308" i="5" s="1"/>
  <c r="L83" i="142" l="1"/>
  <c r="L89" i="189"/>
  <c r="N86" i="100"/>
  <c r="N88" i="100" s="1"/>
  <c r="D90" i="5" s="1"/>
  <c r="N87" i="261"/>
  <c r="N89" i="261" s="1"/>
  <c r="D220" i="5" s="1"/>
  <c r="N90" i="183"/>
  <c r="N92" i="183" s="1"/>
  <c r="D163" i="5" s="1"/>
  <c r="N88" i="270"/>
  <c r="N90" i="270" s="1"/>
  <c r="D228" i="5" s="1"/>
  <c r="L85" i="142"/>
  <c r="N86" i="142" s="1"/>
  <c r="N88" i="142" s="1"/>
  <c r="D134" i="5" s="1"/>
  <c r="N85" i="291"/>
  <c r="N87" i="291" s="1"/>
  <c r="D247" i="5" s="1"/>
  <c r="N91" i="248"/>
  <c r="N93" i="248" s="1"/>
  <c r="D208" i="5" s="1"/>
  <c r="N86" i="215"/>
  <c r="N88" i="215" s="1"/>
  <c r="D177" i="5" s="1"/>
  <c r="N86" i="84"/>
  <c r="N88" i="84" s="1"/>
  <c r="D75" i="5" s="1"/>
  <c r="L83" i="86"/>
  <c r="N87" i="258"/>
  <c r="N89" i="258" s="1"/>
  <c r="D217" i="5" s="1"/>
  <c r="L89" i="154"/>
  <c r="L84" i="86"/>
  <c r="N86" i="86" s="1"/>
  <c r="N88" i="86" s="1"/>
  <c r="L82" i="283"/>
  <c r="N86" i="103"/>
  <c r="N88" i="103" s="1"/>
  <c r="D93" i="5" s="1"/>
  <c r="L88" i="154"/>
  <c r="N85" i="287"/>
  <c r="N87" i="287" s="1"/>
  <c r="D244" i="5" s="1"/>
  <c r="N85" i="298"/>
  <c r="N87" i="298" s="1"/>
  <c r="D254" i="5" s="1"/>
  <c r="N85" i="302"/>
  <c r="N87" i="302" s="1"/>
  <c r="N87" i="319"/>
  <c r="N89" i="319" s="1"/>
  <c r="D275" i="5" s="1"/>
  <c r="L90" i="165"/>
  <c r="N87" i="247"/>
  <c r="N89" i="247" s="1"/>
  <c r="D207" i="5" s="1"/>
  <c r="L84" i="90"/>
  <c r="L90" i="245"/>
  <c r="N86" i="102"/>
  <c r="N88" i="102" s="1"/>
  <c r="D92" i="5" s="1"/>
  <c r="N86" i="88"/>
  <c r="N88" i="88" s="1"/>
  <c r="D79" i="5" s="1"/>
  <c r="N85" i="292"/>
  <c r="N87" i="292" s="1"/>
  <c r="D248" i="5" s="1"/>
  <c r="N87" i="332"/>
  <c r="N89" i="332" s="1"/>
  <c r="D286" i="5" s="1"/>
  <c r="N91" i="185"/>
  <c r="N93" i="185" s="1"/>
  <c r="D165" i="5" s="1"/>
  <c r="N90" i="188"/>
  <c r="N92" i="188" s="1"/>
  <c r="D167" i="5" s="1"/>
  <c r="N91" i="280"/>
  <c r="N93" i="280" s="1"/>
  <c r="D237" i="5" s="1"/>
  <c r="N85" i="303"/>
  <c r="N87" i="303" s="1"/>
  <c r="D259" i="5" s="1"/>
  <c r="N87" i="265"/>
  <c r="N89" i="265" s="1"/>
  <c r="D224" i="5" s="1"/>
  <c r="N88" i="272"/>
  <c r="N90" i="272" s="1"/>
  <c r="D230" i="5" s="1"/>
  <c r="N87" i="235"/>
  <c r="N89" i="235" s="1"/>
  <c r="D195" i="5" s="1"/>
  <c r="L87" i="273"/>
  <c r="L84" i="285"/>
  <c r="L86" i="273"/>
  <c r="N88" i="273" s="1"/>
  <c r="N90" i="273" s="1"/>
  <c r="D231" i="5" s="1"/>
  <c r="N91" i="249"/>
  <c r="N93" i="249" s="1"/>
  <c r="D209" i="5" s="1"/>
  <c r="L85" i="90"/>
  <c r="N86" i="145"/>
  <c r="N88" i="145" s="1"/>
  <c r="D139" i="5" s="1"/>
  <c r="N93" i="221"/>
  <c r="N95" i="221" s="1"/>
  <c r="D184" i="5" s="1"/>
  <c r="N86" i="30"/>
  <c r="N88" i="30" s="1"/>
  <c r="D22" i="5" s="1"/>
  <c r="L84" i="150"/>
  <c r="N87" i="150" s="1"/>
  <c r="N89" i="150" s="1"/>
  <c r="D142" i="5" s="1"/>
  <c r="N87" i="294"/>
  <c r="N89" i="294" s="1"/>
  <c r="D250" i="5" s="1"/>
  <c r="L86" i="150"/>
  <c r="L89" i="174"/>
  <c r="N86" i="143"/>
  <c r="N88" i="143" s="1"/>
  <c r="D141" i="5" s="1"/>
  <c r="L87" i="177"/>
  <c r="N90" i="177" s="1"/>
  <c r="N92" i="177" s="1"/>
  <c r="N91" i="178"/>
  <c r="N93" i="178" s="1"/>
  <c r="D157" i="5" s="1"/>
  <c r="N86" i="214"/>
  <c r="N88" i="214" s="1"/>
  <c r="D176" i="5" s="1"/>
  <c r="N86" i="131"/>
  <c r="N88" i="131" s="1"/>
  <c r="D122" i="5" s="1"/>
  <c r="N86" i="144"/>
  <c r="N88" i="144" s="1"/>
  <c r="D140" i="5" s="1"/>
  <c r="N88" i="274"/>
  <c r="N90" i="274" s="1"/>
  <c r="D232" i="5" s="1"/>
  <c r="N90" i="172"/>
  <c r="N92" i="172" s="1"/>
  <c r="D153" i="5" s="1"/>
  <c r="L83" i="136"/>
  <c r="N88" i="232"/>
  <c r="N90" i="232" s="1"/>
  <c r="D192" i="5" s="1"/>
  <c r="N85" i="300"/>
  <c r="N87" i="300" s="1"/>
  <c r="D256" i="5" s="1"/>
  <c r="N91" i="282"/>
  <c r="N93" i="282" s="1"/>
  <c r="D239" i="5" s="1"/>
  <c r="N87" i="315"/>
  <c r="N89" i="315" s="1"/>
  <c r="D271" i="5" s="1"/>
  <c r="N89" i="50"/>
  <c r="N91" i="50" s="1"/>
  <c r="D42" i="5" s="1"/>
  <c r="L85" i="209"/>
  <c r="N87" i="323"/>
  <c r="N89" i="323" s="1"/>
  <c r="D279" i="5" s="1"/>
  <c r="L87" i="174"/>
  <c r="N90" i="174" s="1"/>
  <c r="N92" i="174" s="1"/>
  <c r="D154" i="5" s="1"/>
  <c r="N87" i="334"/>
  <c r="N89" i="334" s="1"/>
  <c r="D288" i="5" s="1"/>
  <c r="N91" i="155"/>
  <c r="N93" i="155" s="1"/>
  <c r="D144" i="5" s="1"/>
  <c r="L83" i="209"/>
  <c r="N86" i="209" s="1"/>
  <c r="N88" i="209" s="1"/>
  <c r="D131" i="5" s="1"/>
  <c r="N86" i="60"/>
  <c r="N88" i="60" s="1"/>
  <c r="D51" i="5" s="1"/>
  <c r="N86" i="94"/>
  <c r="N88" i="94" s="1"/>
  <c r="D84" i="5" s="1"/>
  <c r="N86" i="98"/>
  <c r="N88" i="98" s="1"/>
  <c r="D88" i="5" s="1"/>
  <c r="N91" i="154"/>
  <c r="N93" i="154" s="1"/>
  <c r="D143" i="5" s="1"/>
  <c r="N86" i="39"/>
  <c r="N88" i="39" s="1"/>
  <c r="D30" i="5" s="1"/>
  <c r="L85" i="136"/>
  <c r="N86" i="139"/>
  <c r="N88" i="139" s="1"/>
  <c r="D130" i="5" s="1"/>
  <c r="N86" i="99"/>
  <c r="N88" i="99" s="1"/>
  <c r="D89" i="5" s="1"/>
  <c r="N86" i="107"/>
  <c r="N88" i="107" s="1"/>
  <c r="D97" i="5" s="1"/>
  <c r="L91" i="165"/>
  <c r="L89" i="244"/>
  <c r="N86" i="17"/>
  <c r="N88" i="17" s="1"/>
  <c r="D9" i="5" s="1"/>
  <c r="L83" i="283"/>
  <c r="N85" i="283" s="1"/>
  <c r="N87" i="283" s="1"/>
  <c r="D240" i="5" s="1"/>
  <c r="L83" i="68"/>
  <c r="L85" i="68"/>
  <c r="L83" i="43"/>
  <c r="N86" i="43" s="1"/>
  <c r="N88" i="43" s="1"/>
  <c r="D34" i="5" s="1"/>
  <c r="N90" i="217"/>
  <c r="N92" i="217" s="1"/>
  <c r="D179" i="5" s="1"/>
  <c r="L85" i="96"/>
  <c r="L84" i="71"/>
  <c r="L83" i="71"/>
  <c r="L90" i="170"/>
  <c r="N91" i="170" s="1"/>
  <c r="N93" i="170" s="1"/>
  <c r="D152" i="5" s="1"/>
  <c r="L84" i="43"/>
  <c r="L90" i="244"/>
  <c r="N91" i="244" s="1"/>
  <c r="N93" i="244" s="1"/>
  <c r="D204" i="5" s="1"/>
  <c r="N91" i="267"/>
  <c r="N93" i="267" s="1"/>
  <c r="D226" i="5" s="1"/>
  <c r="N86" i="82"/>
  <c r="N88" i="82" s="1"/>
  <c r="D73" i="5" s="1"/>
  <c r="L82" i="285"/>
  <c r="N91" i="162"/>
  <c r="N93" i="162" s="1"/>
  <c r="D148" i="5" s="1"/>
  <c r="N88" i="281"/>
  <c r="N90" i="281" s="1"/>
  <c r="D238" i="5" s="1"/>
  <c r="N86" i="231"/>
  <c r="N88" i="231" s="1"/>
  <c r="D191" i="5" s="1"/>
  <c r="L84" i="96"/>
  <c r="N85" i="133"/>
  <c r="N87" i="133" s="1"/>
  <c r="D124" i="5" s="1"/>
  <c r="N86" i="141"/>
  <c r="N88" i="141" s="1"/>
  <c r="D133" i="5" s="1"/>
  <c r="N93" i="245"/>
  <c r="N95" i="245" s="1"/>
  <c r="D205" i="5" s="1"/>
  <c r="N91" i="157"/>
  <c r="N93" i="157" s="1"/>
  <c r="D145" i="5" s="1"/>
  <c r="N86" i="97"/>
  <c r="N88" i="97" s="1"/>
  <c r="D87" i="5" s="1"/>
  <c r="N86" i="146"/>
  <c r="N88" i="146" s="1"/>
  <c r="D138" i="5" s="1"/>
  <c r="N90" i="189"/>
  <c r="N92" i="189" s="1"/>
  <c r="D169" i="5" s="1"/>
  <c r="L85" i="140"/>
  <c r="L84" i="140"/>
  <c r="N87" i="316"/>
  <c r="N89" i="316" s="1"/>
  <c r="D272" i="5" s="1"/>
  <c r="N85" i="74"/>
  <c r="N87" i="74" s="1"/>
  <c r="D65" i="5" s="1"/>
  <c r="N86" i="130"/>
  <c r="N88" i="130" s="1"/>
  <c r="D121" i="5" s="1"/>
  <c r="N87" i="257"/>
  <c r="N89" i="257" s="1"/>
  <c r="D216" i="5" s="1"/>
  <c r="N85" i="75"/>
  <c r="N87" i="75" s="1"/>
  <c r="D66" i="5" s="1"/>
  <c r="N87" i="256"/>
  <c r="N89" i="256" s="1"/>
  <c r="D215" i="5" s="1"/>
  <c r="N86" i="47"/>
  <c r="N88" i="47" s="1"/>
  <c r="D39" i="5" s="1"/>
  <c r="L90" i="207"/>
  <c r="N91" i="171"/>
  <c r="N93" i="171" s="1"/>
  <c r="D156" i="5" s="1"/>
  <c r="N87" i="238"/>
  <c r="N89" i="238" s="1"/>
  <c r="D198" i="5" s="1"/>
  <c r="L85" i="34"/>
  <c r="N86" i="34" s="1"/>
  <c r="N88" i="34" s="1"/>
  <c r="D26" i="5" s="1"/>
  <c r="L92" i="207"/>
  <c r="N86" i="149"/>
  <c r="N88" i="149" s="1"/>
  <c r="D135" i="5" s="1"/>
  <c r="N86" i="69"/>
  <c r="N88" i="69" s="1"/>
  <c r="D60" i="5" s="1"/>
  <c r="N86" i="15"/>
  <c r="N88" i="15" s="1"/>
  <c r="D7" i="5" s="1"/>
  <c r="N86" i="101"/>
  <c r="N88" i="101" s="1"/>
  <c r="D91" i="5" s="1"/>
  <c r="N85" i="325"/>
  <c r="N87" i="325" s="1"/>
  <c r="D280" i="5" s="1"/>
  <c r="N85" i="192"/>
  <c r="N87" i="192" s="1"/>
  <c r="D172" i="5" s="1"/>
  <c r="N91" i="158"/>
  <c r="N93" i="158" s="1"/>
  <c r="D146" i="5" s="1"/>
  <c r="N86" i="16"/>
  <c r="N88" i="16" s="1"/>
  <c r="D8" i="5" s="1"/>
  <c r="N90" i="180"/>
  <c r="N92" i="180" s="1"/>
  <c r="D159" i="5" s="1"/>
  <c r="N91" i="168"/>
  <c r="N93" i="168" s="1"/>
  <c r="D151" i="5" s="1"/>
  <c r="N86" i="63"/>
  <c r="N88" i="63" s="1"/>
  <c r="D54" i="5" s="1"/>
  <c r="N85" i="310"/>
  <c r="N87" i="310" s="1"/>
  <c r="D266" i="5" s="1"/>
  <c r="N87" i="346"/>
  <c r="N89" i="346" s="1"/>
  <c r="D299" i="5" s="1"/>
  <c r="N85" i="299"/>
  <c r="N87" i="299" s="1"/>
  <c r="D255" i="5" s="1"/>
  <c r="N87" i="254"/>
  <c r="N89" i="254" s="1"/>
  <c r="D214" i="5" s="1"/>
  <c r="N86" i="95"/>
  <c r="N88" i="95" s="1"/>
  <c r="D85" i="5" s="1"/>
  <c r="L84" i="87"/>
  <c r="L83" i="87"/>
  <c r="L85" i="87"/>
  <c r="N85" i="301"/>
  <c r="N87" i="301" s="1"/>
  <c r="N86" i="242"/>
  <c r="N88" i="242" s="1"/>
  <c r="D202" i="5" s="1"/>
  <c r="N87" i="264"/>
  <c r="N89" i="264" s="1"/>
  <c r="D223" i="5" s="1"/>
  <c r="N86" i="9"/>
  <c r="N88" i="9" s="1"/>
  <c r="D4" i="5" s="1"/>
  <c r="N86" i="7"/>
  <c r="N88" i="7" s="1"/>
  <c r="D3" i="5" s="1"/>
  <c r="N91" i="176"/>
  <c r="N93" i="176" s="1"/>
  <c r="D155" i="5" s="1"/>
  <c r="N86" i="25"/>
  <c r="N88" i="25" s="1"/>
  <c r="D17" i="5" s="1"/>
  <c r="N90" i="179"/>
  <c r="N92" i="179" s="1"/>
  <c r="D158" i="5" s="1"/>
  <c r="N86" i="138"/>
  <c r="N88" i="138" s="1"/>
  <c r="D129" i="5" s="1"/>
  <c r="N87" i="237"/>
  <c r="N89" i="237" s="1"/>
  <c r="D197" i="5" s="1"/>
  <c r="N96" i="252"/>
  <c r="N98" i="252" s="1"/>
  <c r="D212" i="5" s="1"/>
  <c r="N94" i="220"/>
  <c r="N96" i="220" s="1"/>
  <c r="D182" i="5" s="1"/>
  <c r="N87" i="311"/>
  <c r="N89" i="311" s="1"/>
  <c r="D267" i="5" s="1"/>
  <c r="N86" i="46"/>
  <c r="N88" i="46" s="1"/>
  <c r="D38" i="5" s="1"/>
  <c r="N87" i="335"/>
  <c r="N89" i="335" s="1"/>
  <c r="D289" i="5" s="1"/>
  <c r="N91" i="187"/>
  <c r="N93" i="187" s="1"/>
  <c r="D168" i="5" s="1"/>
  <c r="N86" i="26"/>
  <c r="N88" i="26" s="1"/>
  <c r="D18" i="5" s="1"/>
  <c r="N86" i="53"/>
  <c r="N88" i="53" s="1"/>
  <c r="D45" i="5" s="1"/>
  <c r="N86" i="14"/>
  <c r="N88" i="14" s="1"/>
  <c r="D6" i="5" s="1"/>
  <c r="N86" i="33"/>
  <c r="N88" i="33" s="1"/>
  <c r="D25" i="5" s="1"/>
  <c r="N86" i="23"/>
  <c r="N88" i="23" s="1"/>
  <c r="D15" i="5" s="1"/>
  <c r="N86" i="20"/>
  <c r="N88" i="20" s="1"/>
  <c r="D12" i="5" s="1"/>
  <c r="N86" i="19"/>
  <c r="N88" i="19" s="1"/>
  <c r="D11" i="5" s="1"/>
  <c r="N86" i="21"/>
  <c r="N88" i="21" s="1"/>
  <c r="D13" i="5" s="1"/>
  <c r="N86" i="213"/>
  <c r="N88" i="213" s="1"/>
  <c r="D175" i="5" s="1"/>
  <c r="N86" i="36"/>
  <c r="N88" i="36" s="1"/>
  <c r="D27" i="5" s="1"/>
  <c r="N86" i="61"/>
  <c r="N88" i="61" s="1"/>
  <c r="D52" i="5" s="1"/>
  <c r="N86" i="52"/>
  <c r="N88" i="52" s="1"/>
  <c r="D44" i="5" s="1"/>
  <c r="N85" i="127"/>
  <c r="N87" i="127" s="1"/>
  <c r="D117" i="5" s="1"/>
  <c r="N87" i="362"/>
  <c r="N89" i="362" s="1"/>
  <c r="D312" i="5" s="1"/>
  <c r="N87" i="329"/>
  <c r="N89" i="329" s="1"/>
  <c r="D283" i="5" s="1"/>
  <c r="N86" i="91"/>
  <c r="N88" i="91" s="1"/>
  <c r="D82" i="5" s="1"/>
  <c r="N86" i="18"/>
  <c r="N88" i="18" s="1"/>
  <c r="D10" i="5" s="1"/>
  <c r="N86" i="27"/>
  <c r="N88" i="27" s="1"/>
  <c r="D19" i="5" s="1"/>
  <c r="N86" i="31"/>
  <c r="N88" i="31" s="1"/>
  <c r="D23" i="5" s="1"/>
  <c r="N87" i="317"/>
  <c r="N89" i="317" s="1"/>
  <c r="D273" i="5" s="1"/>
  <c r="N86" i="367"/>
  <c r="N88" i="367" s="1"/>
  <c r="D317" i="5" s="1"/>
  <c r="N87" i="344"/>
  <c r="N89" i="344" s="1"/>
  <c r="D297" i="5" s="1"/>
  <c r="N87" i="250"/>
  <c r="N89" i="250" s="1"/>
  <c r="D210" i="5" s="1"/>
  <c r="N87" i="348"/>
  <c r="N89" i="348" s="1"/>
  <c r="D301" i="5" s="1"/>
  <c r="N86" i="132"/>
  <c r="N88" i="132" s="1"/>
  <c r="D123" i="5" s="1"/>
  <c r="N91" i="186"/>
  <c r="N93" i="186" s="1"/>
  <c r="D166" i="5" s="1"/>
  <c r="N87" i="314"/>
  <c r="N89" i="314" s="1"/>
  <c r="D270" i="5" s="1"/>
  <c r="N87" i="308"/>
  <c r="N89" i="308" s="1"/>
  <c r="D264" i="5" s="1"/>
  <c r="N86" i="59"/>
  <c r="N88" i="59" s="1"/>
  <c r="D50" i="5" s="1"/>
  <c r="N86" i="85"/>
  <c r="N88" i="85" s="1"/>
  <c r="D76" i="5" s="1"/>
  <c r="N82" i="228"/>
  <c r="N84" i="228" s="1"/>
  <c r="D189" i="5" s="1"/>
  <c r="N86" i="58"/>
  <c r="N88" i="58" s="1"/>
  <c r="D49" i="5" s="1"/>
  <c r="N101" i="260"/>
  <c r="N103" i="260" s="1"/>
  <c r="D219" i="5" s="1"/>
  <c r="N97" i="246"/>
  <c r="N99" i="246" s="1"/>
  <c r="D206" i="5" s="1"/>
  <c r="N91" i="182"/>
  <c r="N93" i="182" s="1"/>
  <c r="D162" i="5" s="1"/>
  <c r="N87" i="360"/>
  <c r="N89" i="360" s="1"/>
  <c r="D311" i="5" s="1"/>
  <c r="N86" i="147"/>
  <c r="N88" i="147" s="1"/>
  <c r="D137" i="5" s="1"/>
  <c r="N86" i="37"/>
  <c r="N88" i="37" s="1"/>
  <c r="D28" i="5" s="1"/>
  <c r="N86" i="42"/>
  <c r="N88" i="42" s="1"/>
  <c r="D33" i="5" s="1"/>
  <c r="N86" i="45"/>
  <c r="N88" i="45" s="1"/>
  <c r="D36" i="5" s="1"/>
  <c r="N88" i="48"/>
  <c r="N90" i="48" s="1"/>
  <c r="D40" i="5" s="1"/>
  <c r="N86" i="79"/>
  <c r="N88" i="79" s="1"/>
  <c r="D70" i="5" s="1"/>
  <c r="N87" i="357"/>
  <c r="N89" i="357" s="1"/>
  <c r="D309" i="5" s="1"/>
  <c r="N86" i="38"/>
  <c r="N88" i="38" s="1"/>
  <c r="D29" i="5" s="1"/>
  <c r="N86" i="81"/>
  <c r="N88" i="81" s="1"/>
  <c r="D72" i="5" s="1"/>
  <c r="N86" i="44"/>
  <c r="N88" i="44" s="1"/>
  <c r="D35" i="5" s="1"/>
  <c r="N86" i="41"/>
  <c r="N88" i="41" s="1"/>
  <c r="D32" i="5" s="1"/>
  <c r="N86" i="40"/>
  <c r="N88" i="40" s="1"/>
  <c r="D31" i="5" s="1"/>
  <c r="D77" i="5" l="1"/>
  <c r="D78" i="5"/>
  <c r="N85" i="285"/>
  <c r="N87" i="285" s="1"/>
  <c r="D242" i="5" s="1"/>
  <c r="N93" i="165"/>
  <c r="N95" i="165" s="1"/>
  <c r="D150" i="5" s="1"/>
  <c r="N86" i="136"/>
  <c r="N88" i="136" s="1"/>
  <c r="D127" i="5" s="1"/>
  <c r="N86" i="71"/>
  <c r="N88" i="71" s="1"/>
  <c r="D62" i="5" s="1"/>
  <c r="N86" i="90"/>
  <c r="N88" i="90" s="1"/>
  <c r="D81" i="5" s="1"/>
  <c r="N86" i="96"/>
  <c r="N88" i="96" s="1"/>
  <c r="D86" i="5" s="1"/>
  <c r="N93" i="207"/>
  <c r="N95" i="207" s="1"/>
  <c r="D183" i="5" s="1"/>
  <c r="N86" i="68"/>
  <c r="N88" i="68" s="1"/>
  <c r="D59" i="5" s="1"/>
  <c r="N86" i="140"/>
  <c r="N88" i="140" s="1"/>
  <c r="D132" i="5" s="1"/>
  <c r="D160" i="5"/>
  <c r="D258" i="5"/>
  <c r="D257" i="5"/>
  <c r="N86" i="87"/>
  <c r="N88" i="87" s="1"/>
</calcChain>
</file>

<file path=xl/sharedStrings.xml><?xml version="1.0" encoding="utf-8"?>
<sst xmlns="http://schemas.openxmlformats.org/spreadsheetml/2006/main" count="38560" uniqueCount="2348">
  <si>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</si>
  <si>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</si>
  <si>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</si>
  <si>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</si>
  <si>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</si>
  <si>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</si>
  <si>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</si>
  <si>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</si>
  <si>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</si>
  <si>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</si>
  <si>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</si>
  <si>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</si>
  <si>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</si>
  <si>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</si>
  <si>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</si>
  <si>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</si>
  <si>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</si>
  <si>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</si>
  <si>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</si>
  <si>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</si>
  <si>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</si>
  <si>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</si>
  <si>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</si>
  <si>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</si>
  <si>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</si>
  <si>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</si>
  <si>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</si>
  <si>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</si>
  <si>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</si>
  <si>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</si>
  <si>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</si>
  <si>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</si>
  <si>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</si>
  <si>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</si>
  <si>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</si>
  <si>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</si>
  <si>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</si>
  <si>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</si>
  <si>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</si>
  <si>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</si>
  <si>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</si>
  <si>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</si>
  <si>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</si>
  <si>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</si>
  <si>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</si>
  <si>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</si>
  <si>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</si>
  <si>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</si>
  <si>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</si>
  <si>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</si>
  <si>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</si>
  <si>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</si>
  <si>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</si>
  <si>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</si>
  <si>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</si>
  <si>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</si>
  <si>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</si>
  <si>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</si>
  <si>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</si>
  <si>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</si>
  <si>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</si>
  <si>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</si>
  <si>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</si>
  <si>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</si>
  <si>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</si>
  <si>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</si>
  <si>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</si>
  <si>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</si>
  <si>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</si>
  <si>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</si>
  <si>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</si>
  <si>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</si>
  <si>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</si>
  <si>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</si>
  <si>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</si>
  <si>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</si>
  <si>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</si>
  <si>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</si>
  <si>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</si>
  <si>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</si>
  <si>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</si>
  <si>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</si>
  <si>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</si>
  <si>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</si>
  <si>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</si>
  <si>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</si>
  <si>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</si>
  <si>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</si>
  <si>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</si>
  <si>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</si>
  <si>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</si>
  <si>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</si>
  <si>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</si>
  <si>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</si>
  <si>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</si>
  <si>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</si>
  <si>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</si>
  <si>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</si>
  <si>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</si>
  <si>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</si>
  <si>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</si>
  <si>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</si>
  <si>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</si>
  <si>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</si>
  <si>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</si>
  <si>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</si>
  <si>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</si>
  <si>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</si>
  <si>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</si>
  <si>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</si>
  <si>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</si>
  <si>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</si>
  <si>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</si>
  <si>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</si>
  <si>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</si>
  <si>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</si>
  <si>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</si>
  <si>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</si>
  <si>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</si>
  <si>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</si>
  <si>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</si>
  <si>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</si>
  <si>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</si>
  <si>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</si>
  <si>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</si>
  <si>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</si>
  <si>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</si>
  <si>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</si>
  <si>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</si>
  <si>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</si>
  <si>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</si>
  <si>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</si>
  <si>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</si>
  <si>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</si>
  <si>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</si>
  <si>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</si>
  <si>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</si>
  <si>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</si>
  <si>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</si>
  <si>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</si>
  <si>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</si>
  <si>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</si>
  <si>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</si>
  <si>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</si>
  <si>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</si>
  <si>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</si>
  <si>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</si>
  <si>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</si>
  <si>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</si>
  <si>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</si>
  <si>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</si>
  <si>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</si>
  <si>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</si>
  <si>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</si>
  <si>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</si>
  <si>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</si>
  <si>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</si>
  <si>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</si>
  <si>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</si>
  <si>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</si>
  <si>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</si>
  <si>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</si>
  <si>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</si>
  <si>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</si>
  <si>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</si>
  <si>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</si>
  <si>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</si>
  <si>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</si>
  <si>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</si>
  <si>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</si>
  <si>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</si>
  <si>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</si>
  <si>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</si>
  <si>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</si>
  <si>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</si>
  <si>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</si>
  <si>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</si>
  <si>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</si>
  <si>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</si>
  <si>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</si>
  <si>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</si>
  <si>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</si>
  <si>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</si>
  <si>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</si>
  <si>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</si>
  <si>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</si>
  <si>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</si>
  <si>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</si>
  <si>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</si>
  <si>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</si>
  <si>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</si>
  <si>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</si>
  <si>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</si>
  <si>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</si>
  <si>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</si>
  <si>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</si>
  <si>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</si>
  <si>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</si>
  <si>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</si>
  <si>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</si>
  <si>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</si>
  <si>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</si>
  <si>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</si>
  <si>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</si>
  <si>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</si>
  <si>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</si>
  <si>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</si>
  <si>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</si>
  <si>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</si>
  <si>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</si>
  <si>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</si>
  <si>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</si>
  <si>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</si>
  <si>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</si>
  <si>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</si>
  <si>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</si>
  <si>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</si>
  <si>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</si>
  <si>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</si>
  <si>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</si>
  <si>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</si>
  <si>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</si>
  <si>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</si>
  <si>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</si>
  <si>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</si>
  <si>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</si>
  <si>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</si>
  <si>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</si>
  <si>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</si>
  <si>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</si>
  <si>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</si>
  <si>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</si>
  <si>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</si>
  <si>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</si>
  <si>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</si>
  <si>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</si>
  <si>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</si>
  <si>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</si>
  <si>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</si>
  <si>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</si>
  <si>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</si>
  <si>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</si>
  <si>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</si>
  <si>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</si>
  <si>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</si>
  <si>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</si>
  <si>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</si>
  <si>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</si>
  <si>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</si>
  <si>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</si>
  <si>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</si>
  <si>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</si>
  <si>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</si>
  <si>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</si>
  <si>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</si>
  <si>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</si>
  <si>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</si>
  <si>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</si>
  <si>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</si>
  <si>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</si>
  <si>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</si>
  <si>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</si>
  <si>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</si>
  <si>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</si>
  <si>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</si>
  <si>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</si>
  <si>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</si>
  <si>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</si>
  <si>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</si>
  <si>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</si>
  <si>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</si>
  <si>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</si>
  <si>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</si>
  <si>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</si>
  <si>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</si>
  <si>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</si>
  <si>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</si>
  <si>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</si>
  <si>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</si>
  <si>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</si>
  <si>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</si>
  <si>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</si>
  <si>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</si>
  <si>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</si>
  <si>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</si>
  <si>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</si>
  <si>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</si>
  <si>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</si>
  <si>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</si>
  <si>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</si>
  <si>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</si>
  <si>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</si>
  <si>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</si>
  <si>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</si>
  <si>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</si>
  <si>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</si>
  <si>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</si>
  <si>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</si>
  <si>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</si>
  <si>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</si>
  <si>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</si>
  <si>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</si>
  <si>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</si>
  <si>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</si>
  <si>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</si>
  <si>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</si>
  <si>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</si>
  <si>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</si>
  <si>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</si>
  <si>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</si>
  <si>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</si>
  <si>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</si>
  <si>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</si>
  <si>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</si>
  <si>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</si>
  <si>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</si>
  <si>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</si>
  <si>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</si>
  <si>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</si>
  <si>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</si>
  <si>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</si>
  <si>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</si>
  <si>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</si>
  <si>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</si>
  <si>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</si>
  <si>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</si>
  <si>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</si>
  <si>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</si>
  <si>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</si>
  <si>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</si>
  <si>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</si>
  <si>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</si>
  <si>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</si>
  <si>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</si>
  <si>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</si>
  <si>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</si>
  <si>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</si>
  <si>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</si>
  <si>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</si>
  <si>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</si>
  <si>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</si>
  <si>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</si>
  <si>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</si>
  <si>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</si>
  <si>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</si>
  <si>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</si>
  <si>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</si>
  <si>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</si>
  <si>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</si>
  <si>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</si>
  <si>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</si>
  <si>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</si>
  <si>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</si>
  <si>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</si>
  <si>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</si>
  <si>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</si>
  <si>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</si>
  <si>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</si>
  <si>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</si>
  <si>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</si>
  <si>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</si>
  <si>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</si>
  <si>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</si>
  <si>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</si>
  <si>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</si>
  <si>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</si>
  <si>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</si>
  <si>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</si>
  <si>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</si>
  <si>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</si>
  <si>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</si>
  <si>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</si>
  <si>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</si>
  <si>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</si>
  <si>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</si>
  <si>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</si>
  <si>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</si>
  <si>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</si>
  <si>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</si>
  <si>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</si>
  <si>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</si>
  <si>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</si>
  <si>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</si>
  <si>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</si>
  <si>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</si>
  <si>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</si>
  <si>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</si>
  <si>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</si>
  <si>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</si>
  <si>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</si>
  <si>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</si>
  <si>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</si>
  <si>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</si>
  <si>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</si>
  <si>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</si>
  <si>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</si>
  <si>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</si>
  <si>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</si>
  <si>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</si>
  <si>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</si>
  <si>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</si>
  <si>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</si>
  <si>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</si>
  <si>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</si>
  <si>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</si>
  <si>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</si>
  <si>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</si>
  <si>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</si>
  <si>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</si>
  <si>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</si>
  <si>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</si>
  <si>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</si>
  <si>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</si>
  <si>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</si>
  <si>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</si>
  <si>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</si>
  <si>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</si>
  <si>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</si>
  <si>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</si>
  <si>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</si>
  <si>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</si>
  <si>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</si>
  <si>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</si>
  <si>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</si>
  <si>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</si>
  <si>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</si>
  <si>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</si>
  <si>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</si>
  <si>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</si>
  <si>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</si>
  <si>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</si>
  <si>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</si>
  <si>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</si>
  <si>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</si>
  <si>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</si>
  <si>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</si>
  <si>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</si>
  <si>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</si>
  <si>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</si>
  <si>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</si>
  <si>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</si>
  <si>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</si>
  <si>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</si>
  <si>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</si>
  <si>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</si>
  <si>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</si>
  <si>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</si>
  <si>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</si>
  <si>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</si>
  <si>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</si>
  <si>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</si>
  <si>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</si>
  <si>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</si>
  <si>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</si>
  <si>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</si>
  <si>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</si>
  <si>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</si>
  <si>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</si>
  <si>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</si>
  <si>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</si>
  <si>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</si>
  <si>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</si>
  <si>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</si>
  <si>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</si>
  <si>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</si>
  <si>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</si>
  <si>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</si>
  <si>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</si>
  <si>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</si>
  <si>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</si>
  <si>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</si>
  <si>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</si>
  <si>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</si>
  <si>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</si>
  <si>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</si>
  <si>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</si>
  <si>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</si>
  <si>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</si>
  <si>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</si>
  <si>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</si>
  <si>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</si>
  <si>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</si>
  <si>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</si>
  <si>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</si>
  <si>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</si>
  <si>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</si>
  <si>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</si>
  <si>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</si>
  <si>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</si>
  <si>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</si>
  <si>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</si>
  <si>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</si>
  <si>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</si>
  <si>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</si>
  <si>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</si>
  <si>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</si>
  <si>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</si>
  <si>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</si>
  <si>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</si>
  <si>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</si>
  <si>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</si>
  <si>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</si>
  <si>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</si>
  <si>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</si>
  <si>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</si>
  <si>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</si>
  <si>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</si>
  <si>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</si>
  <si>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</si>
  <si>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</si>
  <si>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</si>
  <si>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</si>
  <si>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</si>
  <si>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</si>
  <si>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</si>
  <si>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</si>
  <si>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</si>
  <si>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</si>
  <si>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</si>
  <si>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</si>
  <si>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</si>
  <si>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</si>
  <si>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</si>
  <si>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</si>
  <si>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</si>
  <si>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</si>
  <si>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</si>
  <si>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</si>
  <si>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</si>
  <si>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</si>
  <si>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</si>
  <si>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</si>
  <si>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</si>
  <si>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</si>
  <si>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</si>
  <si>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</si>
  <si>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</si>
  <si>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</si>
  <si>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</si>
  <si>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</si>
  <si>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</si>
  <si>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</si>
  <si>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</si>
  <si>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</si>
  <si>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</si>
  <si>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</si>
  <si>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</si>
  <si>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</si>
  <si>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</si>
  <si>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</si>
  <si>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</si>
  <si>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</si>
  <si>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</si>
  <si>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</si>
  <si>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</si>
  <si>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</si>
  <si>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</si>
  <si>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</si>
  <si>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</si>
  <si>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</si>
  <si>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</si>
  <si>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</si>
  <si>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</si>
  <si>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</si>
  <si>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</si>
  <si>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</si>
  <si>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</si>
  <si>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</si>
  <si>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</si>
  <si>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</si>
  <si>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</si>
  <si>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</si>
  <si>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</si>
  <si>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</si>
  <si>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</si>
  <si>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</si>
  <si>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</si>
  <si>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</si>
  <si>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</si>
  <si>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</si>
  <si>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</si>
  <si>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</si>
  <si>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</si>
  <si>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</si>
  <si>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</si>
  <si>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</si>
  <si>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</si>
  <si>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</si>
  <si>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</si>
  <si>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</si>
  <si>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</si>
  <si>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</si>
  <si>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</si>
  <si>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</si>
  <si>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</si>
  <si>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</si>
  <si>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</si>
  <si>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</si>
  <si>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</si>
  <si>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</si>
  <si>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</si>
  <si>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</si>
  <si>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</si>
  <si>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</si>
  <si>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</si>
  <si>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</si>
  <si>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</si>
  <si>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</si>
  <si>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</si>
  <si>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</si>
  <si>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</si>
  <si>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</si>
  <si>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</si>
  <si>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</si>
  <si>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</si>
  <si>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</si>
  <si>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</si>
  <si>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</si>
  <si>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</si>
  <si>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</si>
  <si>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</si>
  <si>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</si>
  <si>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</si>
  <si>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</si>
  <si>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</si>
  <si>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</si>
  <si>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</si>
  <si>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</si>
  <si>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</si>
  <si>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</si>
  <si>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</si>
  <si>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</si>
  <si>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</si>
  <si>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</si>
  <si>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</si>
  <si>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</si>
  <si>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</si>
  <si>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</si>
  <si>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</si>
  <si>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</si>
  <si>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</si>
  <si>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</si>
  <si>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</si>
  <si>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</si>
  <si>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</si>
  <si>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</si>
  <si>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</si>
  <si>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</si>
  <si>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</si>
  <si>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</si>
  <si>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</si>
  <si>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</si>
  <si>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</si>
  <si>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</si>
  <si>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</si>
  <si>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</si>
  <si>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</si>
  <si>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</si>
  <si>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</si>
  <si>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</si>
  <si>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</si>
  <si>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</si>
  <si>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</si>
  <si>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</si>
  <si>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</si>
  <si>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</si>
  <si>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</si>
  <si>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</si>
  <si>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</si>
  <si>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</si>
  <si>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</si>
  <si>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</si>
  <si>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</si>
  <si>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</si>
  <si>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</si>
  <si>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</si>
  <si>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</si>
  <si>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</si>
  <si>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</si>
  <si>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</si>
  <si>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</si>
  <si>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</si>
  <si>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</si>
  <si>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</si>
  <si>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</si>
  <si>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</si>
  <si>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</si>
  <si>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</si>
  <si>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</si>
  <si>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</si>
  <si>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</si>
  <si>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</si>
  <si>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</si>
  <si>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</si>
  <si>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</si>
  <si>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</si>
  <si>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</si>
  <si>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</si>
  <si>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</si>
  <si>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</si>
  <si>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</si>
  <si>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</si>
  <si>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</si>
  <si>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</si>
  <si>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</si>
  <si>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</si>
  <si>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</si>
  <si>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</si>
  <si>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</si>
  <si>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</si>
  <si>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</si>
  <si>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</si>
  <si>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</si>
  <si>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</si>
  <si>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</si>
  <si>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</si>
  <si>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</si>
  <si>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</si>
  <si>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</si>
  <si>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</si>
  <si>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</si>
  <si>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</si>
  <si>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</si>
  <si>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</si>
  <si>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</si>
  <si>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</si>
  <si>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</si>
  <si>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</si>
  <si>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</si>
  <si>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</si>
  <si>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</si>
  <si>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</si>
  <si>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</si>
  <si>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</si>
  <si>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</si>
  <si>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</si>
  <si>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</si>
  <si>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</si>
  <si>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</si>
  <si>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</si>
  <si>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</si>
  <si>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</si>
  <si>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</si>
  <si>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</si>
  <si>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</si>
  <si>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</si>
  <si>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</si>
  <si>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</si>
  <si>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</si>
  <si>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</si>
  <si>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</si>
  <si>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</si>
  <si>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</si>
  <si>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</si>
  <si>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</si>
  <si>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</si>
  <si>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</si>
  <si>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</si>
  <si>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</si>
  <si>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</si>
  <si>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</si>
  <si>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</si>
  <si>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</si>
  <si>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</si>
  <si>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</si>
  <si>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</si>
  <si>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</si>
  <si>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</si>
  <si>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</si>
  <si>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</si>
  <si>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</si>
  <si>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</si>
  <si>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</si>
  <si>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</si>
  <si>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</si>
  <si>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</si>
  <si>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</si>
  <si>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</si>
  <si>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</si>
  <si>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</si>
  <si>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</si>
  <si>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</si>
  <si>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</si>
  <si>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</si>
  <si>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</si>
  <si>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</si>
  <si>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</si>
  <si>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</si>
  <si>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</si>
  <si>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</si>
  <si>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</si>
  <si>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</si>
  <si>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</si>
  <si>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</si>
  <si>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</si>
  <si>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</si>
  <si>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</si>
  <si>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</si>
  <si>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</si>
  <si>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</si>
  <si>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</si>
  <si>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</si>
  <si>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</si>
  <si>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</si>
  <si>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</si>
  <si>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</si>
  <si>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</si>
  <si>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</si>
  <si>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</si>
  <si>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</si>
  <si>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</si>
  <si>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</si>
  <si>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</si>
  <si>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</si>
  <si>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</si>
  <si>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</si>
  <si>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</si>
  <si>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</si>
  <si>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</si>
  <si>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</si>
  <si>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</si>
  <si>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</si>
  <si>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</si>
  <si>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</si>
  <si>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</si>
  <si>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</si>
  <si>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</si>
  <si>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</si>
  <si>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</si>
  <si>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</si>
  <si>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</si>
  <si>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</si>
  <si>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</si>
  <si>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</si>
  <si>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</si>
  <si>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</si>
  <si>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</si>
  <si>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</si>
  <si>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</si>
  <si>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</si>
  <si>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</si>
  <si>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</si>
  <si>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</si>
  <si>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</si>
  <si>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</si>
  <si>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</si>
  <si>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</si>
  <si>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</si>
  <si>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</si>
  <si>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</si>
  <si>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</si>
  <si>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</si>
  <si>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</si>
  <si>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</si>
  <si>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</si>
  <si>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</si>
  <si>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</si>
  <si>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</si>
  <si>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</si>
  <si>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</si>
  <si>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</si>
  <si>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</si>
  <si>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</si>
  <si>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</si>
  <si>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</si>
  <si>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</si>
  <si>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</si>
  <si>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</si>
  <si>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</si>
  <si>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</si>
  <si>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</si>
  <si>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</si>
  <si>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</si>
  <si>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</si>
  <si>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</si>
  <si>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</si>
  <si>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</si>
  <si>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</si>
  <si>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</si>
  <si>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</si>
  <si>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</si>
  <si>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</si>
  <si>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</si>
  <si>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</si>
  <si>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</si>
  <si>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</si>
  <si>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</si>
  <si>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</si>
  <si>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</si>
  <si>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</si>
  <si>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</si>
  <si>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</si>
  <si>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</si>
  <si>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</si>
  <si>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</si>
  <si>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</si>
  <si>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</si>
  <si>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</si>
  <si>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</si>
  <si>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</si>
  <si>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</si>
  <si>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</si>
  <si>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</si>
  <si>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</si>
  <si>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</si>
  <si>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</si>
  <si>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</si>
  <si>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</si>
  <si>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</si>
  <si>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</si>
  <si>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</si>
  <si>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</si>
  <si>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</si>
  <si>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</si>
  <si>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</si>
  <si>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</si>
  <si>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</si>
  <si>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</si>
  <si>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</si>
  <si>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</si>
  <si>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</si>
  <si>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</si>
  <si>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</si>
  <si>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</si>
  <si>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</si>
  <si>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</si>
  <si>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</si>
  <si>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</si>
  <si>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</si>
  <si>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</si>
  <si>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</si>
  <si>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</si>
  <si>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</si>
  <si>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</si>
  <si>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</si>
  <si>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</si>
  <si>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</si>
  <si>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</si>
  <si>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</si>
  <si>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</si>
  <si>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</si>
  <si>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</si>
  <si>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</si>
  <si>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</si>
  <si>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</si>
  <si>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</si>
  <si>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</si>
  <si>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</si>
  <si>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</si>
  <si>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</si>
  <si>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</si>
  <si>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</si>
  <si>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</si>
  <si>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</si>
  <si>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</si>
  <si>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</si>
  <si>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</si>
  <si>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</si>
  <si>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</si>
  <si>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</si>
  <si>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</si>
  <si>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</si>
  <si>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</si>
  <si>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</si>
  <si>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</si>
  <si>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</si>
  <si>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</si>
  <si>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</si>
  <si>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</si>
  <si>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</si>
  <si>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</si>
  <si>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</si>
  <si>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</si>
  <si>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</si>
  <si>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</si>
  <si>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</si>
  <si>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</si>
  <si>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</si>
  <si>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</si>
  <si>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</si>
  <si>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</si>
  <si>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</si>
  <si>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</si>
  <si>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</si>
  <si>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</si>
  <si>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</si>
  <si>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</si>
  <si>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</si>
  <si>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</si>
  <si>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</si>
  <si>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</si>
  <si>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</si>
  <si>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</si>
  <si>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</si>
  <si>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</si>
  <si>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</si>
  <si>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</si>
  <si>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</si>
  <si>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</si>
  <si>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</si>
  <si>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</si>
  <si>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</si>
  <si>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</si>
  <si>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</si>
  <si>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</si>
  <si>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</si>
  <si>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</si>
  <si>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</si>
  <si>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</si>
  <si>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</si>
  <si>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</si>
  <si>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</si>
  <si>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</si>
  <si>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</si>
  <si>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</si>
  <si>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</si>
  <si>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</si>
  <si>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</si>
  <si>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</si>
  <si>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</si>
  <si>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</si>
  <si>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</si>
  <si>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</si>
  <si>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</si>
  <si>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</si>
  <si>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</si>
  <si>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</si>
  <si>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</si>
  <si>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</si>
  <si>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</si>
  <si>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</si>
  <si>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</si>
  <si>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</si>
  <si>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</si>
  <si>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</si>
  <si>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</si>
  <si>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</si>
  <si>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</si>
  <si>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</si>
  <si>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</si>
  <si>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</si>
  <si>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</si>
  <si>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</si>
  <si>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</si>
  <si>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</si>
  <si>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</si>
  <si>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</si>
  <si>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</si>
  <si>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</si>
  <si>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</si>
  <si>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</si>
  <si>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</si>
  <si>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</si>
  <si>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</si>
  <si>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</si>
  <si>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</si>
  <si>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</si>
  <si>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</si>
  <si>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</si>
  <si>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</si>
  <si>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</si>
  <si>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</si>
  <si>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</si>
  <si>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</si>
  <si>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</si>
  <si>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</si>
  <si>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</si>
  <si>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</si>
  <si>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</si>
  <si>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</si>
  <si>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</si>
  <si>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</si>
  <si>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</si>
  <si>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</si>
  <si>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</si>
  <si>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</si>
  <si>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</si>
  <si>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</si>
  <si>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</si>
  <si>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</si>
  <si>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</si>
  <si>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</si>
  <si>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</si>
  <si>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</si>
  <si>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</si>
  <si>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</si>
  <si>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</si>
  <si>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</si>
  <si>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</si>
  <si>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</si>
  <si>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</si>
  <si>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</si>
  <si>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</si>
  <si>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</si>
  <si>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</si>
  <si>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</si>
  <si>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</si>
  <si>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</si>
  <si>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</si>
  <si>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</si>
  <si>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</si>
  <si>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</si>
  <si>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</si>
  <si>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</si>
  <si>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</si>
  <si>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</si>
  <si>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</si>
  <si>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</si>
  <si>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</si>
  <si>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</si>
  <si>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</si>
  <si>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</si>
  <si>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</si>
  <si>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</si>
  <si>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</si>
  <si>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</si>
  <si>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</si>
  <si>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</si>
  <si>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</si>
  <si>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</si>
  <si>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</si>
  <si>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</si>
  <si>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</si>
  <si>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</si>
  <si>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</si>
  <si>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</si>
  <si>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</si>
  <si>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</si>
  <si>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</si>
  <si>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</si>
  <si>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</si>
  <si>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</si>
  <si>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</si>
  <si>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</si>
  <si>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</si>
  <si>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</si>
  <si>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</si>
  <si>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</si>
  <si>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</si>
  <si>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</si>
  <si>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</si>
  <si>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</si>
  <si>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</si>
  <si>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</si>
  <si>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</si>
  <si>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</si>
  <si>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</si>
  <si>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</si>
  <si>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</si>
  <si>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</si>
  <si>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</si>
  <si>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</si>
  <si>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</si>
  <si>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</si>
  <si>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</si>
  <si>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</si>
  <si>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</si>
  <si>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</si>
  <si>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</si>
  <si>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</si>
  <si>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</si>
  <si>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</si>
  <si>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</si>
  <si>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</si>
  <si>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</si>
  <si>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</si>
  <si>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</si>
  <si>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</si>
  <si>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</si>
  <si>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</si>
  <si>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</si>
  <si>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</si>
  <si>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</si>
  <si>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</si>
  <si>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</si>
  <si>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</si>
  <si>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</si>
  <si>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</si>
  <si>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</si>
  <si>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</si>
  <si>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</si>
  <si>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</si>
  <si>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</si>
  <si>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</si>
  <si>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</si>
  <si>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</si>
  <si>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</si>
  <si>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</si>
  <si>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</si>
  <si>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</si>
  <si>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</si>
  <si>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</si>
  <si>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</si>
  <si>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</si>
  <si>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</si>
  <si>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</si>
  <si>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</si>
  <si>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</si>
  <si>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</si>
  <si>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</si>
  <si>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</si>
  <si>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</si>
  <si>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</si>
  <si>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</si>
  <si>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</si>
  <si>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</si>
  <si>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</si>
  <si>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</si>
  <si>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</si>
  <si>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</si>
  <si>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</si>
  <si>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</si>
  <si>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</si>
  <si>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</si>
  <si>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</si>
  <si>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</si>
  <si>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</si>
  <si>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</si>
  <si>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</si>
  <si>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</si>
  <si>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</si>
  <si>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</si>
  <si>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</si>
  <si>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</si>
  <si>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</si>
  <si>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</si>
  <si>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</si>
  <si>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</si>
  <si>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</si>
  <si>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</si>
  <si>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</si>
  <si>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</si>
  <si>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</si>
  <si>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</si>
  <si>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</si>
  <si>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</si>
  <si>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</si>
  <si>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</si>
  <si>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</si>
  <si>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</si>
  <si>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</si>
  <si>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</si>
  <si>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</si>
  <si>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</si>
  <si>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</si>
  <si>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</si>
  <si>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</si>
  <si>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</si>
  <si>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</si>
  <si>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</si>
  <si>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</si>
  <si>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</si>
  <si>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</si>
  <si>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</si>
  <si>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</si>
  <si>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</si>
  <si>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</si>
  <si>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</si>
  <si>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</si>
  <si>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</si>
  <si>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</si>
  <si>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</si>
  <si>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</si>
  <si>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</si>
  <si>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</si>
  <si>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</si>
  <si>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</si>
  <si>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</si>
  <si>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</si>
  <si>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</si>
  <si>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</si>
  <si>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</si>
  <si>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</si>
  <si>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</si>
  <si>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</si>
  <si>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</si>
  <si>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</si>
  <si>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</si>
  <si>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</si>
  <si>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</si>
  <si>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</si>
  <si>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</si>
  <si>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</si>
  <si>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</si>
  <si>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</si>
  <si>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</si>
  <si>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</si>
  <si>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</si>
  <si>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</si>
  <si>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</si>
  <si>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</si>
  <si>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</si>
  <si>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</si>
  <si>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</si>
  <si>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</si>
  <si>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</si>
  <si>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</si>
  <si>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</si>
  <si>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</si>
  <si>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</si>
  <si>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</si>
  <si>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</si>
  <si>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</si>
  <si>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</si>
  <si>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</si>
  <si>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</si>
  <si>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</si>
  <si>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</si>
  <si>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</si>
  <si>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</si>
  <si>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</si>
  <si>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</si>
  <si>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</si>
  <si>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</si>
  <si>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</si>
  <si>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</si>
  <si>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</si>
  <si>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</si>
  <si>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</si>
  <si>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</si>
  <si>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</si>
  <si>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</si>
  <si>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</si>
  <si>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</si>
  <si>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</si>
  <si>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</si>
  <si>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</si>
  <si>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</si>
  <si>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</si>
  <si>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</si>
  <si>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</si>
  <si>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</si>
  <si>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</si>
  <si>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</si>
  <si>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</si>
  <si>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</si>
  <si>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</si>
  <si>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</si>
  <si>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</si>
  <si>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</si>
  <si>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</si>
  <si>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</si>
  <si>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</si>
  <si>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</si>
  <si>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</si>
  <si>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</si>
  <si>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</si>
  <si>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</si>
  <si>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</si>
  <si>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</si>
  <si>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</si>
  <si>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</si>
  <si>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</si>
  <si>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</si>
  <si>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</si>
  <si>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</si>
  <si>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</si>
  <si>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</si>
  <si>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</si>
  <si>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</si>
  <si>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</si>
  <si>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</si>
  <si>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</si>
  <si>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</si>
  <si>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</si>
  <si>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</si>
  <si>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</si>
  <si>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</si>
  <si>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</si>
  <si>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</si>
  <si>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</si>
  <si>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</si>
  <si>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</si>
  <si>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</si>
  <si>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</si>
  <si>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</si>
  <si>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</si>
  <si>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</si>
  <si>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</si>
  <si>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</si>
  <si>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</si>
  <si>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</si>
  <si>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</si>
  <si>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</si>
  <si>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</si>
  <si>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</si>
  <si>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</si>
  <si>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</si>
  <si>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</si>
  <si>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</si>
  <si>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</si>
  <si>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</si>
  <si>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</si>
  <si>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</si>
  <si>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</si>
  <si>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</si>
  <si>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</si>
  <si>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</si>
  <si>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</si>
  <si>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</si>
  <si>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</si>
  <si>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</si>
  <si>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</si>
  <si>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</si>
  <si>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</si>
  <si>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</si>
  <si>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</si>
  <si>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</si>
  <si>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</si>
  <si>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</si>
  <si>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</si>
  <si>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</si>
  <si>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</si>
  <si>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</si>
  <si>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</si>
  <si>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</si>
  <si>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</si>
  <si>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</si>
  <si>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</si>
  <si>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</si>
  <si>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</si>
  <si>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</si>
  <si>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</si>
  <si>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</si>
  <si>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</si>
  <si>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</si>
  <si>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</si>
  <si>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</si>
  <si>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</si>
  <si>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</si>
  <si>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</si>
  <si>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</si>
  <si>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</si>
  <si>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</si>
  <si>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</si>
  <si>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</si>
  <si>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</si>
  <si>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</si>
  <si>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</si>
  <si>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</si>
  <si>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</si>
  <si>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</si>
  <si>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</si>
  <si>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</si>
  <si>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</si>
  <si>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</si>
  <si>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</si>
  <si>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</si>
  <si>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</si>
  <si>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</si>
  <si>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</si>
  <si>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</si>
  <si>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</si>
  <si>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</si>
  <si>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</si>
  <si>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</si>
  <si>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</si>
  <si>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</si>
  <si>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</si>
  <si>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</si>
  <si>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</si>
  <si>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</si>
  <si>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</si>
  <si>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</si>
  <si>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</si>
  <si>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</si>
  <si>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</si>
  <si>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</si>
  <si>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</si>
  <si>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</si>
  <si>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</si>
  <si>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</si>
  <si>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</si>
  <si>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</si>
  <si>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</si>
  <si>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</si>
  <si>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</si>
  <si>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</si>
  <si>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</si>
  <si>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</si>
  <si>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</si>
  <si>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</si>
  <si>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</si>
  <si>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</si>
  <si>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</si>
  <si>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</si>
  <si>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</si>
  <si>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</si>
  <si>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</si>
  <si>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</si>
  <si>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</si>
  <si>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</si>
  <si>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</si>
  <si>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</si>
  <si>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</si>
  <si>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</si>
  <si>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</si>
  <si>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</si>
  <si>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</si>
  <si>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</si>
  <si>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</si>
  <si>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</si>
  <si>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</si>
  <si>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</si>
  <si>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</si>
  <si>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</si>
  <si>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</si>
  <si>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</si>
  <si>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</si>
  <si>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</si>
  <si>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</si>
  <si>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</si>
  <si>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</si>
  <si>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</si>
  <si>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</si>
  <si>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</si>
  <si>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</si>
  <si>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</si>
  <si>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</si>
  <si>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</si>
  <si>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</si>
  <si>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</si>
  <si>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</si>
  <si>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</si>
  <si>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</si>
  <si>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</si>
  <si>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</si>
  <si>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</si>
  <si>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</si>
  <si>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</si>
  <si>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</si>
  <si>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</si>
  <si>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</si>
  <si>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</si>
  <si>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</si>
  <si>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</si>
  <si>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</si>
  <si>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</si>
  <si>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</si>
  <si>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</si>
  <si>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</si>
  <si>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</si>
  <si>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</si>
  <si>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</si>
  <si>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</si>
  <si>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</si>
  <si>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</si>
  <si>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</si>
  <si>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</si>
  <si>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</si>
  <si>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</si>
  <si>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</si>
  <si>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</si>
  <si>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</si>
  <si>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</si>
  <si>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</si>
  <si>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</si>
  <si>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</si>
  <si>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</si>
  <si>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</si>
  <si>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</si>
  <si>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</si>
  <si>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</si>
  <si>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</si>
  <si>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</si>
  <si>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</si>
  <si>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</si>
  <si>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</si>
  <si>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</si>
  <si>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</si>
  <si>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</si>
  <si>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</si>
  <si>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</si>
  <si>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</si>
  <si>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</si>
  <si>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</si>
  <si>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</si>
  <si>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</si>
  <si>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</si>
  <si>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</si>
  <si>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</si>
  <si>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</si>
  <si>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</si>
  <si>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</si>
  <si>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</si>
  <si>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</si>
  <si>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</si>
  <si>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</si>
  <si>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</si>
  <si>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</si>
  <si>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</si>
  <si>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</si>
  <si>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</si>
  <si>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</si>
  <si>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</si>
  <si>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</si>
  <si>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</si>
  <si>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</si>
  <si>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</si>
  <si>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</si>
  <si>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</si>
  <si>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</si>
  <si>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</si>
  <si>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</si>
  <si>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</si>
  <si>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</si>
  <si>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</si>
  <si>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</si>
  <si>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</si>
  <si>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</si>
  <si>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</si>
  <si>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</si>
  <si>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</si>
  <si>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</si>
  <si>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</si>
  <si>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</si>
  <si>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</si>
  <si>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</si>
  <si>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</si>
  <si>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</si>
  <si>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</si>
  <si>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</si>
  <si>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</si>
  <si>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</si>
  <si>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</si>
  <si>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</si>
  <si>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</si>
  <si>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</si>
  <si>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</si>
  <si>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</si>
  <si>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</si>
  <si>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</si>
  <si>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</si>
  <si>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</si>
  <si>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</si>
  <si>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</si>
  <si>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</si>
  <si>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</si>
  <si>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</si>
  <si>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</si>
  <si>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</si>
  <si>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</si>
  <si>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</si>
  <si>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</si>
  <si>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</si>
  <si>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</si>
  <si>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</si>
  <si>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</si>
  <si>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</si>
  <si>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</si>
  <si>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</si>
  <si>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</si>
  <si>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</si>
  <si>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</si>
  <si>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</si>
  <si>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</si>
  <si>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</si>
  <si>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</si>
  <si>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</si>
  <si>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</si>
  <si>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</si>
  <si>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</si>
  <si>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</si>
  <si>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</si>
  <si>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</si>
  <si>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</si>
  <si>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</si>
  <si>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</si>
  <si>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</si>
  <si>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</si>
  <si>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</si>
  <si>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</si>
  <si>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</si>
  <si>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</si>
  <si>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</si>
  <si>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</si>
  <si>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</si>
  <si>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</si>
  <si>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</si>
  <si>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</si>
  <si>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</si>
  <si>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</si>
  <si>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</si>
  <si>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</si>
  <si>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</si>
  <si>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</si>
  <si>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</si>
  <si>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</si>
  <si>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</si>
  <si>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</si>
  <si>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</si>
  <si>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</si>
  <si>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</si>
  <si>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</si>
  <si>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</si>
  <si>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</si>
  <si>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</si>
  <si>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</si>
  <si>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</si>
  <si>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</si>
  <si>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</si>
  <si>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</si>
  <si>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</si>
  <si>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</si>
  <si>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</si>
  <si>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</si>
  <si>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</si>
  <si>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</si>
  <si>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</si>
  <si>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</si>
  <si>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</si>
  <si>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</si>
  <si>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</si>
  <si>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</si>
  <si>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</si>
  <si>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</si>
  <si>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</si>
  <si>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</si>
  <si>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</si>
  <si>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</si>
  <si>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</si>
  <si>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</si>
  <si>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</si>
  <si>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</si>
  <si>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</si>
  <si>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</si>
  <si>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</si>
  <si>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</si>
  <si>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</si>
  <si>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</si>
  <si>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</si>
  <si>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</si>
  <si>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</si>
  <si>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</si>
  <si>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</si>
  <si>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</si>
  <si>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</si>
  <si>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</si>
  <si>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</si>
  <si>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</si>
  <si>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</si>
  <si>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</si>
  <si>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</si>
  <si>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</si>
  <si>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</si>
  <si>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</si>
  <si>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</si>
  <si>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</si>
  <si>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</si>
  <si>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</si>
  <si>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</si>
  <si>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</si>
  <si>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</si>
  <si>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</si>
  <si>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</si>
  <si>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</si>
  <si>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</si>
  <si>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</si>
  <si>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</si>
  <si>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</si>
  <si>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</si>
  <si>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</si>
  <si>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</si>
  <si>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</si>
  <si>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</si>
  <si>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</si>
  <si>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</si>
  <si>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</si>
  <si>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</si>
  <si>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</si>
  <si>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</si>
  <si>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</si>
  <si>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</si>
  <si>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</si>
  <si>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</si>
  <si>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</si>
  <si>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</si>
  <si>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</si>
  <si>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</si>
  <si>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</si>
  <si>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</si>
  <si>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</si>
  <si>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</si>
  <si>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</si>
  <si>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</si>
  <si>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</si>
  <si>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</si>
  <si>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</si>
  <si>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</si>
  <si>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</si>
  <si>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</si>
  <si>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</si>
  <si>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</si>
  <si>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</si>
  <si>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</si>
  <si>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</si>
  <si>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</si>
  <si>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</si>
  <si>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</si>
  <si>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</si>
  <si>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</si>
  <si>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</si>
  <si>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</si>
  <si>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</si>
  <si>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</si>
  <si>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</si>
  <si>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</si>
  <si>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</si>
  <si>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</si>
  <si>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</si>
  <si>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</si>
  <si>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</si>
  <si>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</si>
  <si>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</si>
  <si>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</si>
  <si>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</si>
  <si>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</si>
  <si>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</si>
  <si>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</si>
  <si>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</si>
  <si>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</si>
  <si>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</si>
  <si>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</si>
  <si>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</si>
  <si>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</si>
  <si>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</si>
  <si>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</si>
  <si>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</si>
  <si>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</si>
  <si>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</si>
  <si>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</si>
  <si>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</si>
  <si>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</si>
  <si>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</si>
  <si>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</si>
  <si>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</si>
  <si>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</si>
  <si>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</si>
  <si>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</si>
  <si>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</si>
  <si>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</si>
  <si>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</si>
  <si>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</si>
  <si>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</si>
  <si>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</si>
  <si>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</si>
  <si>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</si>
  <si>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</si>
  <si>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</si>
  <si>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</si>
  <si>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</si>
  <si>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</si>
  <si>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</si>
  <si>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</si>
  <si>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</si>
  <si>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</si>
  <si>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</si>
  <si>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</si>
  <si>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</si>
  <si>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</si>
  <si>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</si>
  <si>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</si>
  <si>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</si>
  <si>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</si>
  <si>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</si>
  <si>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</si>
  <si>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</si>
  <si>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</si>
  <si>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</si>
  <si>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</si>
  <si>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</si>
  <si>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</si>
  <si>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</si>
  <si>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</si>
  <si>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</si>
  <si>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</si>
  <si>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</si>
  <si>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</si>
  <si>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</si>
  <si>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</si>
  <si>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</si>
  <si>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</si>
  <si>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</si>
  <si>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</si>
  <si>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</si>
  <si>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</si>
  <si>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</si>
  <si>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</si>
  <si>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</si>
  <si>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</si>
  <si>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</si>
  <si>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</si>
  <si>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</si>
  <si>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</si>
  <si>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</si>
  <si>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</si>
  <si>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</si>
  <si>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</si>
  <si>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</si>
  <si>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</si>
  <si>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</si>
  <si>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</si>
  <si>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</si>
  <si>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</si>
  <si>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</si>
  <si>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</si>
  <si>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</si>
  <si>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</si>
  <si>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</si>
  <si>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</si>
  <si>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</si>
  <si>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</si>
  <si>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</si>
  <si>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</si>
  <si>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</si>
  <si>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</si>
  <si>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</si>
  <si>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</si>
  <si>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</si>
  <si>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</si>
  <si>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</si>
  <si>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</si>
  <si>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</si>
  <si>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</si>
  <si>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</si>
  <si>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</si>
  <si>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</si>
  <si>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</si>
  <si>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</si>
  <si>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</si>
  <si>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</si>
  <si>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</si>
  <si>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</si>
  <si>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</si>
  <si>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</si>
  <si>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</si>
  <si>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</si>
  <si>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</si>
  <si>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</si>
  <si>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</si>
  <si>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</si>
  <si>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</si>
  <si>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</si>
  <si>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</si>
  <si>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</si>
  <si>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</si>
  <si>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</si>
  <si>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</si>
  <si>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</si>
  <si>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</si>
  <si>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</si>
  <si>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</si>
  <si>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</si>
  <si>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</si>
  <si>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</si>
  <si>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</si>
  <si>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</si>
  <si>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</si>
  <si>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</si>
  <si>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</si>
  <si>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</si>
  <si>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</si>
  <si>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</si>
  <si>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</si>
  <si>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</si>
  <si>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</si>
  <si>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</si>
  <si>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</si>
  <si>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</si>
  <si>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</si>
  <si>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</si>
  <si>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</si>
  <si>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</si>
  <si>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</si>
  <si>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</si>
  <si>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</si>
  <si>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</si>
  <si>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</si>
  <si>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</si>
  <si>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</si>
  <si>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</si>
  <si>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</si>
  <si>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</si>
  <si>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</si>
  <si>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</si>
  <si>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</si>
  <si>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</si>
  <si>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</si>
  <si>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</si>
  <si>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</si>
  <si>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</si>
  <si>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</si>
  <si>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</si>
  <si>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</si>
  <si>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</si>
  <si>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</si>
  <si>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</si>
  <si>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</si>
  <si>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</si>
  <si>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</si>
  <si>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</si>
  <si>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</si>
  <si>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</si>
  <si>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</si>
  <si>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</si>
  <si>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</si>
  <si>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</si>
  <si>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</si>
  <si>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</si>
  <si>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</si>
  <si>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</si>
  <si>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</si>
  <si>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</si>
  <si>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</si>
  <si>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</si>
  <si>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</si>
  <si>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</si>
  <si>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</si>
  <si>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</si>
  <si>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</si>
  <si>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</si>
  <si>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</si>
  <si>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</si>
  <si>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</si>
  <si>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</si>
  <si>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</si>
  <si>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</si>
  <si>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</si>
  <si>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</si>
  <si>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</si>
  <si>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</si>
  <si>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</si>
  <si>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</si>
  <si>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</si>
  <si>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</si>
  <si>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</si>
  <si>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</si>
  <si>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</si>
  <si>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</si>
  <si>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</si>
  <si>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</si>
  <si>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</si>
  <si>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</si>
  <si>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</si>
  <si>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</si>
  <si>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</si>
  <si>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</si>
  <si>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</si>
  <si>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</si>
  <si>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</si>
  <si>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</si>
  <si>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</si>
  <si>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</si>
  <si>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</si>
  <si>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</si>
  <si>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</si>
  <si>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</si>
  <si>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</si>
  <si>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</si>
  <si>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</si>
  <si>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</si>
  <si>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</si>
  <si>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</si>
  <si>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</si>
  <si>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</si>
  <si>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</si>
  <si>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</si>
  <si>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</si>
  <si>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</si>
  <si>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</si>
  <si>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</si>
  <si>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</si>
  <si>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</si>
  <si>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</si>
  <si>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</si>
  <si>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</si>
  <si>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</si>
  <si>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</si>
  <si>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</si>
  <si>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</si>
  <si>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</si>
  <si>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</si>
  <si>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</si>
  <si>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</si>
  <si>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</si>
  <si>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</si>
  <si>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</si>
  <si>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</si>
  <si>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</si>
  <si>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</si>
  <si>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</si>
  <si>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</si>
  <si>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</si>
  <si>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</si>
  <si>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</si>
  <si>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</si>
  <si>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</si>
  <si>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</si>
  <si>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</si>
  <si>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</si>
  <si>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</si>
  <si>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</si>
  <si>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</si>
  <si>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</si>
  <si>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</si>
  <si>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</si>
  <si>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</si>
  <si>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</si>
  <si>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</si>
  <si>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</si>
  <si>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</si>
  <si>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</si>
  <si>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</si>
  <si>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</si>
  <si>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</si>
  <si>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</si>
  <si>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</si>
  <si>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</si>
  <si>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</si>
  <si>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</si>
  <si>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</si>
  <si>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</si>
  <si>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</si>
  <si>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</si>
  <si>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</si>
  <si>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</si>
  <si>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</si>
  <si>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</si>
  <si>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</si>
  <si>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</si>
  <si>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</si>
  <si>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</si>
  <si>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</si>
  <si>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</si>
  <si>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</si>
  <si>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</si>
  <si>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</si>
  <si>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</si>
  <si>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</si>
  <si>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</si>
  <si>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</si>
  <si>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</si>
  <si>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</si>
  <si>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</si>
  <si>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</si>
  <si>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</si>
  <si>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</si>
  <si>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</si>
  <si>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</si>
  <si>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</si>
  <si>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</si>
  <si>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</si>
  <si>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</si>
  <si>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</si>
  <si>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</si>
  <si>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</si>
  <si>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</si>
  <si>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</si>
  <si>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</si>
  <si>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</si>
  <si>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</si>
  <si>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</si>
  <si>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</si>
  <si>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</si>
  <si>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</si>
  <si>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</si>
  <si>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</si>
  <si>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</si>
  <si>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</si>
  <si>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</si>
  <si>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</si>
  <si>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</si>
  <si>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</si>
  <si>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</si>
  <si>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</si>
  <si>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</si>
  <si>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</si>
  <si>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</si>
  <si>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</si>
  <si>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</si>
  <si>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</si>
  <si>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</si>
  <si>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</si>
  <si>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</si>
  <si>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</si>
  <si>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</si>
  <si>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</si>
  <si>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</si>
  <si>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</si>
  <si>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</si>
  <si>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</si>
  <si>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</si>
  <si>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</si>
  <si>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</si>
  <si>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</si>
  <si>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</si>
  <si>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</si>
  <si>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</si>
  <si>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</si>
  <si>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</si>
  <si>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</si>
  <si>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</si>
  <si>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</si>
  <si>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</si>
  <si>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</si>
  <si>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</si>
  <si>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</si>
  <si>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</si>
  <si>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</si>
  <si>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</si>
  <si>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</si>
  <si>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</si>
  <si>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</si>
  <si>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</si>
  <si>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</si>
  <si>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</si>
  <si>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</si>
  <si>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</si>
  <si>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</si>
  <si>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</si>
  <si>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</si>
  <si>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</si>
  <si>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</si>
  <si>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</si>
  <si>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</si>
  <si>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</si>
  <si>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</si>
  <si>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</si>
  <si>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</si>
  <si>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</si>
  <si>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</si>
  <si>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</si>
  <si>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</si>
  <si>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</si>
  <si>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</si>
  <si>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</si>
  <si>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</si>
  <si>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</si>
  <si>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</si>
  <si>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</si>
  <si>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</si>
  <si>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</si>
  <si>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</si>
  <si>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</si>
  <si>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</si>
  <si>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</si>
  <si>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</si>
  <si>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</si>
  <si>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</si>
  <si>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</si>
  <si>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</si>
  <si>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</si>
  <si>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</si>
  <si>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</si>
  <si>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</si>
  <si>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</si>
  <si>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</si>
  <si>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</si>
  <si>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</si>
  <si>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</si>
  <si>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</si>
  <si>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</si>
  <si>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</si>
  <si>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</si>
  <si>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</si>
  <si>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</si>
  <si>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</si>
  <si>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</si>
  <si>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</si>
  <si>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</si>
  <si>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</si>
  <si>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</si>
  <si>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</si>
  <si>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</si>
  <si>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</si>
  <si>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</si>
  <si>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</si>
  <si>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</si>
  <si>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</si>
  <si>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</si>
  <si>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</si>
  <si>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</si>
  <si>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</si>
  <si>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</si>
  <si>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</si>
  <si>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</si>
  <si>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</si>
  <si>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</si>
  <si>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</si>
  <si>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</si>
  <si>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</si>
  <si>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</si>
  <si>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</si>
  <si>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</si>
  <si>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</si>
  <si>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</si>
  <si>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</si>
  <si>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</si>
  <si>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</si>
  <si>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</si>
  <si>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</si>
  <si>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</si>
  <si>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</si>
  <si>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</si>
  <si>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</si>
  <si>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</si>
  <si>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</si>
  <si>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</si>
  <si>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</si>
  <si>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</si>
  <si>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</si>
  <si>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</si>
  <si>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</si>
  <si>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</si>
  <si>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</si>
  <si>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</si>
  <si>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</si>
  <si>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</si>
  <si>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</si>
  <si>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</si>
  <si>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</si>
  <si>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</si>
  <si>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</si>
  <si>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</si>
  <si>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</si>
  <si>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</si>
  <si>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</si>
  <si>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</si>
  <si>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</si>
  <si>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</si>
  <si>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</si>
  <si>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</si>
  <si>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</si>
  <si>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</si>
  <si>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</si>
  <si>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</si>
  <si>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</si>
  <si>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</si>
  <si>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</si>
  <si>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</si>
  <si>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</si>
  <si>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</si>
  <si>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</si>
  <si>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1 Mpa</t>
  </si>
  <si>
    <t>145 PSI</t>
  </si>
  <si>
    <t>14 Mpa</t>
  </si>
  <si>
    <t>X</t>
  </si>
  <si>
    <t>2030 PSI</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</si>
</sst>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6" tint="0.59999389629810485"/>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4">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3" fillId="5" borderId="4" xfId="3" applyNumberFormat="1" applyFill="1" applyBorder="1" applyProtection="1"/>
    <xf numFmtId="4" fontId="7" fillId="25" borderId="6" xfId="1" applyNumberFormat="1" applyFont="1" applyFill="1" applyBorder="1" applyProtection="1"/>
    <xf numFmtId="4" fontId="3" fillId="16" borderId="63" xfId="3" applyNumberFormat="1" applyFill="1" applyBorder="1" applyProtection="1"/>
    <xf numFmtId="0" fontId="7" fillId="29" borderId="6" xfId="1" applyFont="1" applyFill="1" applyBorder="1" applyAlignment="1" applyProtection="1">
      <alignment horizontal="left" wrapText="1"/>
    </xf>
    <xf numFmtId="4" fontId="7" fillId="29" borderId="6" xfId="1" applyNumberFormat="1" applyFont="1" applyFill="1" applyBorder="1" applyProtection="1"/>
    <xf numFmtId="0" fontId="0" fillId="29" borderId="0" xfId="0" applyFill="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HUILA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3"/>
      <c r="B32" s="663"/>
      <c r="C32" s="663"/>
      <c r="D32" s="663"/>
      <c r="E32" s="663"/>
      <c r="F32" s="663"/>
      <c r="G32" s="663"/>
      <c r="H32" s="663"/>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3"/>
      <c r="B33" s="663"/>
      <c r="C33" s="663"/>
      <c r="D33" s="663"/>
      <c r="E33" s="663"/>
      <c r="F33" s="663"/>
      <c r="G33" s="663"/>
      <c r="H33" s="663"/>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3"/>
      <c r="B34" s="663"/>
      <c r="C34" s="663"/>
      <c r="D34" s="663"/>
      <c r="E34" s="663"/>
      <c r="F34" s="663"/>
      <c r="G34" s="663"/>
      <c r="H34" s="663"/>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3"/>
      <c r="B35" s="663"/>
      <c r="C35" s="663"/>
      <c r="D35" s="663"/>
      <c r="E35" s="663"/>
      <c r="F35" s="663"/>
      <c r="G35" s="663"/>
      <c r="H35" s="663"/>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3"/>
      <c r="B36" s="663"/>
      <c r="C36" s="663"/>
      <c r="D36" s="663"/>
      <c r="E36" s="663"/>
      <c r="F36" s="663"/>
      <c r="G36" s="663"/>
      <c r="H36" s="663"/>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3"/>
      <c r="B37" s="663"/>
      <c r="C37" s="663"/>
      <c r="D37" s="663"/>
      <c r="E37" s="663"/>
      <c r="F37" s="663"/>
      <c r="G37" s="663"/>
      <c r="H37" s="663"/>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3"/>
      <c r="B38" s="663"/>
      <c r="C38" s="663"/>
      <c r="D38" s="663"/>
      <c r="E38" s="663"/>
      <c r="F38" s="663"/>
      <c r="G38" s="663"/>
      <c r="H38" s="663"/>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171" activePane="bottomRight" state="frozen"/>
      <selection activeCell="D20" sqref="D20"/>
      <selection pane="topRight" activeCell="D20" sqref="D20"/>
      <selection pane="bottomLeft" activeCell="D20" sqref="D20"/>
      <selection pane="bottomRight" activeCell="B172" sqref="B172"/>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1" customWidth="1"/>
    <col min="6" max="7" width="11.44140625" customWidth="1"/>
    <col min="8" max="8" width="1.33203125" customWidth="1"/>
    <col min="10" max="10" width="34.44140625" customWidth="1"/>
  </cols>
  <sheetData>
    <row r="1" spans="1:10" ht="96" customHeight="1" thickTop="1" thickBot="1">
      <c r="A1" s="664" t="s">
        <v>1933</v>
      </c>
      <c r="B1" s="665"/>
      <c r="C1" s="665"/>
      <c r="D1" s="666"/>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3232258.4470210876</v>
      </c>
      <c r="G3" t="s">
        <v>1064</v>
      </c>
      <c r="J3" s="1"/>
    </row>
    <row r="4" spans="1:10" ht="54" thickTop="1" thickBot="1">
      <c r="A4" s="137" t="s">
        <v>1069</v>
      </c>
      <c r="B4" s="138" t="s">
        <v>1253</v>
      </c>
      <c r="C4" s="136" t="s">
        <v>1068</v>
      </c>
      <c r="D4" s="183">
        <f>VLOOKUP('200.2'!A88,'200.2'!A37:N108,14,FALSE)</f>
        <v>253469.881511393</v>
      </c>
      <c r="J4" s="1"/>
    </row>
    <row r="5" spans="1:10" ht="54" thickTop="1" thickBot="1">
      <c r="A5" s="137" t="s">
        <v>1070</v>
      </c>
      <c r="B5" s="138" t="s">
        <v>1254</v>
      </c>
      <c r="C5" s="139" t="s">
        <v>1071</v>
      </c>
      <c r="D5" s="183">
        <f>VLOOKUP('201.1'!A88,'201.1'!A38:N109,14,FALSE)</f>
        <v>137892.14449782355</v>
      </c>
    </row>
    <row r="6" spans="1:10" ht="54" thickTop="1" thickBot="1">
      <c r="A6" s="137" t="s">
        <v>1072</v>
      </c>
      <c r="B6" s="138" t="s">
        <v>1255</v>
      </c>
      <c r="C6" s="139" t="s">
        <v>1071</v>
      </c>
      <c r="D6" s="183">
        <f>VLOOKUP('201.2'!A88,'201.2'!A39:N110,14,FALSE)</f>
        <v>165699.81597469503</v>
      </c>
    </row>
    <row r="7" spans="1:10" ht="70.5" customHeight="1" thickTop="1" thickBot="1">
      <c r="A7" s="137" t="s">
        <v>1073</v>
      </c>
      <c r="B7" s="138" t="s">
        <v>1256</v>
      </c>
      <c r="C7" s="139" t="s">
        <v>1071</v>
      </c>
      <c r="D7" s="183">
        <f>VLOOKUP('201.3'!A88,'201.3'!A40:N111,14,FALSE)</f>
        <v>34240.262045304713</v>
      </c>
    </row>
    <row r="8" spans="1:10" ht="54" thickTop="1" thickBot="1">
      <c r="A8" s="137" t="s">
        <v>1074</v>
      </c>
      <c r="B8" s="138" t="s">
        <v>1257</v>
      </c>
      <c r="C8" s="139" t="s">
        <v>1071</v>
      </c>
      <c r="D8" s="184">
        <f>VLOOKUP('201.4'!A88,'201.4'!A41:N112,14,FALSE)</f>
        <v>57093.761431368854</v>
      </c>
    </row>
    <row r="9" spans="1:10" ht="54" thickTop="1" thickBot="1">
      <c r="A9" s="137" t="s">
        <v>1075</v>
      </c>
      <c r="B9" s="138" t="s">
        <v>1254</v>
      </c>
      <c r="C9" s="139" t="s">
        <v>1929</v>
      </c>
      <c r="D9" s="184">
        <f>VLOOKUP('201.5'!A88,'201.5'!A42:N113,14,FALSE)</f>
        <v>137892.14449782355</v>
      </c>
    </row>
    <row r="10" spans="1:10" ht="54" thickTop="1" thickBot="1">
      <c r="A10" s="137" t="s">
        <v>1076</v>
      </c>
      <c r="B10" s="138" t="s">
        <v>1255</v>
      </c>
      <c r="C10" s="139" t="s">
        <v>1929</v>
      </c>
      <c r="D10" s="184">
        <f>VLOOKUP('201.6'!A88,'201.6'!A43:N114,14,FALSE)</f>
        <v>165699.81597469503</v>
      </c>
    </row>
    <row r="11" spans="1:10" ht="54" thickTop="1" thickBot="1">
      <c r="A11" s="137" t="s">
        <v>1077</v>
      </c>
      <c r="B11" s="138" t="s">
        <v>1255</v>
      </c>
      <c r="C11" s="139" t="s">
        <v>388</v>
      </c>
      <c r="D11" s="184">
        <f>VLOOKUP('201.7'!A88,'201.7'!A44:N115,14,FALSE)</f>
        <v>163059.78856650027</v>
      </c>
    </row>
    <row r="12" spans="1:10" ht="54" thickTop="1" thickBot="1">
      <c r="A12" s="137" t="s">
        <v>1078</v>
      </c>
      <c r="B12" s="138" t="s">
        <v>1258</v>
      </c>
      <c r="C12" s="139" t="s">
        <v>233</v>
      </c>
      <c r="D12" s="184">
        <f>VLOOKUP('201.8'!A88,'201.8'!A45:N116,14,FALSE)</f>
        <v>14395.626395983832</v>
      </c>
    </row>
    <row r="13" spans="1:10" ht="54" thickTop="1" thickBot="1">
      <c r="A13" s="137" t="s">
        <v>1079</v>
      </c>
      <c r="B13" s="138" t="s">
        <v>1259</v>
      </c>
      <c r="C13" s="139" t="s">
        <v>233</v>
      </c>
      <c r="D13" s="184">
        <f>VLOOKUP('201.9'!A88,'201.9'!A46:N117,14,FALSE)</f>
        <v>14004.11904007474</v>
      </c>
    </row>
    <row r="14" spans="1:10" ht="54" thickTop="1" thickBot="1">
      <c r="A14" s="137" t="s">
        <v>1080</v>
      </c>
      <c r="B14" s="138" t="s">
        <v>1260</v>
      </c>
      <c r="C14" s="139" t="s">
        <v>144</v>
      </c>
      <c r="D14" s="184">
        <f>VLOOKUP('201.10'!A88,'201.10'!A47:N118,14,FALSE)</f>
        <v>6139.9994524529775</v>
      </c>
    </row>
    <row r="15" spans="1:10" ht="54" thickTop="1" thickBot="1">
      <c r="A15" s="137" t="s">
        <v>1081</v>
      </c>
      <c r="B15" s="138" t="s">
        <v>1261</v>
      </c>
      <c r="C15" s="139" t="s">
        <v>1082</v>
      </c>
      <c r="D15" s="184">
        <f>VLOOKUP('201.11'!A88,'201.11'!A48:N119,14,FALSE)</f>
        <v>1530.2142778222869</v>
      </c>
    </row>
    <row r="16" spans="1:10" ht="54" thickTop="1" thickBot="1">
      <c r="A16" s="137" t="s">
        <v>1083</v>
      </c>
      <c r="B16" s="138" t="s">
        <v>1262</v>
      </c>
      <c r="C16" s="139" t="s">
        <v>1929</v>
      </c>
      <c r="D16" s="184">
        <f>VLOOKUP('201.12'!A88,'201.12'!A49:N120,14,FALSE)</f>
        <v>115733.78010991498</v>
      </c>
    </row>
    <row r="17" spans="1:4" ht="67.2" thickTop="1" thickBot="1">
      <c r="A17" s="140" t="s">
        <v>1084</v>
      </c>
      <c r="B17" s="141" t="s">
        <v>1263</v>
      </c>
      <c r="C17" s="139" t="s">
        <v>1929</v>
      </c>
      <c r="D17" s="184">
        <f>VLOOKUP('201.13'!A88,'201.13'!A50:N121,14,FALSE)</f>
        <v>118204.55240507983</v>
      </c>
    </row>
    <row r="18" spans="1:4" ht="54" thickTop="1" thickBot="1">
      <c r="A18" s="137" t="s">
        <v>1085</v>
      </c>
      <c r="B18" s="138" t="s">
        <v>1264</v>
      </c>
      <c r="C18" s="139" t="s">
        <v>144</v>
      </c>
      <c r="D18" s="184">
        <f>VLOOKUP('201.14'!A88,'201.14'!A51:N122,14,FALSE)</f>
        <v>45492.762810328852</v>
      </c>
    </row>
    <row r="19" spans="1:4" ht="54" thickTop="1" thickBot="1">
      <c r="A19" s="137" t="s">
        <v>1086</v>
      </c>
      <c r="B19" s="138" t="s">
        <v>1265</v>
      </c>
      <c r="C19" s="139" t="s">
        <v>144</v>
      </c>
      <c r="D19" s="184">
        <f>VLOOKUP('201.15'!A88,'201.15'!A52:N123,14,FALSE)</f>
        <v>56380.615631455541</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65379.04204589154</v>
      </c>
    </row>
    <row r="22" spans="1:4" ht="54" thickTop="1" thickBot="1">
      <c r="A22" s="137" t="s">
        <v>1089</v>
      </c>
      <c r="B22" s="138" t="s">
        <v>1268</v>
      </c>
      <c r="C22" s="139" t="s">
        <v>1929</v>
      </c>
      <c r="D22" s="184">
        <f>VLOOKUP('201.18'!A88,'201.18'!A55:N126,14,FALSE)</f>
        <v>65379.04204589154</v>
      </c>
    </row>
    <row r="23" spans="1:4" ht="54" thickTop="1" thickBot="1">
      <c r="A23" s="137" t="s">
        <v>1090</v>
      </c>
      <c r="B23" s="138" t="s">
        <v>1269</v>
      </c>
      <c r="C23" s="139" t="s">
        <v>144</v>
      </c>
      <c r="D23" s="184">
        <f>VLOOKUP('201.19'!A88,'201.19'!A56:N127,14,FALSE)</f>
        <v>5842.4762640332119</v>
      </c>
    </row>
    <row r="24" spans="1:4" ht="54" thickTop="1" thickBot="1">
      <c r="A24" s="137" t="s">
        <v>1091</v>
      </c>
      <c r="B24" s="138" t="s">
        <v>1270</v>
      </c>
      <c r="C24" s="139" t="s">
        <v>144</v>
      </c>
      <c r="D24" s="184">
        <f>VLOOKUP('201.20'!A88,'201.20'!A57:N128,14,FALSE)</f>
        <v>815.41215544070963</v>
      </c>
    </row>
    <row r="25" spans="1:4" ht="54" thickTop="1" thickBot="1">
      <c r="A25" s="137" t="s">
        <v>1092</v>
      </c>
      <c r="B25" s="138" t="s">
        <v>1271</v>
      </c>
      <c r="C25" s="139" t="s">
        <v>144</v>
      </c>
      <c r="D25" s="184">
        <f>VLOOKUP('201.21'!A88,'201.21'!A58:N129,14,FALSE)</f>
        <v>7024.7695792622353</v>
      </c>
    </row>
    <row r="26" spans="1:4" ht="54" thickTop="1" thickBot="1">
      <c r="A26" s="137" t="s">
        <v>1509</v>
      </c>
      <c r="B26" s="138" t="s">
        <v>1497</v>
      </c>
      <c r="C26" s="139" t="s">
        <v>1929</v>
      </c>
      <c r="D26" s="184">
        <f>VLOOKUP('203.1'!A88,'203.1'!A59:N130,14,FALSE)</f>
        <v>940634.36767373746</v>
      </c>
    </row>
    <row r="27" spans="1:4" ht="54" thickTop="1" thickBot="1">
      <c r="A27" s="137" t="s">
        <v>1510</v>
      </c>
      <c r="B27" s="138" t="s">
        <v>1501</v>
      </c>
      <c r="C27" s="139" t="s">
        <v>1929</v>
      </c>
      <c r="D27" s="184">
        <f>VLOOKUP('203.2'!A88,'203.2'!A60:N131,14,FALSE)</f>
        <v>1096780.597592172</v>
      </c>
    </row>
    <row r="28" spans="1:4" ht="54" thickTop="1" thickBot="1">
      <c r="A28" s="137" t="s">
        <v>1511</v>
      </c>
      <c r="B28" s="138" t="s">
        <v>1502</v>
      </c>
      <c r="C28" s="139" t="s">
        <v>1929</v>
      </c>
      <c r="D28" s="184">
        <f>VLOOKUP('203.3'!A88,'203.3'!A61:N132,14,FALSE)</f>
        <v>1208313.6189624821</v>
      </c>
    </row>
    <row r="29" spans="1:4" ht="54" thickTop="1" thickBot="1">
      <c r="A29" s="137" t="s">
        <v>1512</v>
      </c>
      <c r="B29" s="138" t="s">
        <v>1503</v>
      </c>
      <c r="C29" s="139" t="s">
        <v>1929</v>
      </c>
      <c r="D29" s="184">
        <f>VLOOKUP('203.4'!A88,'203.4'!A62:N133,14,FALSE)</f>
        <v>452815.2804660516</v>
      </c>
    </row>
    <row r="30" spans="1:4" ht="54" thickTop="1" thickBot="1">
      <c r="A30" s="137" t="s">
        <v>1513</v>
      </c>
      <c r="B30" s="138" t="s">
        <v>1504</v>
      </c>
      <c r="C30" s="139" t="s">
        <v>1929</v>
      </c>
      <c r="D30" s="184">
        <f>VLOOKUP('203.5'!A88,'203.5'!A63:N134,14,FALSE)</f>
        <v>525510.9438770602</v>
      </c>
    </row>
    <row r="31" spans="1:4" ht="54" thickTop="1" thickBot="1">
      <c r="A31" s="137" t="s">
        <v>1514</v>
      </c>
      <c r="B31" s="138" t="s">
        <v>1505</v>
      </c>
      <c r="C31" s="139" t="s">
        <v>1929</v>
      </c>
      <c r="D31" s="184">
        <f>VLOOKUP('203.6'!A88,'203.6'!A64:N135,14,FALSE)</f>
        <v>571771.8205931565</v>
      </c>
    </row>
    <row r="32" spans="1:4" ht="54" thickTop="1" thickBot="1">
      <c r="A32" s="137" t="s">
        <v>1515</v>
      </c>
      <c r="B32" s="138" t="s">
        <v>1506</v>
      </c>
      <c r="C32" s="139" t="s">
        <v>1929</v>
      </c>
      <c r="D32" s="184">
        <f>VLOOKUP('203.7'!A88,'203.7'!A65:N136,14,FALSE)</f>
        <v>217001.50702915122</v>
      </c>
    </row>
    <row r="33" spans="1:4" ht="54" thickTop="1" thickBot="1">
      <c r="A33" s="137" t="s">
        <v>1516</v>
      </c>
      <c r="B33" s="138" t="s">
        <v>1955</v>
      </c>
      <c r="C33" s="139" t="s">
        <v>1929</v>
      </c>
      <c r="D33" s="184">
        <f>VLOOKUP('203.8'!A88,'203.8'!A66:N137,14,FALSE)</f>
        <v>365091.70190779516</v>
      </c>
    </row>
    <row r="34" spans="1:4" ht="54" thickTop="1" thickBot="1">
      <c r="A34" s="137" t="s">
        <v>1517</v>
      </c>
      <c r="B34" s="138" t="s">
        <v>1508</v>
      </c>
      <c r="C34" s="139" t="s">
        <v>1929</v>
      </c>
      <c r="D34" s="184">
        <f>VLOOKUP('203.9'!A88,'203.9'!A67:N138,14,FALSE)</f>
        <v>388321.72870164819</v>
      </c>
    </row>
    <row r="35" spans="1:4" ht="54" thickTop="1" thickBot="1">
      <c r="A35" s="137" t="s">
        <v>1518</v>
      </c>
      <c r="B35" s="138" t="s">
        <v>1498</v>
      </c>
      <c r="C35" s="139" t="s">
        <v>1929</v>
      </c>
      <c r="D35" s="184">
        <f>VLOOKUP('203.10'!A88,'203.10'!A68:N139,14,FALSE)</f>
        <v>166911.45527186344</v>
      </c>
    </row>
    <row r="36" spans="1:4" ht="54" thickTop="1" thickBot="1">
      <c r="A36" s="137" t="s">
        <v>1519</v>
      </c>
      <c r="B36" s="138" t="s">
        <v>1499</v>
      </c>
      <c r="C36" s="139" t="s">
        <v>1929</v>
      </c>
      <c r="D36" s="184">
        <f>VLOOKUP('203.11'!A88,'203.11'!A69:N140,14,FALSE)</f>
        <v>270059.7741147601</v>
      </c>
    </row>
    <row r="37" spans="1:4" ht="54" thickTop="1" thickBot="1">
      <c r="A37" s="137" t="s">
        <v>1520</v>
      </c>
      <c r="B37" s="225" t="s">
        <v>1500</v>
      </c>
      <c r="C37" s="139" t="s">
        <v>1929</v>
      </c>
      <c r="D37" s="184">
        <f>VLOOKUP('203.12'!A88,'203.12'!A70:N141,14,FALSE)</f>
        <v>282127.32050117728</v>
      </c>
    </row>
    <row r="38" spans="1:4" ht="54" thickTop="1" thickBot="1">
      <c r="A38" s="137" t="s">
        <v>1093</v>
      </c>
      <c r="B38" s="138" t="s">
        <v>1272</v>
      </c>
      <c r="C38" s="139" t="s">
        <v>388</v>
      </c>
      <c r="D38" s="184">
        <f>VLOOKUP('210.1.1'!A88,'210.1.1'!A71:N142,14,FALSE)</f>
        <v>10544.66645905047</v>
      </c>
    </row>
    <row r="39" spans="1:4" ht="54" thickTop="1" thickBot="1">
      <c r="A39" s="137" t="s">
        <v>1094</v>
      </c>
      <c r="B39" s="138" t="s">
        <v>1273</v>
      </c>
      <c r="C39" s="139" t="s">
        <v>388</v>
      </c>
      <c r="D39" s="184">
        <f>VLOOKUP('210.1.2'!A88,'210.1.2'!A72:N143,14,FALSE)</f>
        <v>3973.9815159765326</v>
      </c>
    </row>
    <row r="40" spans="1:4" ht="54" thickTop="1" thickBot="1">
      <c r="A40" s="137" t="s">
        <v>1095</v>
      </c>
      <c r="B40" s="138" t="s">
        <v>1274</v>
      </c>
      <c r="C40" s="139" t="s">
        <v>388</v>
      </c>
      <c r="D40" s="184">
        <f>VLOOKUP('210.2.1'!A90,'210.2.1'!A73:N144,14,FALSE)</f>
        <v>19846.130506226658</v>
      </c>
    </row>
    <row r="41" spans="1:4" ht="54" thickTop="1" thickBot="1">
      <c r="A41" s="137" t="s">
        <v>1096</v>
      </c>
      <c r="B41" s="138" t="s">
        <v>1275</v>
      </c>
      <c r="C41" s="139" t="s">
        <v>388</v>
      </c>
      <c r="D41" s="184">
        <f>VLOOKUP('210.2.2'!A88,'210.2.2'!A74:N145,14,FALSE)</f>
        <v>10544.66645905047</v>
      </c>
    </row>
    <row r="42" spans="1:4" ht="54" thickTop="1" thickBot="1">
      <c r="A42" s="137" t="s">
        <v>1097</v>
      </c>
      <c r="B42" s="138" t="s">
        <v>1276</v>
      </c>
      <c r="C42" s="139" t="s">
        <v>388</v>
      </c>
      <c r="D42" s="184">
        <f>VLOOKUP('210.2.3'!A91,'210.2.3'!A91:N146,14,FALSE)</f>
        <v>13275.44556315272</v>
      </c>
    </row>
    <row r="43" spans="1:4" ht="54" thickTop="1" thickBot="1">
      <c r="A43" s="137" t="s">
        <v>1098</v>
      </c>
      <c r="B43" s="138" t="s">
        <v>1277</v>
      </c>
      <c r="C43" s="139" t="s">
        <v>388</v>
      </c>
      <c r="D43" s="184">
        <f>VLOOKUP('210.2.4'!A88,'210.2.4'!A88:N147,14,FALSE)</f>
        <v>3973.9815159765326</v>
      </c>
    </row>
    <row r="44" spans="1:4" ht="54" thickTop="1" thickBot="1">
      <c r="A44" s="137" t="s">
        <v>1099</v>
      </c>
      <c r="B44" s="138" t="s">
        <v>1278</v>
      </c>
      <c r="C44" s="139" t="s">
        <v>388</v>
      </c>
      <c r="D44" s="184">
        <f>VLOOKUP('211.1'!A88,'211.1'!A88:N148,14,FALSE)</f>
        <v>9060.7524761204695</v>
      </c>
    </row>
    <row r="45" spans="1:4" ht="54" thickTop="1" thickBot="1">
      <c r="A45" s="137" t="s">
        <v>1100</v>
      </c>
      <c r="B45" s="138" t="s">
        <v>1279</v>
      </c>
      <c r="C45" s="139" t="s">
        <v>388</v>
      </c>
      <c r="D45" s="184">
        <f>VLOOKUP('220.1'!A88,'220.1'!A88:N149,14,FALSE)</f>
        <v>16505.344750759476</v>
      </c>
    </row>
    <row r="46" spans="1:4" ht="54" thickTop="1" thickBot="1">
      <c r="A46" s="137" t="s">
        <v>1101</v>
      </c>
      <c r="B46" s="138" t="s">
        <v>1280</v>
      </c>
      <c r="C46" s="139" t="s">
        <v>388</v>
      </c>
      <c r="D46" s="184">
        <f>VLOOKUP('221.1'!A88,'221.1'!A88:N150,14,FALSE)</f>
        <v>11364.362813449343</v>
      </c>
    </row>
    <row r="47" spans="1:4" ht="54" thickTop="1" thickBot="1">
      <c r="A47" s="137" t="s">
        <v>1102</v>
      </c>
      <c r="B47" s="138" t="s">
        <v>1281</v>
      </c>
      <c r="C47" s="139" t="s">
        <v>388</v>
      </c>
      <c r="D47" s="184">
        <f>VLOOKUP('221.2'!A88,'221.2'!A88:N151,14,FALSE)</f>
        <v>7360.5334384493444</v>
      </c>
    </row>
    <row r="48" spans="1:4" ht="67.2" thickTop="1" thickBot="1">
      <c r="A48" s="137" t="s">
        <v>1525</v>
      </c>
      <c r="B48" s="138" t="s">
        <v>1522</v>
      </c>
      <c r="C48" s="139" t="s">
        <v>233</v>
      </c>
      <c r="D48" s="184">
        <f>VLOOKUP('223.1'!A88,'223.1'!A88:N152,14,FALSE)</f>
        <v>12441.680561742438</v>
      </c>
    </row>
    <row r="49" spans="1:4" ht="54" thickTop="1" thickBot="1">
      <c r="A49" s="137" t="s">
        <v>1526</v>
      </c>
      <c r="B49" s="138" t="s">
        <v>1523</v>
      </c>
      <c r="C49" s="139" t="s">
        <v>233</v>
      </c>
      <c r="D49" s="184">
        <f>VLOOKUP('223.2'!A88,'223.2'!A88:N153,14,FALSE)</f>
        <v>16856.464961742437</v>
      </c>
    </row>
    <row r="50" spans="1:4" ht="54" thickTop="1" thickBot="1">
      <c r="A50" s="137" t="s">
        <v>1527</v>
      </c>
      <c r="B50" s="138" t="s">
        <v>1524</v>
      </c>
      <c r="C50" s="139" t="s">
        <v>388</v>
      </c>
      <c r="D50" s="184">
        <f>VLOOKUP('223.3.1'!A88,'223.3.1'!A88:N154,14,FALSE)</f>
        <v>58190</v>
      </c>
    </row>
    <row r="51" spans="1:4" ht="67.2" thickTop="1" thickBot="1">
      <c r="A51" s="137" t="s">
        <v>1528</v>
      </c>
      <c r="B51" s="138" t="s">
        <v>1530</v>
      </c>
      <c r="C51" s="139" t="s">
        <v>388</v>
      </c>
      <c r="D51" s="184">
        <f>VLOOKUP('223.3.2'!A88,'223.3.2'!A88:N155,14,FALSE)</f>
        <v>106514.79654559211</v>
      </c>
    </row>
    <row r="52" spans="1:4" ht="54" thickTop="1" thickBot="1">
      <c r="A52" s="137" t="s">
        <v>1529</v>
      </c>
      <c r="B52" s="138" t="s">
        <v>1531</v>
      </c>
      <c r="C52" s="139" t="s">
        <v>388</v>
      </c>
      <c r="D52" s="184">
        <f>VLOOKUP('223.3.3'!A88,'223.3.3'!A88:N156,14,FALSE)</f>
        <v>119335.5590455921</v>
      </c>
    </row>
    <row r="53" spans="1:4" ht="54" thickTop="1" thickBot="1">
      <c r="A53" s="143" t="s">
        <v>1103</v>
      </c>
      <c r="B53" s="144" t="s">
        <v>2062</v>
      </c>
      <c r="C53" s="139" t="s">
        <v>233</v>
      </c>
      <c r="D53" s="184">
        <f>VLOOKUP('230.1'!A88,'230.1'!A88:N157,14,FALSE)</f>
        <v>3497.3324727582217</v>
      </c>
    </row>
    <row r="54" spans="1:4" ht="54" thickTop="1" thickBot="1">
      <c r="A54" s="143" t="s">
        <v>1104</v>
      </c>
      <c r="B54" s="144" t="s">
        <v>1282</v>
      </c>
      <c r="C54" s="139" t="s">
        <v>233</v>
      </c>
      <c r="D54" s="184">
        <f>VLOOKUP('231.1'!A88,'231.1'!A88:N159,14,FALSE)</f>
        <v>11475.026561742437</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6758.709761742437</v>
      </c>
    </row>
    <row r="57" spans="1:4" ht="54" thickTop="1" thickBot="1">
      <c r="A57" s="143" t="s">
        <v>1535</v>
      </c>
      <c r="B57" s="144" t="s">
        <v>1536</v>
      </c>
      <c r="C57" s="139" t="s">
        <v>233</v>
      </c>
      <c r="D57" s="184">
        <f>VLOOKUP('233.10'!A88,'233.10'!A88:N162,14,FALSE)</f>
        <v>15023.932961742439</v>
      </c>
    </row>
    <row r="58" spans="1:4" ht="54" thickTop="1" thickBot="1">
      <c r="A58" s="143" t="s">
        <v>1106</v>
      </c>
      <c r="B58" s="144" t="s">
        <v>1537</v>
      </c>
      <c r="C58" s="139" t="s">
        <v>233</v>
      </c>
      <c r="D58" s="184">
        <f>VLOOKUP('234.1'!A88,'234.1'!A88:N163,14,FALSE)</f>
        <v>1412.8291462126529</v>
      </c>
    </row>
    <row r="59" spans="1:4" ht="54" thickTop="1" thickBot="1">
      <c r="A59" s="143" t="s">
        <v>1540</v>
      </c>
      <c r="B59" s="144" t="s">
        <v>1541</v>
      </c>
      <c r="C59" s="139" t="s">
        <v>388</v>
      </c>
      <c r="D59" s="184">
        <f>VLOOKUP('235.1'!A88,'235.1'!A88:N164,14,FALSE)</f>
        <v>73066.868022980372</v>
      </c>
    </row>
    <row r="60" spans="1:4" ht="54" thickTop="1" thickBot="1">
      <c r="A60" s="145" t="s">
        <v>1542</v>
      </c>
      <c r="B60" s="144" t="s">
        <v>1543</v>
      </c>
      <c r="C60" s="139" t="s">
        <v>388</v>
      </c>
      <c r="D60" s="184">
        <f>VLOOKUP('235.10'!A88,'235.10'!A88:N165,14,FALSE)</f>
        <v>17374.868022980372</v>
      </c>
    </row>
    <row r="61" spans="1:4" ht="54" thickTop="1" thickBot="1">
      <c r="A61" s="145" t="s">
        <v>1544</v>
      </c>
      <c r="B61" s="144" t="s">
        <v>1545</v>
      </c>
      <c r="C61" s="139" t="s">
        <v>377</v>
      </c>
      <c r="D61" s="184">
        <f>VLOOKUP('235.11'!A88,'235.11'!A88:N166,14,FALSE)</f>
        <v>696.15</v>
      </c>
    </row>
    <row r="62" spans="1:4" ht="54" thickTop="1" thickBot="1">
      <c r="A62" s="145" t="s">
        <v>1546</v>
      </c>
      <c r="B62" s="144" t="s">
        <v>1957</v>
      </c>
      <c r="C62" s="139" t="s">
        <v>388</v>
      </c>
      <c r="D62" s="184">
        <f>VLOOKUP('236.1'!A88,'236.1'!A88:N167,14,FALSE)</f>
        <v>138199.98802298037</v>
      </c>
    </row>
    <row r="63" spans="1:4" ht="54" thickTop="1" thickBot="1">
      <c r="A63" s="145" t="s">
        <v>1549</v>
      </c>
      <c r="B63" s="144" t="s">
        <v>1958</v>
      </c>
      <c r="C63" s="139" t="s">
        <v>388</v>
      </c>
      <c r="D63" s="184">
        <f>VLOOKUP('236.10'!A87,'236.10'!A87:N168,14,FALSE)</f>
        <v>17374.868022980372</v>
      </c>
    </row>
    <row r="64" spans="1:4" ht="54" thickTop="1" thickBot="1">
      <c r="A64" s="145" t="s">
        <v>1550</v>
      </c>
      <c r="B64" s="146" t="s">
        <v>1551</v>
      </c>
      <c r="C64" s="180" t="s">
        <v>377</v>
      </c>
      <c r="D64" s="184">
        <f>VLOOKUP('236.11'!A88,'236.11'!A88:N169,14,FALSE)</f>
        <v>1510.3139999999999</v>
      </c>
    </row>
    <row r="65" spans="1:4" ht="54" thickTop="1" thickBot="1">
      <c r="A65" s="143" t="s">
        <v>1107</v>
      </c>
      <c r="B65" s="144" t="s">
        <v>1283</v>
      </c>
      <c r="C65" s="139" t="s">
        <v>233</v>
      </c>
      <c r="D65" s="184">
        <f>VLOOKUP('310.1'!A87,'310.1'!A87:N170,14,FALSE)</f>
        <v>1089.4772246578718</v>
      </c>
    </row>
    <row r="66" spans="1:4" ht="54" thickTop="1" thickBot="1">
      <c r="A66" s="143" t="s">
        <v>1108</v>
      </c>
      <c r="B66" s="144" t="s">
        <v>1284</v>
      </c>
      <c r="C66" s="139" t="s">
        <v>388</v>
      </c>
      <c r="D66" s="184">
        <f>VLOOKUP('311.1'!A87,'311.1'!A87:N171,14,FALSE)</f>
        <v>52949.121748049307</v>
      </c>
    </row>
    <row r="67" spans="1:4" ht="54" thickTop="1" thickBot="1">
      <c r="A67" s="143" t="s">
        <v>1109</v>
      </c>
      <c r="B67" s="144" t="s">
        <v>1285</v>
      </c>
      <c r="C67" s="139" t="s">
        <v>1082</v>
      </c>
      <c r="D67" s="184">
        <f>VLOOKUP('312.1'!A88,'312.1'!A88:N172,14,FALSE)</f>
        <v>4340.3086973655863</v>
      </c>
    </row>
    <row r="68" spans="1:4" ht="54" thickTop="1" thickBot="1">
      <c r="A68" s="143" t="s">
        <v>1110</v>
      </c>
      <c r="B68" s="144" t="s">
        <v>1286</v>
      </c>
      <c r="C68" s="139" t="s">
        <v>1082</v>
      </c>
      <c r="D68" s="184">
        <f>VLOOKUP('312.2'!A88,'312.2'!A88:N173,14,FALSE)</f>
        <v>4561.6436311268963</v>
      </c>
    </row>
    <row r="69" spans="1:4" ht="54" thickTop="1" thickBot="1">
      <c r="A69" s="143" t="s">
        <v>1111</v>
      </c>
      <c r="B69" s="144" t="s">
        <v>1287</v>
      </c>
      <c r="C69" s="139" t="s">
        <v>1548</v>
      </c>
      <c r="D69" s="184">
        <f>VLOOKUP('312.3'!A87,'312.3'!A87:N174,14,FALSE)</f>
        <v>1691.8110486373041</v>
      </c>
    </row>
    <row r="70" spans="1:4" ht="54" thickTop="1" thickBot="1">
      <c r="A70" s="143" t="s">
        <v>1112</v>
      </c>
      <c r="B70" s="144" t="s">
        <v>1288</v>
      </c>
      <c r="C70" s="139" t="s">
        <v>388</v>
      </c>
      <c r="D70" s="185">
        <f>VLOOKUP('312.4'!A88,'312.4'!A88:N175,14,FALSE)</f>
        <v>52941.745373963982</v>
      </c>
    </row>
    <row r="71" spans="1:4" ht="54" thickTop="1" thickBot="1">
      <c r="A71" s="143" t="s">
        <v>1113</v>
      </c>
      <c r="B71" s="144" t="s">
        <v>1553</v>
      </c>
      <c r="C71" s="139" t="s">
        <v>388</v>
      </c>
      <c r="D71" s="185">
        <f>VLOOKUP('320.1'!A88,'320.1'!A88:N176,14,FALSE)</f>
        <v>105227.87053253235</v>
      </c>
    </row>
    <row r="72" spans="1:4" ht="54" thickTop="1" thickBot="1">
      <c r="A72" s="143" t="s">
        <v>1114</v>
      </c>
      <c r="B72" s="144" t="s">
        <v>1554</v>
      </c>
      <c r="C72" s="139" t="s">
        <v>388</v>
      </c>
      <c r="D72" s="185">
        <f>VLOOKUP('320.2'!A88,'320.2'!A88:N177,14,FALSE)</f>
        <v>105227.87053253235</v>
      </c>
    </row>
    <row r="73" spans="1:4" ht="54" thickTop="1" thickBot="1">
      <c r="A73" s="143" t="s">
        <v>1557</v>
      </c>
      <c r="B73" s="144" t="s">
        <v>1558</v>
      </c>
      <c r="C73" s="139" t="s">
        <v>388</v>
      </c>
      <c r="D73" s="185">
        <f>VLOOKUP('320.3'!A88,'320.3'!A88:N178,14,FALSE)</f>
        <v>105227.87053253235</v>
      </c>
    </row>
    <row r="74" spans="1:4" ht="54" thickTop="1" thickBot="1">
      <c r="A74" s="143" t="s">
        <v>1559</v>
      </c>
      <c r="B74" s="144" t="s">
        <v>1560</v>
      </c>
      <c r="C74" s="139" t="s">
        <v>388</v>
      </c>
      <c r="D74" s="185">
        <f>VLOOKUP('320.4'!A88,'320.4'!A88:N179,14,FALSE)</f>
        <v>117598.22492625687</v>
      </c>
    </row>
    <row r="75" spans="1:4" ht="54" thickTop="1" thickBot="1">
      <c r="A75" s="143" t="s">
        <v>1561</v>
      </c>
      <c r="B75" s="144" t="s">
        <v>1562</v>
      </c>
      <c r="C75" s="139" t="s">
        <v>388</v>
      </c>
      <c r="D75" s="185">
        <f>VLOOKUP('320.5'!A88,'320.5'!A88:N180,14,FALSE)</f>
        <v>117598.22492625687</v>
      </c>
    </row>
    <row r="76" spans="1:4" ht="54" thickTop="1" thickBot="1">
      <c r="A76" s="143" t="s">
        <v>1563</v>
      </c>
      <c r="B76" s="144" t="s">
        <v>1564</v>
      </c>
      <c r="C76" s="139" t="s">
        <v>388</v>
      </c>
      <c r="D76" s="185">
        <f>VLOOKUP('320.6'!A88,'320.6'!A88:N181,14,FALSE)</f>
        <v>117598.22492625687</v>
      </c>
    </row>
    <row r="77" spans="1:4" ht="54" thickTop="1" thickBot="1">
      <c r="A77" s="143" t="s">
        <v>1115</v>
      </c>
      <c r="B77" s="144" t="s">
        <v>1565</v>
      </c>
      <c r="C77" s="139" t="s">
        <v>388</v>
      </c>
      <c r="D77" s="185">
        <f>VLOOKUP('330.1'!A88,'330.1'!A88:N182,14,FALSE)</f>
        <v>112407.49753253236</v>
      </c>
    </row>
    <row r="78" spans="1:4" ht="54" thickTop="1" thickBot="1">
      <c r="A78" s="145" t="s">
        <v>1116</v>
      </c>
      <c r="B78" s="144" t="s">
        <v>1566</v>
      </c>
      <c r="C78" s="139" t="s">
        <v>388</v>
      </c>
      <c r="D78" s="185">
        <f>VLOOKUP('330.2'!A88,'330.1'!A88:N183,14,FALSE)</f>
        <v>112407.49753253236</v>
      </c>
    </row>
    <row r="79" spans="1:4" ht="54" thickTop="1" thickBot="1">
      <c r="A79" s="145" t="s">
        <v>1567</v>
      </c>
      <c r="B79" s="146" t="s">
        <v>1568</v>
      </c>
      <c r="C79" s="139" t="s">
        <v>388</v>
      </c>
      <c r="D79" s="185">
        <f>VLOOKUP('330.3'!A88,'330.3'!A88:N184,14,FALSE)</f>
        <v>112407.49753253236</v>
      </c>
    </row>
    <row r="80" spans="1:4" ht="54" thickTop="1" thickBot="1">
      <c r="A80" s="145" t="s">
        <v>1569</v>
      </c>
      <c r="B80" s="146" t="s">
        <v>1570</v>
      </c>
      <c r="C80" s="139" t="s">
        <v>388</v>
      </c>
      <c r="D80" s="185">
        <f>VLOOKUP('330.4'!A88,'330.4'!A88:N185,14,FALSE)</f>
        <v>124777.85192625687</v>
      </c>
    </row>
    <row r="81" spans="1:4" ht="54" thickTop="1" thickBot="1">
      <c r="A81" s="145" t="s">
        <v>1571</v>
      </c>
      <c r="B81" s="146" t="s">
        <v>1572</v>
      </c>
      <c r="C81" s="139" t="s">
        <v>388</v>
      </c>
      <c r="D81" s="185">
        <f>VLOOKUP('330.5'!A88,'330.5'!A88:N186,14,FALSE)</f>
        <v>124777.85192625687</v>
      </c>
    </row>
    <row r="82" spans="1:4" ht="54" thickTop="1" thickBot="1">
      <c r="A82" s="145" t="s">
        <v>1573</v>
      </c>
      <c r="B82" s="146" t="s">
        <v>1574</v>
      </c>
      <c r="C82" s="139" t="s">
        <v>388</v>
      </c>
      <c r="D82" s="185">
        <f>VLOOKUP('330.6'!A88,'330.6'!A88:N187,14,FALSE)</f>
        <v>124777.85192625687</v>
      </c>
    </row>
    <row r="83" spans="1:4" ht="54" thickTop="1" thickBot="1">
      <c r="A83" s="143" t="s">
        <v>1117</v>
      </c>
      <c r="B83" s="144" t="s">
        <v>1575</v>
      </c>
      <c r="C83" s="139" t="s">
        <v>388</v>
      </c>
      <c r="D83" s="185">
        <f>VLOOKUP('340.1'!A88,'340.1'!A88:N188,14,FALSE)</f>
        <v>110542.10645218137</v>
      </c>
    </row>
    <row r="84" spans="1:4" ht="54" thickTop="1" thickBot="1">
      <c r="A84" s="143" t="s">
        <v>1118</v>
      </c>
      <c r="B84" s="144" t="s">
        <v>1576</v>
      </c>
      <c r="C84" s="139" t="s">
        <v>388</v>
      </c>
      <c r="D84" s="185">
        <f>VLOOKUP('340.2'!A88,'340.2'!A88:N190,14,FALSE)</f>
        <v>110542.10645218137</v>
      </c>
    </row>
    <row r="85" spans="1:4" ht="54" thickTop="1" thickBot="1">
      <c r="A85" s="143" t="s">
        <v>1119</v>
      </c>
      <c r="B85" s="144" t="s">
        <v>1577</v>
      </c>
      <c r="C85" s="139" t="s">
        <v>388</v>
      </c>
      <c r="D85" s="185">
        <f>VLOOKUP('340.3'!A88,'340.3'!A88:N191,14,FALSE)</f>
        <v>110542.10645218137</v>
      </c>
    </row>
    <row r="86" spans="1:4" ht="54" thickTop="1" thickBot="1">
      <c r="A86" s="143" t="s">
        <v>1578</v>
      </c>
      <c r="B86" s="144" t="s">
        <v>2127</v>
      </c>
      <c r="C86" s="139" t="s">
        <v>388</v>
      </c>
      <c r="D86" s="185">
        <f>VLOOKUP('350.1'!A88,'350.1'!A88:N192,14,FALSE)</f>
        <v>173271.25944928455</v>
      </c>
    </row>
    <row r="87" spans="1:4" ht="54" thickTop="1" thickBot="1">
      <c r="A87" s="203" t="s">
        <v>1579</v>
      </c>
      <c r="B87" s="144" t="s">
        <v>2128</v>
      </c>
      <c r="C87" s="139" t="s">
        <v>388</v>
      </c>
      <c r="D87" s="185">
        <f>VLOOKUP('350.2'!A88,'350.2'!A88:N193,14,FALSE)</f>
        <v>173271.25944928455</v>
      </c>
    </row>
    <row r="88" spans="1:4" ht="54" thickTop="1" thickBot="1">
      <c r="A88" s="145" t="s">
        <v>1580</v>
      </c>
      <c r="B88" s="146" t="s">
        <v>1581</v>
      </c>
      <c r="C88" s="139" t="s">
        <v>388</v>
      </c>
      <c r="D88" s="185">
        <f>VLOOKUP('350.3'!A88,'350.3'!A88:N194,14,FALSE)</f>
        <v>173271.25944928455</v>
      </c>
    </row>
    <row r="89" spans="1:4" ht="54" thickTop="1" thickBot="1">
      <c r="A89" s="143" t="s">
        <v>1582</v>
      </c>
      <c r="B89" s="144" t="s">
        <v>1583</v>
      </c>
      <c r="C89" s="139" t="s">
        <v>388</v>
      </c>
      <c r="D89" s="185">
        <f>VLOOKUP('350.4'!A88,'350.4'!A88:N195,14,FALSE)</f>
        <v>173271.25944928455</v>
      </c>
    </row>
    <row r="90" spans="1:4" ht="54" thickTop="1" thickBot="1">
      <c r="A90" s="145" t="s">
        <v>1584</v>
      </c>
      <c r="B90" s="146" t="s">
        <v>1585</v>
      </c>
      <c r="C90" s="139" t="s">
        <v>388</v>
      </c>
      <c r="D90" s="185">
        <f>VLOOKUP('350.10'!A88,'350.10'!A88:N196,14,FALSE)</f>
        <v>110617.75944928457</v>
      </c>
    </row>
    <row r="91" spans="1:4" ht="54" thickTop="1" thickBot="1">
      <c r="A91" s="145" t="s">
        <v>1586</v>
      </c>
      <c r="B91" s="146" t="s">
        <v>1587</v>
      </c>
      <c r="C91" s="139" t="s">
        <v>388</v>
      </c>
      <c r="D91" s="185">
        <f>VLOOKUP('350.11'!A88,'350.11'!A88:N197,14,FALSE)</f>
        <v>110617.75944928457</v>
      </c>
    </row>
    <row r="92" spans="1:4" ht="54" thickTop="1" thickBot="1">
      <c r="A92" s="145" t="s">
        <v>1588</v>
      </c>
      <c r="B92" s="146" t="s">
        <v>1589</v>
      </c>
      <c r="C92" s="139" t="s">
        <v>388</v>
      </c>
      <c r="D92" s="185">
        <f>VLOOKUP('350.12'!A88,'350.12'!A88:N198,14,FALSE)</f>
        <v>110617.75944928457</v>
      </c>
    </row>
    <row r="93" spans="1:4" ht="54" thickTop="1" thickBot="1">
      <c r="A93" s="145" t="s">
        <v>1590</v>
      </c>
      <c r="B93" s="146" t="s">
        <v>1591</v>
      </c>
      <c r="C93" s="139" t="s">
        <v>388</v>
      </c>
      <c r="D93" s="185">
        <f>VLOOKUP('350.13'!A88,'350.13'!A88:N199,14,FALSE)</f>
        <v>110617.75944928457</v>
      </c>
    </row>
    <row r="94" spans="1:4" ht="54" thickTop="1" thickBot="1">
      <c r="A94" s="143" t="s">
        <v>1592</v>
      </c>
      <c r="B94" s="144" t="s">
        <v>1593</v>
      </c>
      <c r="C94" s="139" t="s">
        <v>1082</v>
      </c>
      <c r="D94" s="185">
        <f>VLOOKUP('350.14'!A88,'350.14'!A88:N200,14,FALSE)</f>
        <v>696.15</v>
      </c>
    </row>
    <row r="95" spans="1:4" ht="54" thickTop="1" thickBot="1">
      <c r="A95" s="145" t="s">
        <v>1594</v>
      </c>
      <c r="B95" s="146" t="s">
        <v>1595</v>
      </c>
      <c r="C95" s="139" t="s">
        <v>388</v>
      </c>
      <c r="D95" s="185">
        <f>VLOOKUP('351.1'!A88,'351.1'!A88:N201,14,FALSE)</f>
        <v>173271.25944928455</v>
      </c>
    </row>
    <row r="96" spans="1:4" ht="54" thickTop="1" thickBot="1">
      <c r="A96" s="145" t="s">
        <v>1596</v>
      </c>
      <c r="B96" s="146" t="s">
        <v>1597</v>
      </c>
      <c r="C96" s="139" t="s">
        <v>388</v>
      </c>
      <c r="D96" s="185">
        <f>VLOOKUP('351.2'!A88,'351.2'!A88:N202,14,FALSE)</f>
        <v>173271.25944928455</v>
      </c>
    </row>
    <row r="97" spans="1:4" ht="54" thickTop="1" thickBot="1">
      <c r="A97" s="145" t="s">
        <v>1598</v>
      </c>
      <c r="B97" s="146" t="s">
        <v>1599</v>
      </c>
      <c r="C97" s="139" t="s">
        <v>388</v>
      </c>
      <c r="D97" s="185">
        <f>VLOOKUP('351.10'!A88,'351.10'!A88:N203,14,FALSE)</f>
        <v>110617.75944928457</v>
      </c>
    </row>
    <row r="98" spans="1:4" ht="54" thickTop="1" thickBot="1">
      <c r="A98" s="145" t="s">
        <v>1600</v>
      </c>
      <c r="B98" s="146" t="s">
        <v>1601</v>
      </c>
      <c r="C98" s="139" t="s">
        <v>388</v>
      </c>
      <c r="D98" s="185">
        <f>VLOOKUP('351.11'!A88,'351.11'!A88:N204,14,FALSE)</f>
        <v>110617.75944928457</v>
      </c>
    </row>
    <row r="99" spans="1:4" ht="54" thickTop="1" thickBot="1">
      <c r="A99" s="145" t="s">
        <v>1602</v>
      </c>
      <c r="B99" s="146" t="s">
        <v>1603</v>
      </c>
      <c r="C99" s="139" t="s">
        <v>1082</v>
      </c>
      <c r="D99" s="185">
        <f>VLOOKUP('351.12'!A88,'351.12'!A88:N205,14,FALSE)</f>
        <v>696.15</v>
      </c>
    </row>
    <row r="100" spans="1:4" ht="54" thickTop="1" thickBot="1">
      <c r="A100" s="145" t="s">
        <v>1606</v>
      </c>
      <c r="B100" s="146" t="s">
        <v>1604</v>
      </c>
      <c r="C100" s="139" t="s">
        <v>1082</v>
      </c>
      <c r="D100" s="185">
        <f>VLOOKUP('410.1'!A88,'410.1'!A88:N206,14,FALSE)</f>
        <v>3155.88</v>
      </c>
    </row>
    <row r="101" spans="1:4" ht="54" thickTop="1" thickBot="1">
      <c r="A101" s="145" t="s">
        <v>1607</v>
      </c>
      <c r="B101" s="146" t="s">
        <v>1605</v>
      </c>
      <c r="C101" s="139" t="s">
        <v>1082</v>
      </c>
      <c r="D101" s="185">
        <f>VLOOKUP('410.2'!A88,'410.2'!A88:N207,14,FALSE)</f>
        <v>3155.88</v>
      </c>
    </row>
    <row r="102" spans="1:4" ht="54" thickTop="1" thickBot="1">
      <c r="A102" s="145" t="s">
        <v>1609</v>
      </c>
      <c r="B102" s="146" t="s">
        <v>1608</v>
      </c>
      <c r="C102" s="139" t="s">
        <v>377</v>
      </c>
      <c r="D102" s="185">
        <f>VLOOKUP('410.3'!A88,'410.3'!A88:N208,14,FALSE)</f>
        <v>3195.66</v>
      </c>
    </row>
    <row r="103" spans="1:4" ht="54" thickTop="1" thickBot="1">
      <c r="A103" s="145" t="s">
        <v>1611</v>
      </c>
      <c r="B103" s="146" t="s">
        <v>1610</v>
      </c>
      <c r="C103" s="139" t="s">
        <v>1548</v>
      </c>
      <c r="D103" s="185">
        <f>VLOOKUP('411.1'!A88,'411.1'!A88:N209,14,FALSE)</f>
        <v>3077.6460000000002</v>
      </c>
    </row>
    <row r="104" spans="1:4" ht="54" thickTop="1" thickBot="1">
      <c r="A104" s="143" t="s">
        <v>1120</v>
      </c>
      <c r="B104" s="144" t="s">
        <v>2064</v>
      </c>
      <c r="C104" s="139" t="s">
        <v>1548</v>
      </c>
      <c r="D104" s="185">
        <f>VLOOKUP('411.2'!A88,'411.2'!A88:N210,14,FALSE)</f>
        <v>3077.6460000000002</v>
      </c>
    </row>
    <row r="105" spans="1:4" ht="54" thickTop="1" thickBot="1">
      <c r="A105" s="143" t="s">
        <v>1121</v>
      </c>
      <c r="B105" s="144" t="s">
        <v>2160</v>
      </c>
      <c r="C105" s="139" t="s">
        <v>1548</v>
      </c>
      <c r="D105" s="185">
        <f>VLOOKUP('411.3'!A88,'411.3'!A88:N211,14,FALSE)</f>
        <v>3077.6460000000002</v>
      </c>
    </row>
    <row r="106" spans="1:4" ht="54" thickTop="1" thickBot="1">
      <c r="A106" s="143" t="s">
        <v>1612</v>
      </c>
      <c r="B106" s="144" t="s">
        <v>2161</v>
      </c>
      <c r="C106" s="139" t="s">
        <v>1548</v>
      </c>
      <c r="D106" s="185">
        <f>VLOOKUP('411.4'!A88,'411.4'!A88:N212,14,FALSE)</f>
        <v>3077.6460000000002</v>
      </c>
    </row>
    <row r="107" spans="1:4" ht="54" thickTop="1" thickBot="1">
      <c r="A107" s="143" t="s">
        <v>1619</v>
      </c>
      <c r="B107" s="199" t="s">
        <v>1690</v>
      </c>
      <c r="C107" s="139" t="s">
        <v>1082</v>
      </c>
      <c r="D107" s="185">
        <f>VLOOKUP('413.1'!A88,'413.1'!A88:N213,14,FALSE)</f>
        <v>4102.6440000000002</v>
      </c>
    </row>
    <row r="108" spans="1:4" ht="54" thickTop="1" thickBot="1">
      <c r="A108" s="143" t="s">
        <v>1621</v>
      </c>
      <c r="B108" s="144" t="s">
        <v>1691</v>
      </c>
      <c r="C108" s="139" t="s">
        <v>1082</v>
      </c>
      <c r="D108" s="185">
        <f>VLOOKUP('413.2'!A88,'413.2'!A88:N214,14,FALSE)</f>
        <v>4102.6440000000002</v>
      </c>
    </row>
    <row r="109" spans="1:4" ht="54" thickTop="1" thickBot="1">
      <c r="A109" s="143" t="s">
        <v>1623</v>
      </c>
      <c r="B109" s="144" t="s">
        <v>1692</v>
      </c>
      <c r="C109" s="139" t="s">
        <v>1082</v>
      </c>
      <c r="D109" s="185">
        <f>VLOOKUP('413.3'!A88,'413.3'!A88:N215,14,FALSE)</f>
        <v>4102.6440000000002</v>
      </c>
    </row>
    <row r="110" spans="1:4" ht="54" thickTop="1" thickBot="1">
      <c r="A110" s="143" t="s">
        <v>1122</v>
      </c>
      <c r="B110" s="144" t="s">
        <v>1289</v>
      </c>
      <c r="C110" s="139" t="s">
        <v>1082</v>
      </c>
      <c r="D110" s="185">
        <f>VLOOKUP('414.1'!A88,'414.1'!A88:N216,14,FALSE)</f>
        <v>4418.232</v>
      </c>
    </row>
    <row r="111" spans="1:4" ht="54" thickTop="1" thickBot="1">
      <c r="A111" s="143" t="s">
        <v>1123</v>
      </c>
      <c r="B111" s="144" t="s">
        <v>2065</v>
      </c>
      <c r="C111" s="139" t="s">
        <v>1082</v>
      </c>
      <c r="D111" s="185">
        <f>VLOOKUP('414.2'!A88,'414.2'!A88:N217,14,FALSE)</f>
        <v>4458.0120000000006</v>
      </c>
    </row>
    <row r="112" spans="1:4" ht="54" thickTop="1" thickBot="1">
      <c r="A112" s="143" t="s">
        <v>1124</v>
      </c>
      <c r="B112" s="144" t="s">
        <v>2066</v>
      </c>
      <c r="C112" s="139" t="s">
        <v>1082</v>
      </c>
      <c r="D112" s="185">
        <f>VLOOKUP('414.3'!A88,'414.3'!A88:N218,14,FALSE)</f>
        <v>4458.0120000000006</v>
      </c>
    </row>
    <row r="113" spans="1:4" ht="54" thickTop="1" thickBot="1">
      <c r="A113" s="143" t="s">
        <v>1125</v>
      </c>
      <c r="B113" s="144" t="s">
        <v>1290</v>
      </c>
      <c r="C113" s="139" t="s">
        <v>1082</v>
      </c>
      <c r="D113" s="185">
        <f>VLOOKUP('414.4'!A88,'414.4'!A88:N219,14,FALSE)</f>
        <v>4813.38</v>
      </c>
    </row>
    <row r="114" spans="1:4" ht="54" thickTop="1" thickBot="1">
      <c r="A114" s="143" t="s">
        <v>1126</v>
      </c>
      <c r="B114" s="144" t="s">
        <v>1291</v>
      </c>
      <c r="C114" s="139" t="s">
        <v>1082</v>
      </c>
      <c r="D114" s="185">
        <f>VLOOKUP('414.5'!A88,'414.5'!A88:N220,14,FALSE)</f>
        <v>5128.9680000000008</v>
      </c>
    </row>
    <row r="115" spans="1:4" ht="54" thickTop="1" thickBot="1">
      <c r="A115" s="143" t="s">
        <v>1630</v>
      </c>
      <c r="B115" s="144" t="s">
        <v>2162</v>
      </c>
      <c r="C115" s="139" t="s">
        <v>1082</v>
      </c>
      <c r="D115" s="185">
        <f>VLOOKUP('414.6'!A88,'414.6'!A88:N221,14,FALSE)</f>
        <v>5286.7620000000006</v>
      </c>
    </row>
    <row r="116" spans="1:4" ht="54" thickTop="1" thickBot="1">
      <c r="A116" s="143" t="s">
        <v>1127</v>
      </c>
      <c r="B116" s="144" t="s">
        <v>2067</v>
      </c>
      <c r="C116" s="139" t="s">
        <v>1548</v>
      </c>
      <c r="D116" s="185">
        <f>VLOOKUP('415.1'!A88,'415.1'!A88:N222,14,FALSE)</f>
        <v>3235.4400000000005</v>
      </c>
    </row>
    <row r="117" spans="1:4" ht="54" thickTop="1" thickBot="1">
      <c r="A117" s="143" t="s">
        <v>1128</v>
      </c>
      <c r="B117" s="144" t="s">
        <v>2164</v>
      </c>
      <c r="C117" s="139" t="s">
        <v>233</v>
      </c>
      <c r="D117" s="185">
        <f>VLOOKUP('420.1'!A87,'420.1'!A87:N223,14,FALSE)</f>
        <v>3476.7667671308818</v>
      </c>
    </row>
    <row r="118" spans="1:4" ht="54" thickTop="1" thickBot="1">
      <c r="A118" s="143" t="s">
        <v>1129</v>
      </c>
      <c r="B118" s="144" t="s">
        <v>2163</v>
      </c>
      <c r="C118" s="148" t="s">
        <v>233</v>
      </c>
      <c r="D118" s="185">
        <f>VLOOKUP('420.2 '!A88,'420.2 '!A59:N107,14,FALSE)</f>
        <v>2726.2507671308813</v>
      </c>
    </row>
    <row r="119" spans="1:4" ht="54" thickTop="1" thickBot="1">
      <c r="A119" s="143" t="s">
        <v>1635</v>
      </c>
      <c r="B119" s="144" t="s">
        <v>1636</v>
      </c>
      <c r="C119" s="139" t="s">
        <v>233</v>
      </c>
      <c r="D119" s="185">
        <f>VLOOKUP('420.3'!A88,'420.3'!A88:N225,14,FALSE)</f>
        <v>4091.5003671308818</v>
      </c>
    </row>
    <row r="120" spans="1:4" ht="54" thickTop="1" thickBot="1">
      <c r="A120" s="143" t="s">
        <v>1130</v>
      </c>
      <c r="B120" s="144" t="s">
        <v>1292</v>
      </c>
      <c r="C120" s="139" t="s">
        <v>233</v>
      </c>
      <c r="D120" s="185">
        <f>VLOOKUP('421.1'!A88,'421.1'!A88:N226,14,FALSE)</f>
        <v>1784.0614671308817</v>
      </c>
    </row>
    <row r="121" spans="1:4" ht="54" thickTop="1" thickBot="1">
      <c r="A121" s="143" t="s">
        <v>1131</v>
      </c>
      <c r="B121" s="144" t="s">
        <v>1293</v>
      </c>
      <c r="C121" s="139" t="s">
        <v>233</v>
      </c>
      <c r="D121" s="185">
        <f>VLOOKUP('421.2'!A88,'421.2'!A88:N227,14,FALSE)</f>
        <v>1784.0614671308817</v>
      </c>
    </row>
    <row r="122" spans="1:4" ht="54" thickTop="1" thickBot="1">
      <c r="A122" s="143" t="s">
        <v>1132</v>
      </c>
      <c r="B122" s="144" t="s">
        <v>2068</v>
      </c>
      <c r="C122" s="139" t="s">
        <v>233</v>
      </c>
      <c r="D122" s="185">
        <f>VLOOKUP('421.3'!A88,'421.3'!A88:N228,14,FALSE)</f>
        <v>1784.0614671308817</v>
      </c>
    </row>
    <row r="123" spans="1:4" ht="54" thickTop="1" thickBot="1">
      <c r="A123" s="143" t="s">
        <v>1133</v>
      </c>
      <c r="B123" s="144" t="s">
        <v>2069</v>
      </c>
      <c r="C123" s="139" t="s">
        <v>233</v>
      </c>
      <c r="D123" s="185">
        <f>VLOOKUP('421.4'!A88,'421.4'!A88:N229,14,FALSE)</f>
        <v>1784.0614671308817</v>
      </c>
    </row>
    <row r="124" spans="1:4" ht="54" thickTop="1" thickBot="1">
      <c r="A124" s="143" t="s">
        <v>1640</v>
      </c>
      <c r="B124" s="146" t="s">
        <v>1641</v>
      </c>
      <c r="C124" s="139" t="s">
        <v>233</v>
      </c>
      <c r="D124" s="185">
        <f>VLOOKUP('430.1.1'!A87,'430.1.1'!A87:N230,14,FALSE)</f>
        <v>9177.4749108369469</v>
      </c>
    </row>
    <row r="125" spans="1:4" ht="54" thickTop="1" thickBot="1">
      <c r="A125" s="143" t="s">
        <v>1642</v>
      </c>
      <c r="B125" s="144" t="s">
        <v>1643</v>
      </c>
      <c r="C125" s="139" t="s">
        <v>233</v>
      </c>
      <c r="D125" s="185">
        <f>VLOOKUP('430.1.2'!A88,'430.1.2'!A88:N231,14,FALSE)</f>
        <v>7427.1330708369478</v>
      </c>
    </row>
    <row r="126" spans="1:4" ht="54" thickTop="1" thickBot="1">
      <c r="A126" s="143" t="s">
        <v>1644</v>
      </c>
      <c r="B126" s="144" t="s">
        <v>1693</v>
      </c>
      <c r="C126" s="139" t="s">
        <v>233</v>
      </c>
      <c r="D126" s="185">
        <f>VLOOKUP('430.2.1'!A88,'430.2.1'!A88:N232,14,FALSE)</f>
        <v>9177.4749108369469</v>
      </c>
    </row>
    <row r="127" spans="1:4" ht="54" thickTop="1" thickBot="1">
      <c r="A127" s="143" t="s">
        <v>1646</v>
      </c>
      <c r="B127" s="144" t="s">
        <v>1694</v>
      </c>
      <c r="C127" s="139" t="s">
        <v>233</v>
      </c>
      <c r="D127" s="185">
        <f>VLOOKUP('430.2.2'!A88,'430.2.2'!A88:N233,14,FALSE)</f>
        <v>7427.1330708369478</v>
      </c>
    </row>
    <row r="128" spans="1:4" ht="54" thickTop="1" thickBot="1">
      <c r="A128" s="143" t="s">
        <v>1647</v>
      </c>
      <c r="B128" s="144" t="s">
        <v>1695</v>
      </c>
      <c r="C128" s="139" t="s">
        <v>233</v>
      </c>
      <c r="D128" s="185">
        <f>VLOOKUP('431.1.1'!A88,'431.1.1'!A88:N234,14,FALSE)</f>
        <v>19475.198879399199</v>
      </c>
    </row>
    <row r="129" spans="1:4" ht="54" thickTop="1" thickBot="1">
      <c r="A129" s="143" t="s">
        <v>1649</v>
      </c>
      <c r="B129" s="144" t="s">
        <v>1696</v>
      </c>
      <c r="C129" s="139" t="s">
        <v>233</v>
      </c>
      <c r="D129" s="185">
        <f>VLOOKUP('431.1.2'!A88,'431.1.2'!A88:N235,14,FALSE)</f>
        <v>15295.474889399198</v>
      </c>
    </row>
    <row r="130" spans="1:4" ht="54" thickTop="1" thickBot="1">
      <c r="A130" s="143" t="s">
        <v>1652</v>
      </c>
      <c r="B130" s="144" t="s">
        <v>1697</v>
      </c>
      <c r="C130" s="139" t="s">
        <v>233</v>
      </c>
      <c r="D130" s="185">
        <f>VLOOKUP('431.2.1'!A88,'431.2.1'!A88:N236,14,FALSE)</f>
        <v>19475.198879399199</v>
      </c>
    </row>
    <row r="131" spans="1:4" ht="54" thickTop="1" thickBot="1">
      <c r="A131" s="143" t="s">
        <v>1653</v>
      </c>
      <c r="B131" s="144" t="s">
        <v>1698</v>
      </c>
      <c r="C131" s="139" t="s">
        <v>233</v>
      </c>
      <c r="D131" s="185">
        <f>VLOOKUP('431.2.2'!A88,'431.2.2'!A88:N237,14,FALSE)</f>
        <v>15295.474889399198</v>
      </c>
    </row>
    <row r="132" spans="1:4" ht="54" thickTop="1" thickBot="1">
      <c r="A132" s="143" t="s">
        <v>1134</v>
      </c>
      <c r="B132" s="144" t="s">
        <v>1294</v>
      </c>
      <c r="C132" s="139" t="s">
        <v>233</v>
      </c>
      <c r="D132" s="185">
        <f>VLOOKUP('432.1'!A88,'432.1'!A88:N238,14,FALSE)</f>
        <v>5491.225907021003</v>
      </c>
    </row>
    <row r="133" spans="1:4" ht="54" thickTop="1" thickBot="1">
      <c r="A133" s="143" t="s">
        <v>1135</v>
      </c>
      <c r="B133" s="144" t="s">
        <v>2070</v>
      </c>
      <c r="C133" s="139" t="s">
        <v>233</v>
      </c>
      <c r="D133" s="185">
        <f>VLOOKUP('432.2'!A88,'432.2'!A88:N239,14,FALSE)</f>
        <v>5491.225907021003</v>
      </c>
    </row>
    <row r="134" spans="1:4" ht="54" thickTop="1" thickBot="1">
      <c r="A134" s="143" t="s">
        <v>1136</v>
      </c>
      <c r="B134" s="144" t="s">
        <v>2071</v>
      </c>
      <c r="C134" s="139" t="s">
        <v>233</v>
      </c>
      <c r="D134" s="185">
        <f>VLOOKUP('433.1'!A88,'433.1'!A88:N240,14,FALSE)</f>
        <v>5881.4741753407616</v>
      </c>
    </row>
    <row r="135" spans="1:4" ht="54" thickTop="1" thickBot="1">
      <c r="A135" s="143" t="s">
        <v>1137</v>
      </c>
      <c r="B135" s="144" t="s">
        <v>2072</v>
      </c>
      <c r="C135" s="139" t="s">
        <v>233</v>
      </c>
      <c r="D135" s="185">
        <f>VLOOKUP('433.2'!A88,'433.2'!A88:N241,14,FALSE)</f>
        <v>5504.6825784142366</v>
      </c>
    </row>
    <row r="136" spans="1:4" ht="54" thickTop="1" thickBot="1">
      <c r="A136" s="143" t="s">
        <v>1138</v>
      </c>
      <c r="B136" s="144" t="s">
        <v>2073</v>
      </c>
      <c r="C136" s="139" t="s">
        <v>233</v>
      </c>
      <c r="D136" s="185">
        <f>VLOOKUP('433.3'!A88,'433.3'!A88:N242,14,FALSE)</f>
        <v>6640.2300178587957</v>
      </c>
    </row>
    <row r="137" spans="1:4" ht="54" thickTop="1" thickBot="1">
      <c r="A137" s="143" t="s">
        <v>1139</v>
      </c>
      <c r="B137" s="144" t="s">
        <v>1295</v>
      </c>
      <c r="C137" s="139" t="s">
        <v>233</v>
      </c>
      <c r="D137" s="185">
        <f>VLOOKUP('433.4'!A88,'433.4'!A88:N243,14,FALSE)</f>
        <v>4123.1160510013597</v>
      </c>
    </row>
    <row r="138" spans="1:4" ht="54" thickTop="1" thickBot="1">
      <c r="A138" s="143" t="s">
        <v>1140</v>
      </c>
      <c r="B138" s="144" t="s">
        <v>2074</v>
      </c>
      <c r="C138" s="139" t="s">
        <v>233</v>
      </c>
      <c r="D138" s="185">
        <f>VLOOKUP('433.5'!A88,'433.5'!A88:N244,14,FALSE)</f>
        <v>5881.4741753407616</v>
      </c>
    </row>
    <row r="139" spans="1:4" ht="54" thickTop="1" thickBot="1">
      <c r="A139" s="143" t="s">
        <v>1141</v>
      </c>
      <c r="B139" s="144" t="s">
        <v>2075</v>
      </c>
      <c r="C139" s="139" t="s">
        <v>233</v>
      </c>
      <c r="D139" s="185">
        <f>VLOOKUP('433.6'!A88,'433.6'!A88:N245,14,FALSE)</f>
        <v>5504.6825784142366</v>
      </c>
    </row>
    <row r="140" spans="1:4" ht="54" thickTop="1" thickBot="1">
      <c r="A140" s="143" t="s">
        <v>1142</v>
      </c>
      <c r="B140" s="144" t="s">
        <v>2076</v>
      </c>
      <c r="C140" s="139" t="s">
        <v>233</v>
      </c>
      <c r="D140" s="185">
        <f>VLOOKUP('433.7'!A88,'433.7'!A88:N246,14,FALSE)</f>
        <v>6640.2300178587957</v>
      </c>
    </row>
    <row r="141" spans="1:4" ht="54" thickTop="1" thickBot="1">
      <c r="A141" s="143" t="s">
        <v>1143</v>
      </c>
      <c r="B141" s="144" t="s">
        <v>1296</v>
      </c>
      <c r="C141" s="139" t="s">
        <v>233</v>
      </c>
      <c r="D141" s="185">
        <f>VLOOKUP('433.8'!A88,'433.8'!A88:N247,14,FALSE)</f>
        <v>4123.1160510013597</v>
      </c>
    </row>
    <row r="142" spans="1:4" ht="54" thickTop="1" thickBot="1">
      <c r="A142" s="143" t="s">
        <v>1144</v>
      </c>
      <c r="B142" s="144" t="s">
        <v>2077</v>
      </c>
      <c r="C142" s="139" t="s">
        <v>388</v>
      </c>
      <c r="D142" s="185">
        <f>VLOOKUP('440.1'!A89,'440.1'!A89:N248,14,FALSE)</f>
        <v>246085.61249951256</v>
      </c>
    </row>
    <row r="143" spans="1:4" ht="54" thickTop="1" thickBot="1">
      <c r="A143" s="143" t="s">
        <v>1145</v>
      </c>
      <c r="B143" s="144" t="s">
        <v>2078</v>
      </c>
      <c r="C143" s="139" t="s">
        <v>388</v>
      </c>
      <c r="D143" s="185">
        <f>VLOOKUP('440.2'!A93,'440.2'!A93:N250,14,FALSE)</f>
        <v>246085.61249951256</v>
      </c>
    </row>
    <row r="144" spans="1:4" ht="54" thickTop="1" thickBot="1">
      <c r="A144" s="143" t="s">
        <v>1146</v>
      </c>
      <c r="B144" s="144" t="s">
        <v>2079</v>
      </c>
      <c r="C144" s="139" t="s">
        <v>388</v>
      </c>
      <c r="D144" s="185">
        <f>VLOOKUP('440.3'!A93,'440.3'!A93:N252,14,FALSE)</f>
        <v>246085.61249951256</v>
      </c>
    </row>
    <row r="145" spans="1:4" ht="54" thickTop="1" thickBot="1">
      <c r="A145" s="143" t="s">
        <v>1147</v>
      </c>
      <c r="B145" s="144" t="s">
        <v>1297</v>
      </c>
      <c r="C145" s="139" t="s">
        <v>388</v>
      </c>
      <c r="D145" s="185">
        <f>VLOOKUP('440.4'!A93,'440.4'!A93:N254,14,FALSE)</f>
        <v>269458.28485388856</v>
      </c>
    </row>
    <row r="146" spans="1:4" ht="54" thickTop="1" thickBot="1">
      <c r="A146" s="143" t="s">
        <v>1148</v>
      </c>
      <c r="B146" s="144" t="s">
        <v>2080</v>
      </c>
      <c r="C146" s="139" t="s">
        <v>388</v>
      </c>
      <c r="D146" s="185">
        <f>VLOOKUP('441.1'!A93,'441.1'!A93:N256,14,FALSE)</f>
        <v>246085.61249951256</v>
      </c>
    </row>
    <row r="147" spans="1:4" ht="54" thickTop="1" thickBot="1">
      <c r="A147" s="143" t="s">
        <v>1149</v>
      </c>
      <c r="B147" s="144" t="s">
        <v>2081</v>
      </c>
      <c r="C147" s="139" t="s">
        <v>388</v>
      </c>
      <c r="D147" s="185">
        <f>VLOOKUP('441.2'!A92,'441.2'!A92:N258,14,FALSE)</f>
        <v>246085.61249951256</v>
      </c>
    </row>
    <row r="148" spans="1:4" ht="54" thickTop="1" thickBot="1">
      <c r="A148" s="143" t="s">
        <v>1150</v>
      </c>
      <c r="B148" s="144" t="s">
        <v>2082</v>
      </c>
      <c r="C148" s="139" t="s">
        <v>388</v>
      </c>
      <c r="D148" s="185">
        <f>VLOOKUP('441.3'!A93,'441.3'!A93:N260,14,FALSE)</f>
        <v>245794.73749951256</v>
      </c>
    </row>
    <row r="149" spans="1:4" ht="54" thickTop="1" thickBot="1">
      <c r="A149" s="143" t="s">
        <v>1151</v>
      </c>
      <c r="B149" s="144" t="s">
        <v>2083</v>
      </c>
      <c r="C149" s="139" t="s">
        <v>388</v>
      </c>
      <c r="D149" s="185">
        <f>VLOOKUP('441.4'!A92,'441.4'!A92:N262,14,FALSE)</f>
        <v>269989.65985388856</v>
      </c>
    </row>
    <row r="150" spans="1:4" ht="54" thickTop="1" thickBot="1">
      <c r="A150" s="143" t="s">
        <v>1152</v>
      </c>
      <c r="B150" s="144" t="s">
        <v>2063</v>
      </c>
      <c r="C150" s="139" t="s">
        <v>388</v>
      </c>
      <c r="D150" s="185">
        <f>VLOOKUP('450.1'!A95,'450.1'!A95:N264,14,FALSE)</f>
        <v>310388.93474555807</v>
      </c>
    </row>
    <row r="151" spans="1:4" ht="54" thickTop="1" thickBot="1">
      <c r="A151" s="143" t="s">
        <v>1153</v>
      </c>
      <c r="B151" s="144" t="s">
        <v>2084</v>
      </c>
      <c r="C151" s="139" t="s">
        <v>388</v>
      </c>
      <c r="D151" s="185">
        <f>VLOOKUP('450.2'!A93,'450.2'!A93:N266,14,FALSE)</f>
        <v>310679.80974555807</v>
      </c>
    </row>
    <row r="152" spans="1:4" ht="54" thickTop="1" thickBot="1">
      <c r="A152" s="143" t="s">
        <v>1154</v>
      </c>
      <c r="B152" s="144" t="s">
        <v>2085</v>
      </c>
      <c r="C152" s="139" t="s">
        <v>388</v>
      </c>
      <c r="D152" s="185">
        <f>VLOOKUP('450.3'!A93,'450.3'!A93:N268,14,FALSE)</f>
        <v>310679.80974555807</v>
      </c>
    </row>
    <row r="153" spans="1:4" ht="54" thickTop="1" thickBot="1">
      <c r="A153" s="143" t="s">
        <v>1155</v>
      </c>
      <c r="B153" s="144" t="s">
        <v>2086</v>
      </c>
      <c r="C153" s="139" t="s">
        <v>388</v>
      </c>
      <c r="D153" s="185">
        <f>VLOOKUP('450.4'!A92,'450.4'!A92:N270,14,FALSE)</f>
        <v>310388.93474555807</v>
      </c>
    </row>
    <row r="154" spans="1:4" ht="63.75" customHeight="1" thickTop="1" thickBot="1">
      <c r="A154" s="143" t="s">
        <v>1156</v>
      </c>
      <c r="B154" s="144" t="s">
        <v>2087</v>
      </c>
      <c r="C154" s="139" t="s">
        <v>388</v>
      </c>
      <c r="D154" s="185">
        <f>VLOOKUP('450.5'!A92,'450.5'!A92:N272,14,FALSE)</f>
        <v>310679.80974555807</v>
      </c>
    </row>
    <row r="155" spans="1:4" ht="54" thickTop="1" thickBot="1">
      <c r="A155" s="143" t="s">
        <v>1157</v>
      </c>
      <c r="B155" s="144" t="s">
        <v>2088</v>
      </c>
      <c r="C155" s="139" t="s">
        <v>388</v>
      </c>
      <c r="D155" s="185">
        <f>VLOOKUP('450.6'!A93,'450.6'!A93:N274,14,FALSE)</f>
        <v>310679.80974555807</v>
      </c>
    </row>
    <row r="156" spans="1:4" ht="54" thickTop="1" thickBot="1">
      <c r="A156" s="143" t="s">
        <v>1158</v>
      </c>
      <c r="B156" s="144" t="s">
        <v>2089</v>
      </c>
      <c r="C156" s="139" t="s">
        <v>388</v>
      </c>
      <c r="D156" s="185">
        <f>VLOOKUP('450.7'!A93,'450.7'!A93:N275,14,FALSE)</f>
        <v>310679.80974555807</v>
      </c>
    </row>
    <row r="157" spans="1:4" ht="54" thickTop="1" thickBot="1">
      <c r="A157" s="143" t="s">
        <v>1159</v>
      </c>
      <c r="B157" s="144" t="s">
        <v>2090</v>
      </c>
      <c r="C157" s="139" t="s">
        <v>388</v>
      </c>
      <c r="D157" s="185">
        <f>VLOOKUP('450.8'!A93,'450.8'!A93:N276,14,FALSE)</f>
        <v>310679.80974555807</v>
      </c>
    </row>
    <row r="158" spans="1:4" ht="54" thickTop="1" thickBot="1">
      <c r="A158" s="143" t="s">
        <v>1668</v>
      </c>
      <c r="B158" s="144" t="s">
        <v>1699</v>
      </c>
      <c r="C158" s="139" t="s">
        <v>388</v>
      </c>
      <c r="D158" s="185">
        <f>VLOOKUP('450.10'!A92,'450.10'!A92:N277,14,FALSE)</f>
        <v>359802.25771330995</v>
      </c>
    </row>
    <row r="159" spans="1:4" ht="54" thickTop="1" thickBot="1">
      <c r="A159" s="143" t="s">
        <v>1670</v>
      </c>
      <c r="B159" s="144" t="s">
        <v>1700</v>
      </c>
      <c r="C159" s="139" t="s">
        <v>388</v>
      </c>
      <c r="D159" s="185">
        <f>VLOOKUP('450.11'!A92,'450.11'!A92:N278,14,FALSE)</f>
        <v>360093.13271330995</v>
      </c>
    </row>
    <row r="160" spans="1:4" ht="54" thickTop="1" thickBot="1">
      <c r="A160" s="143" t="s">
        <v>1672</v>
      </c>
      <c r="B160" s="144" t="s">
        <v>1701</v>
      </c>
      <c r="C160" s="139" t="s">
        <v>388</v>
      </c>
      <c r="D160" s="185">
        <f>VLOOKUP('450.12'!A92,'450.11'!A92:N279,14,FALSE)</f>
        <v>360093.13271330995</v>
      </c>
    </row>
    <row r="161" spans="1:4" ht="54" thickTop="1" thickBot="1">
      <c r="A161" s="143" t="s">
        <v>1160</v>
      </c>
      <c r="B161" s="144" t="s">
        <v>2091</v>
      </c>
      <c r="C161" s="139" t="s">
        <v>388</v>
      </c>
      <c r="D161" s="185">
        <f>VLOOKUP('451.1'!A92,'451.1'!A92:N280,14,FALSE)</f>
        <v>310679.80974555807</v>
      </c>
    </row>
    <row r="162" spans="1:4" ht="54" thickTop="1" thickBot="1">
      <c r="A162" s="143" t="s">
        <v>1161</v>
      </c>
      <c r="B162" s="144" t="s">
        <v>2092</v>
      </c>
      <c r="C162" s="139" t="s">
        <v>388</v>
      </c>
      <c r="D162" s="185">
        <f>VLOOKUP('451.2'!A93,'451.2'!A93:N281,14,FALSE)</f>
        <v>310679.80974555807</v>
      </c>
    </row>
    <row r="163" spans="1:4" ht="54" thickTop="1" thickBot="1">
      <c r="A163" s="143" t="s">
        <v>1162</v>
      </c>
      <c r="B163" s="144" t="s">
        <v>2093</v>
      </c>
      <c r="C163" s="139" t="s">
        <v>388</v>
      </c>
      <c r="D163" s="185">
        <f>VLOOKUP('451.3'!A92,'451.3'!A92:N282,14,FALSE)</f>
        <v>310679.80974555807</v>
      </c>
    </row>
    <row r="164" spans="1:4" ht="54" thickTop="1" thickBot="1">
      <c r="A164" s="143" t="s">
        <v>1163</v>
      </c>
      <c r="B164" s="144" t="s">
        <v>2094</v>
      </c>
      <c r="C164" s="139" t="s">
        <v>388</v>
      </c>
      <c r="D164" s="185">
        <f>VLOOKUP('451.4'!A92,'451.4'!A92:N283,14,FALSE)</f>
        <v>360093.13271330995</v>
      </c>
    </row>
    <row r="165" spans="1:4" ht="54" thickTop="1" thickBot="1">
      <c r="A165" s="143" t="s">
        <v>1164</v>
      </c>
      <c r="B165" s="144" t="s">
        <v>2095</v>
      </c>
      <c r="C165" s="139" t="s">
        <v>388</v>
      </c>
      <c r="D165" s="185">
        <f>VLOOKUP('452.1'!A93,'452.1'!A93:N284,14,FALSE)</f>
        <v>310679.80974555807</v>
      </c>
    </row>
    <row r="166" spans="1:4" ht="54" thickTop="1" thickBot="1">
      <c r="A166" s="143" t="s">
        <v>1165</v>
      </c>
      <c r="B166" s="144" t="s">
        <v>2096</v>
      </c>
      <c r="C166" s="139" t="s">
        <v>388</v>
      </c>
      <c r="D166" s="185">
        <f>VLOOKUP('452.2'!A93,'452.2'!A93:N285,14,FALSE)</f>
        <v>310679.80974555807</v>
      </c>
    </row>
    <row r="167" spans="1:4" ht="54" thickTop="1" thickBot="1">
      <c r="A167" s="143" t="s">
        <v>1166</v>
      </c>
      <c r="B167" s="144" t="s">
        <v>2097</v>
      </c>
      <c r="C167" s="139" t="s">
        <v>388</v>
      </c>
      <c r="D167" s="185">
        <f>VLOOKUP('452.3'!A92,'452.3'!A92:N286,14,FALSE)</f>
        <v>310679.80974555807</v>
      </c>
    </row>
    <row r="168" spans="1:4" ht="54" thickTop="1" thickBot="1">
      <c r="A168" s="143" t="s">
        <v>1167</v>
      </c>
      <c r="B168" s="144" t="s">
        <v>2098</v>
      </c>
      <c r="C168" s="139" t="s">
        <v>388</v>
      </c>
      <c r="D168" s="185">
        <f>VLOOKUP('452.4'!A93,'452.4'!A93:N287,14,FALSE)</f>
        <v>310679.80974555807</v>
      </c>
    </row>
    <row r="169" spans="1:4" ht="54" thickTop="1" thickBot="1">
      <c r="A169" s="143" t="s">
        <v>1168</v>
      </c>
      <c r="B169" s="144" t="s">
        <v>1298</v>
      </c>
      <c r="C169" s="139" t="s">
        <v>388</v>
      </c>
      <c r="D169" s="185">
        <f>VLOOKUP('453.1'!A92,'453.1'!A92:N288,14,FALSE)</f>
        <v>311788.57304867031</v>
      </c>
    </row>
    <row r="170" spans="1:4" ht="54" thickTop="1" thickBot="1">
      <c r="A170" s="143" t="s">
        <v>1169</v>
      </c>
      <c r="B170" s="144" t="s">
        <v>2099</v>
      </c>
      <c r="C170" s="139" t="s">
        <v>233</v>
      </c>
      <c r="D170" s="185">
        <f>VLOOKUP('460.1'!A87,'460.1'!A87:N289,14,FALSE)</f>
        <v>5358.447076987286</v>
      </c>
    </row>
    <row r="171" spans="1:4" ht="54" thickTop="1" thickBot="1">
      <c r="A171" s="204" t="s">
        <v>2123</v>
      </c>
      <c r="B171" s="144" t="s">
        <v>2179</v>
      </c>
      <c r="C171" s="139" t="s">
        <v>233</v>
      </c>
      <c r="D171" s="185">
        <f>VLOOKUP('460.2'!A87,'460.2'!A87:N290,14,FALSE)</f>
        <v>2679.223538493643</v>
      </c>
    </row>
    <row r="172" spans="1:4" ht="51.75" customHeight="1" thickTop="1" thickBot="1">
      <c r="A172" s="143" t="s">
        <v>1170</v>
      </c>
      <c r="B172" s="144" t="s">
        <v>1299</v>
      </c>
      <c r="C172" s="139" t="s">
        <v>388</v>
      </c>
      <c r="D172" s="185">
        <f>VLOOKUP('461.1'!A87,'461.1'!A87:N291,14,FALSE)</f>
        <v>163369.46462684698</v>
      </c>
    </row>
    <row r="173" spans="1:4" ht="54" thickTop="1" thickBot="1">
      <c r="A173" s="143" t="s">
        <v>1171</v>
      </c>
      <c r="B173" s="144" t="s">
        <v>1300</v>
      </c>
      <c r="C173" s="139" t="s">
        <v>388</v>
      </c>
      <c r="D173" s="185">
        <f>VLOOKUP('461.2'!A89,'461.2'!A89:N294,14,FALSE)</f>
        <v>208337.00097340153</v>
      </c>
    </row>
    <row r="174" spans="1:4" ht="54" thickTop="1" thickBot="1">
      <c r="A174" s="143" t="s">
        <v>1682</v>
      </c>
      <c r="B174" s="144" t="s">
        <v>2184</v>
      </c>
      <c r="C174" s="139" t="s">
        <v>388</v>
      </c>
      <c r="D174" s="185">
        <f>VLOOKUP('462.1.1'!A88,'462.1.1'!A88:N293,14,FALSE)</f>
        <v>227294.62202684692</v>
      </c>
    </row>
    <row r="175" spans="1:4" ht="54" thickTop="1" thickBot="1">
      <c r="A175" s="143" t="s">
        <v>1683</v>
      </c>
      <c r="B175" s="144" t="s">
        <v>2185</v>
      </c>
      <c r="C175" s="139" t="s">
        <v>388</v>
      </c>
      <c r="D175" s="185">
        <f>VLOOKUP('462.1.2'!A88,'462.1.2'!A88:N294,14,FALSE)</f>
        <v>223105.29077684696</v>
      </c>
    </row>
    <row r="176" spans="1:4" ht="54" thickTop="1" thickBot="1">
      <c r="A176" s="143" t="s">
        <v>1684</v>
      </c>
      <c r="B176" s="144" t="s">
        <v>2188</v>
      </c>
      <c r="C176" s="139" t="s">
        <v>388</v>
      </c>
      <c r="D176" s="185">
        <f>VLOOKUP('462.2.1'!A88,'462.2.1'!A88:N295,14,FALSE)</f>
        <v>253976.84940221635</v>
      </c>
    </row>
    <row r="177" spans="1:4" ht="54" thickTop="1" thickBot="1">
      <c r="A177" s="143" t="s">
        <v>1685</v>
      </c>
      <c r="B177" s="144" t="s">
        <v>2189</v>
      </c>
      <c r="C177" s="139" t="s">
        <v>388</v>
      </c>
      <c r="D177" s="185">
        <f>VLOOKUP('462.2.2'!A88,'462.2.2'!A88:N296,14,FALSE)</f>
        <v>249787.51815221636</v>
      </c>
    </row>
    <row r="178" spans="1:4" ht="54" thickTop="1" thickBot="1">
      <c r="A178" s="143" t="s">
        <v>1172</v>
      </c>
      <c r="B178" s="144" t="s">
        <v>1702</v>
      </c>
      <c r="C178" s="139" t="s">
        <v>233</v>
      </c>
      <c r="D178" s="185">
        <f>VLOOKUP('464.1'!A88,'464.1'!A88:N297,14,FALSE)</f>
        <v>4769.5721034848739</v>
      </c>
    </row>
    <row r="179" spans="1:4" ht="54" thickTop="1" thickBot="1">
      <c r="A179" s="143" t="s">
        <v>1173</v>
      </c>
      <c r="B179" s="144" t="s">
        <v>1703</v>
      </c>
      <c r="C179" s="139" t="s">
        <v>388</v>
      </c>
      <c r="D179" s="185">
        <f>VLOOKUP('465.1'!A92,'465.1'!A92:N298,14,FALSE)</f>
        <v>137439.63020425467</v>
      </c>
    </row>
    <row r="180" spans="1:4" ht="54" thickTop="1" thickBot="1">
      <c r="A180" s="143" t="s">
        <v>1686</v>
      </c>
      <c r="B180" s="144" t="s">
        <v>1704</v>
      </c>
      <c r="C180" s="139" t="s">
        <v>388</v>
      </c>
      <c r="D180" s="185">
        <f>VLOOKUP('465.2'!A92,'465.2'!A92:N299,14,FALSE)</f>
        <v>29822.125510632653</v>
      </c>
    </row>
    <row r="181" spans="1:4" ht="54" thickTop="1" thickBot="1">
      <c r="A181" s="143" t="s">
        <v>1174</v>
      </c>
      <c r="B181" s="144" t="s">
        <v>1705</v>
      </c>
      <c r="C181" s="139" t="s">
        <v>144</v>
      </c>
      <c r="D181" s="185">
        <f>VLOOKUP('466.1'!A92,'466.1'!A92:N300,14,FALSE)</f>
        <v>3170.7639753038065</v>
      </c>
    </row>
    <row r="182" spans="1:4" ht="54" thickTop="1" thickBot="1">
      <c r="A182" s="143" t="s">
        <v>1175</v>
      </c>
      <c r="B182" s="144" t="s">
        <v>1706</v>
      </c>
      <c r="C182" s="139" t="s">
        <v>144</v>
      </c>
      <c r="D182" s="185">
        <f>VLOOKUP('466.2'!A96,'466.2'!A96:N301,14,FALSE)</f>
        <v>3588.4435396279114</v>
      </c>
    </row>
    <row r="183" spans="1:4" ht="54" thickTop="1" thickBot="1">
      <c r="A183" s="145" t="s">
        <v>1176</v>
      </c>
      <c r="B183" s="146" t="s">
        <v>1819</v>
      </c>
      <c r="C183" s="139" t="s">
        <v>388</v>
      </c>
      <c r="D183" s="185">
        <f>VLOOKUP('500.1'!A95,'500.1'!A95:N302,14,FALSE)</f>
        <v>812781.93021185114</v>
      </c>
    </row>
    <row r="184" spans="1:4" ht="54" thickTop="1" thickBot="1">
      <c r="A184" s="143" t="s">
        <v>1708</v>
      </c>
      <c r="B184" s="144" t="s">
        <v>1820</v>
      </c>
      <c r="C184" s="139" t="s">
        <v>388</v>
      </c>
      <c r="D184" s="185">
        <f>VLOOKUP('500.2'!A95,'500.2'!A95:N303,14,FALSE)</f>
        <v>830707.3286118512</v>
      </c>
    </row>
    <row r="185" spans="1:4" ht="54" thickTop="1" thickBot="1">
      <c r="A185" s="143" t="s">
        <v>1177</v>
      </c>
      <c r="B185" s="144" t="s">
        <v>1959</v>
      </c>
      <c r="C185" s="139" t="s">
        <v>377</v>
      </c>
      <c r="D185" s="185">
        <f>VLOOKUP('501.1'!A88,'501.1'!A88:N304,14,FALSE)</f>
        <v>564.95514663768517</v>
      </c>
    </row>
    <row r="186" spans="1:4" ht="55.2" thickTop="1" thickBot="1">
      <c r="A186" s="143" t="s">
        <v>1710</v>
      </c>
      <c r="B186" s="144" t="s">
        <v>1960</v>
      </c>
      <c r="C186" s="139" t="s">
        <v>377</v>
      </c>
      <c r="D186" s="185">
        <f>VLOOKUP('501.10'!A88,'501.10'!A88:N305,14,FALSE)</f>
        <v>956.02476344849845</v>
      </c>
    </row>
    <row r="187" spans="1:4" ht="55.2" thickTop="1" thickBot="1">
      <c r="A187" s="143" t="s">
        <v>1711</v>
      </c>
      <c r="B187" s="144" t="s">
        <v>1961</v>
      </c>
      <c r="C187" s="139" t="s">
        <v>377</v>
      </c>
      <c r="D187" s="185">
        <f>VLOOKUP('501.20'!A88,'501.20'!A88:N306,14,FALSE)</f>
        <v>696.15</v>
      </c>
    </row>
    <row r="188" spans="1:4" ht="54" thickTop="1" thickBot="1">
      <c r="A188" s="143" t="s">
        <v>1712</v>
      </c>
      <c r="B188" s="144" t="s">
        <v>1821</v>
      </c>
      <c r="C188" s="139" t="s">
        <v>388</v>
      </c>
      <c r="D188" s="185">
        <f>VLOOKUP('505.1'!A84,'505.1'!A84:N307,14,FALSE)</f>
        <v>765585.07837733044</v>
      </c>
    </row>
    <row r="189" spans="1:4" ht="54" thickTop="1" thickBot="1">
      <c r="A189" s="143" t="s">
        <v>1178</v>
      </c>
      <c r="B189" s="144" t="s">
        <v>1822</v>
      </c>
      <c r="C189" s="139" t="s">
        <v>233</v>
      </c>
      <c r="D189" s="185">
        <f>VLOOKUP('510.1'!A84,'510.1'!A84:N308,14,FALSE)</f>
        <v>96020.819915847111</v>
      </c>
    </row>
    <row r="190" spans="1:4" ht="54" thickTop="1" thickBot="1">
      <c r="A190" s="143" t="s">
        <v>1716</v>
      </c>
      <c r="B190" s="144" t="s">
        <v>1301</v>
      </c>
      <c r="C190" s="139" t="s">
        <v>388</v>
      </c>
      <c r="D190" s="185">
        <f>VLOOKUP('600.1.1'!A85,'600.1.1'!A85:N311,14,FALSE)</f>
        <v>18414.891314361965</v>
      </c>
    </row>
    <row r="191" spans="1:4" ht="54" thickTop="1" thickBot="1">
      <c r="A191" s="143" t="s">
        <v>1717</v>
      </c>
      <c r="B191" s="144" t="s">
        <v>1823</v>
      </c>
      <c r="C191" s="139" t="s">
        <v>388</v>
      </c>
      <c r="D191" s="185">
        <f>VLOOKUP('600.2.1'!A88,'600.2.1'!A88:N310,14,FALSE)</f>
        <v>81850.261835351004</v>
      </c>
    </row>
    <row r="192" spans="1:4" ht="54" thickTop="1" thickBot="1">
      <c r="A192" s="143" t="s">
        <v>1718</v>
      </c>
      <c r="B192" s="144" t="s">
        <v>1824</v>
      </c>
      <c r="C192" s="139" t="s">
        <v>388</v>
      </c>
      <c r="D192" s="185">
        <f>VLOOKUP('600.2.2'!A90,'600.2.2'!A90:N312,14,FALSE)</f>
        <v>121728.59192667552</v>
      </c>
    </row>
    <row r="193" spans="1:4" ht="54" thickTop="1" thickBot="1">
      <c r="A193" s="143" t="s">
        <v>1719</v>
      </c>
      <c r="B193" s="144" t="s">
        <v>1825</v>
      </c>
      <c r="C193" s="139" t="s">
        <v>388</v>
      </c>
      <c r="D193" s="185">
        <f>VLOOKUP('600.2.3'!A89,'600.2.3'!A89:N312,14,FALSE)</f>
        <v>18208.422064361966</v>
      </c>
    </row>
    <row r="194" spans="1:4" ht="54" thickTop="1" thickBot="1">
      <c r="A194" s="143" t="s">
        <v>1720</v>
      </c>
      <c r="B194" s="144" t="s">
        <v>1826</v>
      </c>
      <c r="C194" s="139" t="s">
        <v>388</v>
      </c>
      <c r="D194" s="185">
        <f>VLOOKUP('600.2.4'!A88,'600.2.4'!A88:N312,14,FALSE)</f>
        <v>23954.825401843962</v>
      </c>
    </row>
    <row r="195" spans="1:4" ht="54" thickTop="1" thickBot="1">
      <c r="A195" s="143" t="s">
        <v>1179</v>
      </c>
      <c r="B195" s="144" t="s">
        <v>2200</v>
      </c>
      <c r="C195" s="139" t="s">
        <v>388</v>
      </c>
      <c r="D195" s="185">
        <f>VLOOKUP('610.1'!A89,'610.1'!A89:N314,14,FALSE)</f>
        <v>57182.54170889761</v>
      </c>
    </row>
    <row r="196" spans="1:4" ht="54" thickTop="1" thickBot="1">
      <c r="A196" s="143" t="s">
        <v>1180</v>
      </c>
      <c r="B196" s="144" t="s">
        <v>1827</v>
      </c>
      <c r="C196" s="139" t="s">
        <v>388</v>
      </c>
      <c r="D196" s="185">
        <f>VLOOKUP('610.2'!A89,'610.2'!A89:N315,14,FALSE)</f>
        <v>67952.844108897611</v>
      </c>
    </row>
    <row r="197" spans="1:4" ht="54" thickTop="1" thickBot="1">
      <c r="A197" s="143" t="s">
        <v>1722</v>
      </c>
      <c r="B197" s="144" t="s">
        <v>1828</v>
      </c>
      <c r="C197" s="139" t="s">
        <v>388</v>
      </c>
      <c r="D197" s="185">
        <f>VLOOKUP('610.3'!A89,'610.3'!A89:N316,14,FALSE)</f>
        <v>113593.89670889761</v>
      </c>
    </row>
    <row r="198" spans="1:4" ht="54" thickTop="1" thickBot="1">
      <c r="A198" s="143" t="s">
        <v>1724</v>
      </c>
      <c r="B198" s="144" t="s">
        <v>1829</v>
      </c>
      <c r="C198" s="139" t="s">
        <v>388</v>
      </c>
      <c r="D198" s="185">
        <f>VLOOKUP('610.4'!A89,'610.4'!A89:N317,14,FALSE)</f>
        <v>120773.52370889761</v>
      </c>
    </row>
    <row r="199" spans="1:4" ht="54" thickTop="1" thickBot="1">
      <c r="A199" s="143" t="s">
        <v>1726</v>
      </c>
      <c r="B199" s="144" t="s">
        <v>1302</v>
      </c>
      <c r="C199" s="139" t="s">
        <v>388</v>
      </c>
      <c r="D199" s="185">
        <f>VLOOKUP('610.5'!A89,'610.5'!A89:N318,14,FALSE)</f>
        <v>146054.85026594897</v>
      </c>
    </row>
    <row r="200" spans="1:4" ht="54" thickTop="1" thickBot="1">
      <c r="A200" s="143" t="s">
        <v>1728</v>
      </c>
      <c r="B200" s="144" t="s">
        <v>1830</v>
      </c>
      <c r="C200" s="139" t="s">
        <v>388</v>
      </c>
      <c r="D200" s="185">
        <f>VLOOKUP('610.6'!A89,'610.6'!A89:N319,14,FALSE)</f>
        <v>133746.91826594897</v>
      </c>
    </row>
    <row r="201" spans="1:4" ht="54" thickTop="1" thickBot="1">
      <c r="A201" s="143" t="s">
        <v>1730</v>
      </c>
      <c r="B201" s="144" t="s">
        <v>1831</v>
      </c>
      <c r="C201" s="139" t="s">
        <v>388</v>
      </c>
      <c r="D201" s="185">
        <f>VLOOKUP('610.7'!A89,'610.7'!A89:N320,14,FALSE)</f>
        <v>165797.71851063267</v>
      </c>
    </row>
    <row r="202" spans="1:4" ht="54" thickTop="1" thickBot="1">
      <c r="A202" s="143" t="s">
        <v>1181</v>
      </c>
      <c r="B202" s="144" t="s">
        <v>1832</v>
      </c>
      <c r="C202" s="139" t="s">
        <v>144</v>
      </c>
      <c r="D202" s="185">
        <f>VLOOKUP('620.1'!A88,'620.1'!A88:N321,14,FALSE)</f>
        <v>372581.95126897085</v>
      </c>
    </row>
    <row r="203" spans="1:4" ht="54" thickTop="1" thickBot="1">
      <c r="A203" s="143" t="s">
        <v>1182</v>
      </c>
      <c r="B203" s="144" t="s">
        <v>1962</v>
      </c>
      <c r="C203" s="139" t="s">
        <v>144</v>
      </c>
      <c r="D203" s="185">
        <f>VLOOKUP('620.2'!A88,'620.2'!A88:N322,14,FALSE)</f>
        <v>372581.95126897085</v>
      </c>
    </row>
    <row r="204" spans="1:4" ht="54" thickTop="1" thickBot="1">
      <c r="A204" s="143" t="s">
        <v>1183</v>
      </c>
      <c r="B204" s="144" t="s">
        <v>1833</v>
      </c>
      <c r="C204" s="139" t="s">
        <v>1929</v>
      </c>
      <c r="D204" s="185">
        <f>VLOOKUP('620.3'!A93,'620.3'!A93:N323,14,FALSE)</f>
        <v>60740284.898115538</v>
      </c>
    </row>
    <row r="205" spans="1:4" ht="54" thickTop="1" thickBot="1">
      <c r="A205" s="143" t="s">
        <v>1734</v>
      </c>
      <c r="B205" s="144" t="s">
        <v>1834</v>
      </c>
      <c r="C205" s="139" t="s">
        <v>144</v>
      </c>
      <c r="D205" s="185">
        <f>VLOOKUP('621.1.1'!A95,'621.1.1'!A95:N325,14,FALSE)</f>
        <v>2516922.3517026138</v>
      </c>
    </row>
    <row r="206" spans="1:4" ht="54" thickTop="1" thickBot="1">
      <c r="A206" s="143" t="s">
        <v>1736</v>
      </c>
      <c r="B206" s="144" t="s">
        <v>1835</v>
      </c>
      <c r="C206" s="139" t="s">
        <v>144</v>
      </c>
      <c r="D206" s="185">
        <f>VLOOKUP('621.1.2'!A99,'621.1.2'!A99:N326,14,FALSE)</f>
        <v>3735518.9041066198</v>
      </c>
    </row>
    <row r="207" spans="1:4" ht="54" thickTop="1" thickBot="1">
      <c r="A207" s="143" t="s">
        <v>1184</v>
      </c>
      <c r="B207" s="144" t="s">
        <v>1836</v>
      </c>
      <c r="C207" s="139" t="s">
        <v>388</v>
      </c>
      <c r="D207" s="185">
        <f>VLOOKUP('621.2'!A89,'621.2'!A89:N326,14,FALSE)</f>
        <v>2274695.12668993</v>
      </c>
    </row>
    <row r="208" spans="1:4" ht="54" thickTop="1" thickBot="1">
      <c r="A208" s="143" t="s">
        <v>1185</v>
      </c>
      <c r="B208" s="144" t="s">
        <v>1837</v>
      </c>
      <c r="C208" s="139" t="s">
        <v>144</v>
      </c>
      <c r="D208" s="185">
        <f>VLOOKUP('621.3'!A93,'621.3'!A93:N327,14,FALSE)</f>
        <v>58076268.354189903</v>
      </c>
    </row>
    <row r="209" spans="1:4" ht="54" thickTop="1" thickBot="1">
      <c r="A209" s="143" t="s">
        <v>1186</v>
      </c>
      <c r="B209" s="144" t="s">
        <v>1838</v>
      </c>
      <c r="C209" s="139" t="s">
        <v>388</v>
      </c>
      <c r="D209" s="185">
        <f>VLOOKUP('621.4'!A93,'621.4'!A93:N328,14,FALSE)</f>
        <v>50838648.707720034</v>
      </c>
    </row>
    <row r="210" spans="1:4" ht="54" thickTop="1" thickBot="1">
      <c r="A210" s="143" t="s">
        <v>1187</v>
      </c>
      <c r="B210" s="144" t="s">
        <v>1839</v>
      </c>
      <c r="C210" s="139" t="s">
        <v>144</v>
      </c>
      <c r="D210" s="185">
        <f>VLOOKUP('621.5'!A89,'621.5'!A89:N329,14,FALSE)</f>
        <v>2648837.2669815426</v>
      </c>
    </row>
    <row r="211" spans="1:4" ht="54" thickTop="1" thickBot="1">
      <c r="A211" s="143" t="s">
        <v>1740</v>
      </c>
      <c r="B211" s="144" t="s">
        <v>1840</v>
      </c>
      <c r="C211" s="139" t="s">
        <v>144</v>
      </c>
      <c r="D211" s="185">
        <f>VLOOKUP('621.5.1'!A89,'621.5.1'!A89:N330,14,FALSE)</f>
        <v>644282.13340430532</v>
      </c>
    </row>
    <row r="212" spans="1:4" ht="54" thickTop="1" thickBot="1">
      <c r="A212" s="143" t="s">
        <v>1188</v>
      </c>
      <c r="B212" s="144" t="s">
        <v>1841</v>
      </c>
      <c r="C212" s="139" t="s">
        <v>1929</v>
      </c>
      <c r="D212" s="185">
        <f>VLOOKUP('621.6'!A98,'621.6'!A98:N331,14,FALSE)</f>
        <v>61863753.938073978</v>
      </c>
    </row>
    <row r="213" spans="1:4" ht="54" thickTop="1" thickBot="1">
      <c r="A213" s="143" t="s">
        <v>1815</v>
      </c>
      <c r="B213" s="144" t="s">
        <v>1842</v>
      </c>
      <c r="C213" s="139" t="s">
        <v>1929</v>
      </c>
      <c r="D213" s="185">
        <f>VLOOKUP('621.7'!A89,'621.7'!A89:N332,14,FALSE)</f>
        <v>2647249.1576119596</v>
      </c>
    </row>
    <row r="214" spans="1:4" ht="54" thickTop="1" thickBot="1">
      <c r="A214" s="143" t="s">
        <v>1189</v>
      </c>
      <c r="B214" s="144" t="s">
        <v>2100</v>
      </c>
      <c r="C214" s="139" t="s">
        <v>233</v>
      </c>
      <c r="D214" s="185">
        <f>VLOOKUP('622.1'!A89,'622.1'!A89:N333,14,FALSE)</f>
        <v>89150.004118938479</v>
      </c>
    </row>
    <row r="215" spans="1:4" ht="54" thickTop="1" thickBot="1">
      <c r="A215" s="143" t="s">
        <v>1190</v>
      </c>
      <c r="B215" s="144" t="s">
        <v>1843</v>
      </c>
      <c r="C215" s="139" t="s">
        <v>233</v>
      </c>
      <c r="D215" s="185">
        <f>VLOOKUP('622.2'!A89,'622.2'!A89:N335,14,FALSE)</f>
        <v>271396.40316910413</v>
      </c>
    </row>
    <row r="216" spans="1:4" ht="54" thickTop="1" thickBot="1">
      <c r="A216" s="143" t="s">
        <v>1191</v>
      </c>
      <c r="B216" s="144" t="s">
        <v>1844</v>
      </c>
      <c r="C216" s="139" t="s">
        <v>233</v>
      </c>
      <c r="D216" s="185">
        <f>VLOOKUP('622.3'!A89,'622.3'!A89:N336,14,FALSE)</f>
        <v>879577.0132527122</v>
      </c>
    </row>
    <row r="217" spans="1:4" ht="54" thickTop="1" thickBot="1">
      <c r="A217" s="143" t="s">
        <v>1192</v>
      </c>
      <c r="B217" s="144" t="s">
        <v>1845</v>
      </c>
      <c r="C217" s="139" t="s">
        <v>233</v>
      </c>
      <c r="D217" s="185">
        <f>VLOOKUP('622.4'!A89,'622.4'!A89:N337,14,FALSE)</f>
        <v>900282.23337800114</v>
      </c>
    </row>
    <row r="218" spans="1:4" ht="54" thickTop="1" thickBot="1">
      <c r="A218" s="143" t="s">
        <v>1193</v>
      </c>
      <c r="B218" s="144" t="s">
        <v>1846</v>
      </c>
      <c r="C218" s="139" t="s">
        <v>144</v>
      </c>
      <c r="D218" s="185">
        <f>VLOOKUP('622.5'!A89,'622.5'!A89:N338,14,FALSE)</f>
        <v>69877.459219906392</v>
      </c>
    </row>
    <row r="219" spans="1:4" ht="54" thickTop="1" thickBot="1">
      <c r="A219" s="143" t="s">
        <v>1194</v>
      </c>
      <c r="B219" s="144" t="s">
        <v>1847</v>
      </c>
      <c r="C219" s="139" t="s">
        <v>144</v>
      </c>
      <c r="D219" s="185">
        <f>VLOOKUP('623.1'!A103,'623.1'!A103:N339,14,FALSE)</f>
        <v>398109.9724885028</v>
      </c>
    </row>
    <row r="220" spans="1:4" ht="54" thickTop="1" thickBot="1">
      <c r="A220" s="143" t="s">
        <v>1195</v>
      </c>
      <c r="B220" s="144" t="s">
        <v>1303</v>
      </c>
      <c r="C220" s="139" t="s">
        <v>2101</v>
      </c>
      <c r="D220" s="185">
        <f>VLOOKUP('623.2'!A89,'623.2'!A89:N340,14,FALSE)</f>
        <v>2339813.2129939585</v>
      </c>
    </row>
    <row r="221" spans="1:4" ht="54" thickTop="1" thickBot="1">
      <c r="A221" s="143" t="s">
        <v>1196</v>
      </c>
      <c r="B221" s="144" t="s">
        <v>2220</v>
      </c>
      <c r="C221" s="139" t="s">
        <v>388</v>
      </c>
      <c r="D221" s="185">
        <f>VLOOKUP('630.1'!A89,'630.1'!A89:N341,14,FALSE)</f>
        <v>1141739.7918552486</v>
      </c>
    </row>
    <row r="222" spans="1:4" ht="54" thickTop="1" thickBot="1">
      <c r="A222" s="143" t="s">
        <v>1197</v>
      </c>
      <c r="B222" s="144" t="s">
        <v>2221</v>
      </c>
      <c r="C222" s="139" t="s">
        <v>388</v>
      </c>
      <c r="D222" s="185">
        <f>VLOOKUP('630.2'!A89,'630.2'!A89:N342,14,FALSE)</f>
        <v>727018.50996695762</v>
      </c>
    </row>
    <row r="223" spans="1:4" ht="54" thickTop="1" thickBot="1">
      <c r="A223" s="143" t="s">
        <v>1198</v>
      </c>
      <c r="B223" s="144" t="s">
        <v>2222</v>
      </c>
      <c r="C223" s="139" t="s">
        <v>388</v>
      </c>
      <c r="D223" s="185">
        <f>VLOOKUP('630.3'!A89,'630.3'!A89:N343,14,FALSE)</f>
        <v>818684.04377877864</v>
      </c>
    </row>
    <row r="224" spans="1:4" ht="54" thickTop="1" thickBot="1">
      <c r="A224" s="143" t="s">
        <v>1199</v>
      </c>
      <c r="B224" s="144" t="s">
        <v>2223</v>
      </c>
      <c r="C224" s="139" t="s">
        <v>388</v>
      </c>
      <c r="D224" s="185">
        <f>VLOOKUP('630.4'!A89,'630.4'!A89:N344,14,FALSE)</f>
        <v>655681.78268837207</v>
      </c>
    </row>
    <row r="225" spans="1:4" ht="54" thickTop="1" thickBot="1">
      <c r="A225" s="143" t="s">
        <v>1200</v>
      </c>
      <c r="B225" s="144" t="s">
        <v>2224</v>
      </c>
      <c r="C225" s="139" t="s">
        <v>388</v>
      </c>
      <c r="D225" s="185">
        <f>VLOOKUP('630.5'!A93,'630.5'!A93:N345,14,FALSE)</f>
        <v>498415.11062628368</v>
      </c>
    </row>
    <row r="226" spans="1:4" ht="54" thickTop="1" thickBot="1">
      <c r="A226" s="143" t="s">
        <v>1201</v>
      </c>
      <c r="B226" s="144" t="s">
        <v>2225</v>
      </c>
      <c r="C226" s="139" t="s">
        <v>388</v>
      </c>
      <c r="D226" s="185">
        <f>VLOOKUP('630.6'!A93,'630.6'!A89:N346,14,FALSE)</f>
        <v>443855.45594775805</v>
      </c>
    </row>
    <row r="227" spans="1:4" ht="54" thickTop="1" thickBot="1">
      <c r="A227" s="143" t="s">
        <v>1202</v>
      </c>
      <c r="B227" s="144" t="s">
        <v>2226</v>
      </c>
      <c r="C227" s="139" t="s">
        <v>388</v>
      </c>
      <c r="D227" s="185">
        <f>VLOOKUP('630.7'!A93,'630.7'!A90:N347,14,FALSE)</f>
        <v>314151.63214523648</v>
      </c>
    </row>
    <row r="228" spans="1:4" ht="54" thickTop="1" thickBot="1">
      <c r="A228" s="143" t="s">
        <v>1203</v>
      </c>
      <c r="B228" s="144" t="s">
        <v>1848</v>
      </c>
      <c r="C228" s="139" t="s">
        <v>144</v>
      </c>
      <c r="D228" s="185">
        <f>VLOOKUP('632.1'!A90,'632.1'!A90:N349,14,FALSE)</f>
        <v>384897.84540642623</v>
      </c>
    </row>
    <row r="229" spans="1:4" ht="54" thickTop="1" thickBot="1">
      <c r="A229" s="143" t="s">
        <v>1743</v>
      </c>
      <c r="B229" s="144" t="s">
        <v>1849</v>
      </c>
      <c r="C229" s="139" t="s">
        <v>144</v>
      </c>
      <c r="D229" s="185">
        <f>VLOOKUP('632.2'!A90,'632.2'!A90:N350,14,FALSE)</f>
        <v>401002.30104642629</v>
      </c>
    </row>
    <row r="230" spans="1:4" ht="54" thickTop="1" thickBot="1">
      <c r="A230" s="143" t="s">
        <v>1746</v>
      </c>
      <c r="B230" s="144" t="s">
        <v>1850</v>
      </c>
      <c r="C230" s="139" t="s">
        <v>377</v>
      </c>
      <c r="D230" s="185">
        <f>VLOOKUP('640.1'!A90,'640.1'!A90:N351,14,FALSE)</f>
        <v>6619.8430617630829</v>
      </c>
    </row>
    <row r="231" spans="1:4" ht="54" thickTop="1" thickBot="1">
      <c r="A231" s="143" t="s">
        <v>1747</v>
      </c>
      <c r="B231" s="144" t="s">
        <v>1851</v>
      </c>
      <c r="C231" s="139" t="s">
        <v>377</v>
      </c>
      <c r="D231" s="185">
        <f>VLOOKUP('640.2'!A90,'640.2'!A90:N352,14,FALSE)</f>
        <v>7480.2844617630835</v>
      </c>
    </row>
    <row r="232" spans="1:4" ht="54" thickTop="1" thickBot="1">
      <c r="A232" s="143" t="s">
        <v>1204</v>
      </c>
      <c r="B232" s="144" t="s">
        <v>1852</v>
      </c>
      <c r="C232" s="139" t="s">
        <v>1748</v>
      </c>
      <c r="D232" s="185">
        <f>VLOOKUP('641.1'!A90,'641.1'!A90:N353,14,FALSE)</f>
        <v>1534.9891792287258</v>
      </c>
    </row>
    <row r="233" spans="1:4" ht="54" thickTop="1" thickBot="1">
      <c r="A233" s="143" t="s">
        <v>1205</v>
      </c>
      <c r="B233" s="144" t="s">
        <v>1852</v>
      </c>
      <c r="C233" s="139" t="s">
        <v>377</v>
      </c>
      <c r="D233" s="185">
        <f>VLOOKUP('641.2'!A90,'641.2'!A90:N354,14,FALSE)</f>
        <v>30536.755791278174</v>
      </c>
    </row>
    <row r="234" spans="1:4" ht="54" thickTop="1" thickBot="1">
      <c r="A234" s="143" t="s">
        <v>1206</v>
      </c>
      <c r="B234" s="144" t="s">
        <v>1853</v>
      </c>
      <c r="C234" s="139" t="s">
        <v>1929</v>
      </c>
      <c r="D234" s="185">
        <f>VLOOKUP('642.1'!A90,'642.1'!A90:N355,14,FALSE)</f>
        <v>368118.60728277138</v>
      </c>
    </row>
    <row r="235" spans="1:4" ht="54" thickTop="1" thickBot="1">
      <c r="A235" s="143" t="s">
        <v>1207</v>
      </c>
      <c r="B235" s="144" t="s">
        <v>1854</v>
      </c>
      <c r="C235" s="139" t="s">
        <v>144</v>
      </c>
      <c r="D235" s="185">
        <f>VLOOKUP('642.2'!A90,'642.2'!A90:N356,14,FALSE)</f>
        <v>48584.750902126529</v>
      </c>
    </row>
    <row r="236" spans="1:4" ht="54" thickTop="1" thickBot="1">
      <c r="A236" s="143" t="s">
        <v>1208</v>
      </c>
      <c r="B236" s="144" t="s">
        <v>1855</v>
      </c>
      <c r="C236" s="139" t="s">
        <v>377</v>
      </c>
      <c r="D236" s="185">
        <f>VLOOKUP('650.1'!A95,'650.1'!A95:N358,14,FALSE)</f>
        <v>13782.115639549327</v>
      </c>
    </row>
    <row r="237" spans="1:4" ht="54" thickTop="1" thickBot="1">
      <c r="A237" s="143" t="s">
        <v>1209</v>
      </c>
      <c r="B237" s="144" t="s">
        <v>2233</v>
      </c>
      <c r="C237" s="139" t="s">
        <v>377</v>
      </c>
      <c r="D237" s="185">
        <f>VLOOKUP('650.2'!A93,'650.2'!A93:N359,14,FALSE)</f>
        <v>11827.900699447195</v>
      </c>
    </row>
    <row r="238" spans="1:4" ht="54" thickTop="1" thickBot="1">
      <c r="A238" s="143" t="s">
        <v>1210</v>
      </c>
      <c r="B238" s="144" t="s">
        <v>1856</v>
      </c>
      <c r="C238" s="139" t="s">
        <v>377</v>
      </c>
      <c r="D238" s="210">
        <f>VLOOKUP('650.3'!A90,'650.3'!A90:N360,14,FALSE)</f>
        <v>0.39131766389253508</v>
      </c>
    </row>
    <row r="239" spans="1:4" ht="54" thickTop="1" thickBot="1">
      <c r="A239" s="143" t="s">
        <v>1211</v>
      </c>
      <c r="B239" s="144" t="s">
        <v>2237</v>
      </c>
      <c r="C239" s="139" t="s">
        <v>377</v>
      </c>
      <c r="D239" s="185">
        <f>VLOOKUP('650.4'!A93,'650.4'!A93:N361,14,FALSE)</f>
        <v>4432.2704502974075</v>
      </c>
    </row>
    <row r="240" spans="1:4" ht="55.2" thickTop="1" thickBot="1">
      <c r="A240" s="143" t="s">
        <v>1212</v>
      </c>
      <c r="B240" s="144" t="s">
        <v>1857</v>
      </c>
      <c r="C240" s="139" t="s">
        <v>233</v>
      </c>
      <c r="D240" s="185">
        <f>VLOOKUP('660.1'!A87,'660.1'!A87:N362,14,FALSE)</f>
        <v>335146.56138708792</v>
      </c>
    </row>
    <row r="241" spans="1:4" ht="73.2" thickTop="1" thickBot="1">
      <c r="A241" s="143" t="s">
        <v>1213</v>
      </c>
      <c r="B241" s="144" t="s">
        <v>1964</v>
      </c>
      <c r="C241" s="139" t="s">
        <v>144</v>
      </c>
      <c r="D241" s="185">
        <f>VLOOKUP('660.2'!A87,'660.2'!A87:N363,14,FALSE)</f>
        <v>388717.62438708777</v>
      </c>
    </row>
    <row r="242" spans="1:4" ht="54" thickTop="1" thickBot="1">
      <c r="A242" s="143" t="s">
        <v>1761</v>
      </c>
      <c r="B242" s="144" t="s">
        <v>1858</v>
      </c>
      <c r="C242" s="139" t="s">
        <v>144</v>
      </c>
      <c r="D242" s="185">
        <f>VLOOKUP('661.1'!A87,'661.1'!A87:N364,14,FALSE)</f>
        <v>431756.80668839096</v>
      </c>
    </row>
    <row r="243" spans="1:4" ht="54" thickTop="1" thickBot="1">
      <c r="A243" s="143" t="s">
        <v>1214</v>
      </c>
      <c r="B243" s="144" t="s">
        <v>1859</v>
      </c>
      <c r="C243" s="139" t="s">
        <v>144</v>
      </c>
      <c r="D243" s="185">
        <f>VLOOKUP('662.1'!A87,'662.1'!A87:N365,14,FALSE)</f>
        <v>300494.6909061083</v>
      </c>
    </row>
    <row r="244" spans="1:4" ht="54" thickTop="1" thickBot="1">
      <c r="A244" s="143" t="s">
        <v>1215</v>
      </c>
      <c r="B244" s="144" t="s">
        <v>1860</v>
      </c>
      <c r="C244" s="139" t="s">
        <v>144</v>
      </c>
      <c r="D244" s="185">
        <f>VLOOKUP('662.2'!A87,'662.2'!A87:N366,14,FALSE)</f>
        <v>383826.42423944164</v>
      </c>
    </row>
    <row r="245" spans="1:4" ht="54" thickTop="1" thickBot="1">
      <c r="A245" s="143" t="s">
        <v>1762</v>
      </c>
      <c r="B245" s="144" t="s">
        <v>1861</v>
      </c>
      <c r="C245" s="139" t="s">
        <v>144</v>
      </c>
      <c r="D245" s="185">
        <f>VLOOKUP('663.1'!A87,'663.1'!A87:N367,14,FALSE)</f>
        <v>18005.036755316327</v>
      </c>
    </row>
    <row r="246" spans="1:4" ht="54" thickTop="1" thickBot="1">
      <c r="A246" s="143" t="s">
        <v>1216</v>
      </c>
      <c r="B246" s="144" t="s">
        <v>1862</v>
      </c>
      <c r="C246" s="139" t="s">
        <v>388</v>
      </c>
      <c r="D246" s="185">
        <f>VLOOKUP('670.1'!A87,'670.1'!A87:N368,14,FALSE)</f>
        <v>311169.17922974483</v>
      </c>
    </row>
    <row r="247" spans="1:4" ht="54" thickTop="1" thickBot="1">
      <c r="A247" s="143" t="s">
        <v>1217</v>
      </c>
      <c r="B247" s="144" t="s">
        <v>1863</v>
      </c>
      <c r="C247" s="139" t="s">
        <v>388</v>
      </c>
      <c r="D247" s="185">
        <f>VLOOKUP('670.2'!A87,'670.2'!A87:N369,14,FALSE)</f>
        <v>291643.74966974487</v>
      </c>
    </row>
    <row r="248" spans="1:4" ht="54" thickTop="1" thickBot="1">
      <c r="A248" s="143" t="s">
        <v>1764</v>
      </c>
      <c r="B248" s="144" t="s">
        <v>1864</v>
      </c>
      <c r="C248" s="139" t="s">
        <v>388</v>
      </c>
      <c r="D248" s="185">
        <f>VLOOKUP('670.3'!A87,'670.3'!A87:N370,14,FALSE)</f>
        <v>236697.51195974488</v>
      </c>
    </row>
    <row r="249" spans="1:4" ht="54" thickTop="1" thickBot="1">
      <c r="A249" s="143" t="s">
        <v>1765</v>
      </c>
      <c r="B249" s="144" t="s">
        <v>1865</v>
      </c>
      <c r="C249" s="139" t="s">
        <v>388</v>
      </c>
      <c r="D249" s="185">
        <f>VLOOKUP('670.4'!A87,'670.4'!A87:N371,14,FALSE)</f>
        <v>314152.27479974489</v>
      </c>
    </row>
    <row r="250" spans="1:4" ht="54" thickTop="1" thickBot="1">
      <c r="A250" s="143" t="s">
        <v>1766</v>
      </c>
      <c r="B250" s="144" t="s">
        <v>1866</v>
      </c>
      <c r="C250" s="139" t="s">
        <v>388</v>
      </c>
      <c r="D250" s="185">
        <f>VLOOKUP('670.5'!A89,'670.5'!A89:N372,14,FALSE)</f>
        <v>343570.65992181806</v>
      </c>
    </row>
    <row r="251" spans="1:4" ht="54" thickTop="1" thickBot="1">
      <c r="A251" s="143" t="s">
        <v>1218</v>
      </c>
      <c r="B251" s="144" t="s">
        <v>1867</v>
      </c>
      <c r="C251" s="139" t="s">
        <v>388</v>
      </c>
      <c r="D251" s="185">
        <f>VLOOKUP('671.1'!A89,'671.1'!A89:N373,14,FALSE)</f>
        <v>565417.98291376501</v>
      </c>
    </row>
    <row r="252" spans="1:4" ht="54" thickTop="1" thickBot="1">
      <c r="A252" s="143" t="s">
        <v>1219</v>
      </c>
      <c r="B252" s="144" t="s">
        <v>1868</v>
      </c>
      <c r="C252" s="139" t="s">
        <v>144</v>
      </c>
      <c r="D252" s="185">
        <f>VLOOKUP('671.2'!A89,'671.2'!A89:N374,14,FALSE)</f>
        <v>27210.640269502041</v>
      </c>
    </row>
    <row r="253" spans="1:4" ht="54" thickTop="1" thickBot="1">
      <c r="A253" s="143" t="s">
        <v>1767</v>
      </c>
      <c r="B253" s="144" t="s">
        <v>1869</v>
      </c>
      <c r="C253" s="139" t="s">
        <v>388</v>
      </c>
      <c r="D253" s="185">
        <f>VLOOKUP('671.3'!A87,'671.3'!A87:N375,14,FALSE)</f>
        <v>600533.0331350303</v>
      </c>
    </row>
    <row r="254" spans="1:4" ht="54" thickTop="1" thickBot="1">
      <c r="A254" s="143" t="s">
        <v>1768</v>
      </c>
      <c r="B254" s="144" t="s">
        <v>1870</v>
      </c>
      <c r="C254" s="139" t="s">
        <v>144</v>
      </c>
      <c r="D254" s="185">
        <f>VLOOKUP('671.4'!A87,'671.4'!A87:N376,14,FALSE)</f>
        <v>30080.336284253062</v>
      </c>
    </row>
    <row r="255" spans="1:4" ht="54" thickTop="1" thickBot="1">
      <c r="A255" s="143" t="s">
        <v>1220</v>
      </c>
      <c r="B255" s="144" t="s">
        <v>1871</v>
      </c>
      <c r="C255" s="139" t="s">
        <v>144</v>
      </c>
      <c r="D255" s="185">
        <f>VLOOKUP('672.1'!A87,'672.1'!A87:N377,14,FALSE)</f>
        <v>41821.958318922385</v>
      </c>
    </row>
    <row r="256" spans="1:4" ht="54" thickTop="1" thickBot="1">
      <c r="A256" s="143" t="s">
        <v>1769</v>
      </c>
      <c r="B256" s="144" t="s">
        <v>1872</v>
      </c>
      <c r="C256" s="139" t="s">
        <v>144</v>
      </c>
      <c r="D256" s="185">
        <f>VLOOKUP('672.2'!A87,'672.2'!A87:N378,14,FALSE)</f>
        <v>49197.04626950204</v>
      </c>
    </row>
    <row r="257" spans="1:4" ht="54" thickTop="1" thickBot="1">
      <c r="A257" s="143" t="s">
        <v>1770</v>
      </c>
      <c r="B257" s="144" t="s">
        <v>1873</v>
      </c>
      <c r="C257" s="139" t="s">
        <v>144</v>
      </c>
      <c r="D257" s="185">
        <f>VLOOKUP('672.3'!A87,'672.3'!A87:N379,14,FALSE)</f>
        <v>43342.05035466011</v>
      </c>
    </row>
    <row r="258" spans="1:4" ht="54" thickTop="1" thickBot="1">
      <c r="A258" s="143" t="s">
        <v>1771</v>
      </c>
      <c r="B258" s="144" t="s">
        <v>1874</v>
      </c>
      <c r="C258" s="139" t="s">
        <v>144</v>
      </c>
      <c r="D258" s="185">
        <f>VLOOKUP('672.4'!A87,'672.3'!A87:N380,14,FALSE)</f>
        <v>43342.05035466011</v>
      </c>
    </row>
    <row r="259" spans="1:4" ht="54" thickTop="1" thickBot="1">
      <c r="A259" s="143" t="s">
        <v>1816</v>
      </c>
      <c r="B259" s="144" t="s">
        <v>1875</v>
      </c>
      <c r="C259" s="139" t="s">
        <v>233</v>
      </c>
      <c r="D259" s="185">
        <f>VLOOKUP('673.1.1'!A87,'673.1.1'!A87:N381,14,FALSE)</f>
        <v>10881.522659219389</v>
      </c>
    </row>
    <row r="260" spans="1:4" ht="54" thickTop="1" thickBot="1">
      <c r="A260" s="143" t="s">
        <v>1817</v>
      </c>
      <c r="B260" s="144" t="s">
        <v>2152</v>
      </c>
      <c r="C260" s="139" t="s">
        <v>233</v>
      </c>
      <c r="D260" s="185">
        <f>VLOOKUP('673.1.2'!A87,'673.1.2'!A87:N382,14,FALSE)</f>
        <v>10853.80925921939</v>
      </c>
    </row>
    <row r="261" spans="1:4" ht="54" thickTop="1" thickBot="1">
      <c r="A261" s="143" t="s">
        <v>1221</v>
      </c>
      <c r="B261" s="144" t="s">
        <v>1876</v>
      </c>
      <c r="C261" s="139" t="s">
        <v>388</v>
      </c>
      <c r="D261" s="185">
        <f>VLOOKUP('673.2'!A87,'673.2'!A87:N383,14,FALSE)</f>
        <v>123102.28821275919</v>
      </c>
    </row>
    <row r="262" spans="1:4" ht="54" thickTop="1" thickBot="1">
      <c r="A262" s="143" t="s">
        <v>1222</v>
      </c>
      <c r="B262" s="144" t="s">
        <v>1877</v>
      </c>
      <c r="C262" s="139" t="s">
        <v>388</v>
      </c>
      <c r="D262" s="185">
        <f>VLOOKUP('673.3'!A89,'673.3'!A89:N384,14,FALSE)</f>
        <v>95659.642041930332</v>
      </c>
    </row>
    <row r="263" spans="1:4" ht="54" thickTop="1" thickBot="1">
      <c r="A263" s="143" t="s">
        <v>1223</v>
      </c>
      <c r="B263" s="144" t="s">
        <v>2102</v>
      </c>
      <c r="C263" s="139" t="s">
        <v>144</v>
      </c>
      <c r="D263" s="185">
        <f>VLOOKUP('674.1'!A89,'674.1'!A89:N385,14,FALSE)</f>
        <v>104143.89575050925</v>
      </c>
    </row>
    <row r="264" spans="1:4" ht="54" thickTop="1" thickBot="1">
      <c r="A264" s="143" t="s">
        <v>1224</v>
      </c>
      <c r="B264" s="144" t="s">
        <v>1878</v>
      </c>
      <c r="C264" s="139" t="s">
        <v>144</v>
      </c>
      <c r="D264" s="185">
        <f>VLOOKUP('674.2'!A89,'674.2'!A89:N386,14,FALSE)</f>
        <v>196107.04701165116</v>
      </c>
    </row>
    <row r="265" spans="1:4" ht="54" thickTop="1" thickBot="1">
      <c r="A265" s="143" t="s">
        <v>1225</v>
      </c>
      <c r="B265" s="144" t="s">
        <v>1879</v>
      </c>
      <c r="C265" s="139" t="s">
        <v>233</v>
      </c>
      <c r="D265" s="185">
        <f>VLOOKUP('680.1'!A87,'680.1'!A87:N387,14,FALSE)</f>
        <v>169381.88755644558</v>
      </c>
    </row>
    <row r="266" spans="1:4" ht="54" thickTop="1" thickBot="1">
      <c r="A266" s="143" t="s">
        <v>1226</v>
      </c>
      <c r="B266" s="144" t="s">
        <v>1880</v>
      </c>
      <c r="C266" s="139" t="s">
        <v>144</v>
      </c>
      <c r="D266" s="185">
        <f>VLOOKUP('680.2'!A87,'680.2'!A87:N388,14,FALSE)</f>
        <v>64990.015911564908</v>
      </c>
    </row>
    <row r="267" spans="1:4" ht="54" thickTop="1" thickBot="1">
      <c r="A267" s="143" t="s">
        <v>1227</v>
      </c>
      <c r="B267" s="144" t="s">
        <v>1881</v>
      </c>
      <c r="C267" s="139" t="s">
        <v>388</v>
      </c>
      <c r="D267" s="185">
        <f>VLOOKUP('680.3'!A89,'680.3'!A89:N389,14,FALSE)</f>
        <v>62934.337205712247</v>
      </c>
    </row>
    <row r="268" spans="1:4" ht="54" thickTop="1" thickBot="1">
      <c r="A268" s="143" t="s">
        <v>1228</v>
      </c>
      <c r="B268" s="144" t="s">
        <v>1882</v>
      </c>
      <c r="C268" s="139" t="s">
        <v>388</v>
      </c>
      <c r="D268" s="185">
        <f>VLOOKUP('681.1'!A89,'681.1'!A89:N390,14,FALSE)</f>
        <v>230569.42043189795</v>
      </c>
    </row>
    <row r="269" spans="1:4" ht="54" thickTop="1" thickBot="1">
      <c r="A269" s="143" t="s">
        <v>1776</v>
      </c>
      <c r="B269" s="144" t="s">
        <v>1883</v>
      </c>
      <c r="C269" s="139" t="s">
        <v>388</v>
      </c>
      <c r="D269" s="185">
        <f>VLOOKUP('681.2'!A89,'681.2'!A89:N391,14,FALSE)</f>
        <v>211043.99087189796</v>
      </c>
    </row>
    <row r="270" spans="1:4" ht="54" thickTop="1" thickBot="1">
      <c r="A270" s="143" t="s">
        <v>1777</v>
      </c>
      <c r="B270" s="144" t="s">
        <v>1884</v>
      </c>
      <c r="C270" s="139" t="s">
        <v>388</v>
      </c>
      <c r="D270" s="185">
        <f>VLOOKUP('681.3'!A89,'681.3'!A89:N392,14,FALSE)</f>
        <v>156097.75316189794</v>
      </c>
    </row>
    <row r="271" spans="1:4" ht="54" thickTop="1" thickBot="1">
      <c r="A271" s="143" t="s">
        <v>1778</v>
      </c>
      <c r="B271" s="144" t="s">
        <v>1885</v>
      </c>
      <c r="C271" s="139" t="s">
        <v>388</v>
      </c>
      <c r="D271" s="185">
        <f>VLOOKUP('681.4'!A89,'681.4'!A89:N393,14,FALSE)</f>
        <v>233552.51600189792</v>
      </c>
    </row>
    <row r="272" spans="1:4" ht="54" thickTop="1" thickBot="1">
      <c r="A272" s="143" t="s">
        <v>1229</v>
      </c>
      <c r="B272" s="144" t="s">
        <v>1886</v>
      </c>
      <c r="C272" s="139" t="s">
        <v>388</v>
      </c>
      <c r="D272" s="185">
        <f>VLOOKUP('682.1'!A89,'682.1'!A89:N394,14,FALSE)</f>
        <v>329544.24833189789</v>
      </c>
    </row>
    <row r="273" spans="1:4" ht="54" thickTop="1" thickBot="1">
      <c r="A273" s="143" t="s">
        <v>1779</v>
      </c>
      <c r="B273" s="144" t="s">
        <v>1887</v>
      </c>
      <c r="C273" s="139" t="s">
        <v>388</v>
      </c>
      <c r="D273" s="185">
        <f>VLOOKUP('682.2'!A89,'682.2'!A89:N395,14,FALSE)</f>
        <v>329544.24833189789</v>
      </c>
    </row>
    <row r="274" spans="1:4" ht="54" thickTop="1" thickBot="1">
      <c r="A274" s="143" t="s">
        <v>1781</v>
      </c>
      <c r="B274" s="144" t="s">
        <v>1888</v>
      </c>
      <c r="C274" s="139" t="s">
        <v>388</v>
      </c>
      <c r="D274" s="185">
        <f>VLOOKUP('682.3'!A89,'682.3'!A89:N396,14,FALSE)</f>
        <v>329544.24833189789</v>
      </c>
    </row>
    <row r="275" spans="1:4" ht="54" thickTop="1" thickBot="1">
      <c r="A275" s="143" t="s">
        <v>1783</v>
      </c>
      <c r="B275" s="144" t="s">
        <v>2103</v>
      </c>
      <c r="C275" s="139" t="s">
        <v>388</v>
      </c>
      <c r="D275" s="185">
        <f>VLOOKUP('682.4'!A89,'682.4'!A89:N397,14,FALSE)</f>
        <v>329544.24833189789</v>
      </c>
    </row>
    <row r="276" spans="1:4" ht="54" thickTop="1" thickBot="1">
      <c r="A276" s="143" t="s">
        <v>1785</v>
      </c>
      <c r="B276" s="144" t="s">
        <v>1889</v>
      </c>
      <c r="C276" s="139" t="s">
        <v>233</v>
      </c>
      <c r="D276" s="185">
        <f>VLOOKUP('683.1'!A89,'683.1'!A89:N398,14,FALSE)</f>
        <v>9688.3880030379005</v>
      </c>
    </row>
    <row r="277" spans="1:4" ht="54" thickTop="1" thickBot="1">
      <c r="A277" s="143" t="s">
        <v>1787</v>
      </c>
      <c r="B277" s="144" t="s">
        <v>1890</v>
      </c>
      <c r="C277" s="139" t="s">
        <v>233</v>
      </c>
      <c r="D277" s="185">
        <f>VLOOKUP('683.2'!A89,'683.2'!A89:N399,14,FALSE)</f>
        <v>16747.3490030379</v>
      </c>
    </row>
    <row r="278" spans="1:4" ht="54" thickTop="1" thickBot="1">
      <c r="A278" s="143" t="s">
        <v>1789</v>
      </c>
      <c r="B278" s="144" t="s">
        <v>1891</v>
      </c>
      <c r="C278" s="139" t="s">
        <v>233</v>
      </c>
      <c r="D278" s="185">
        <f>VLOOKUP('683.3'!A89,'683.3'!A89:N400,14,FALSE)</f>
        <v>9688.3880030379005</v>
      </c>
    </row>
    <row r="279" spans="1:4" ht="54" thickTop="1" thickBot="1">
      <c r="A279" s="143" t="s">
        <v>1790</v>
      </c>
      <c r="B279" s="144" t="s">
        <v>1892</v>
      </c>
      <c r="C279" s="139" t="s">
        <v>233</v>
      </c>
      <c r="D279" s="185">
        <f>VLOOKUP('683.4'!A89,'683.4'!A89:N401,14,FALSE)</f>
        <v>16747.3490030379</v>
      </c>
    </row>
    <row r="280" spans="1:4" ht="54" thickTop="1" thickBot="1">
      <c r="A280" s="143" t="s">
        <v>1791</v>
      </c>
      <c r="B280" s="144" t="s">
        <v>1893</v>
      </c>
      <c r="C280" s="139" t="s">
        <v>233</v>
      </c>
      <c r="D280" s="185">
        <f>VLOOKUP('683.5'!A87,'683.5'!A87:N402,14,FALSE)</f>
        <v>78594.09299725233</v>
      </c>
    </row>
    <row r="281" spans="1:4" ht="54" thickTop="1" thickBot="1">
      <c r="A281" s="143" t="s">
        <v>2153</v>
      </c>
      <c r="B281" s="144" t="s">
        <v>1894</v>
      </c>
      <c r="C281" s="139" t="s">
        <v>233</v>
      </c>
      <c r="D281" s="185">
        <f>VLOOKUP('690.1.1'!A89,'690.1.1'!A89:N403,14,FALSE)</f>
        <v>13364.180204253062</v>
      </c>
    </row>
    <row r="282" spans="1:4" ht="54" thickTop="1" thickBot="1">
      <c r="A282" s="143" t="s">
        <v>1794</v>
      </c>
      <c r="B282" s="144" t="s">
        <v>1895</v>
      </c>
      <c r="C282" s="139" t="s">
        <v>233</v>
      </c>
      <c r="D282" s="185">
        <f>VLOOKUP('690.1.2'!A89,'690.1.2'!A89:N404,14,FALSE)</f>
        <v>24425.029378246029</v>
      </c>
    </row>
    <row r="283" spans="1:4" ht="54" thickTop="1" thickBot="1">
      <c r="A283" s="143" t="s">
        <v>1230</v>
      </c>
      <c r="B283" s="144" t="s">
        <v>1896</v>
      </c>
      <c r="C283" s="139" t="s">
        <v>144</v>
      </c>
      <c r="D283" s="185">
        <f>VLOOKUP('700.1'!A89,'700.1'!A89:N405,14,FALSE)</f>
        <v>1703.1115632359651</v>
      </c>
    </row>
    <row r="284" spans="1:4" ht="54" thickTop="1" thickBot="1">
      <c r="A284" s="143" t="s">
        <v>1231</v>
      </c>
      <c r="B284" s="144" t="s">
        <v>1897</v>
      </c>
      <c r="C284" s="139" t="s">
        <v>144</v>
      </c>
      <c r="D284" s="185">
        <f>VLOOKUP('700.2'!A89,'700.2'!A89:N406,14,FALSE)</f>
        <v>1404.3652785314875</v>
      </c>
    </row>
    <row r="285" spans="1:4" ht="54" thickTop="1" thickBot="1">
      <c r="A285" s="143" t="s">
        <v>1232</v>
      </c>
      <c r="B285" s="144" t="s">
        <v>1898</v>
      </c>
      <c r="C285" s="139" t="s">
        <v>233</v>
      </c>
      <c r="D285" s="185">
        <f>VLOOKUP('700.3'!A89,'700.3'!A89:N407,14,FALSE)</f>
        <v>35346.244339046032</v>
      </c>
    </row>
    <row r="286" spans="1:4" ht="54" thickTop="1" thickBot="1">
      <c r="A286" s="143" t="s">
        <v>1233</v>
      </c>
      <c r="B286" s="144" t="s">
        <v>1899</v>
      </c>
      <c r="C286" s="139" t="s">
        <v>233</v>
      </c>
      <c r="D286" s="185">
        <f>VLOOKUP('700.4'!A89,'700.4'!A89:N408,14,FALSE)</f>
        <v>36344.305830151869</v>
      </c>
    </row>
    <row r="287" spans="1:4" ht="54" thickTop="1" thickBot="1">
      <c r="A287" s="143" t="s">
        <v>1234</v>
      </c>
      <c r="B287" s="144" t="s">
        <v>1900</v>
      </c>
      <c r="C287" s="139" t="s">
        <v>1929</v>
      </c>
      <c r="D287" s="185">
        <f>VLOOKUP('701.1'!A89,'701.1'!A89:N409,14,FALSE)</f>
        <v>10084.238582928694</v>
      </c>
    </row>
    <row r="288" spans="1:4" ht="54" thickTop="1" thickBot="1">
      <c r="A288" s="143" t="s">
        <v>1797</v>
      </c>
      <c r="B288" s="144" t="s">
        <v>1901</v>
      </c>
      <c r="C288" s="139" t="s">
        <v>1929</v>
      </c>
      <c r="D288" s="185">
        <f>VLOOKUP('710.1'!A89,'710.1'!A89:N410,14,FALSE)</f>
        <v>584564.89113926829</v>
      </c>
    </row>
    <row r="289" spans="1:4" ht="54" thickTop="1" thickBot="1">
      <c r="A289" s="143" t="s">
        <v>1235</v>
      </c>
      <c r="B289" s="144" t="s">
        <v>1902</v>
      </c>
      <c r="C289" s="139" t="s">
        <v>233</v>
      </c>
      <c r="D289" s="185">
        <f>VLOOKUP('710.2'!A89,'710.2'!A89:N411,14,FALSE)</f>
        <v>517628.4111392682</v>
      </c>
    </row>
    <row r="290" spans="1:4" ht="54" thickTop="1" thickBot="1">
      <c r="A290" s="143" t="s">
        <v>1236</v>
      </c>
      <c r="B290" s="144" t="s">
        <v>1903</v>
      </c>
      <c r="C290" s="139" t="s">
        <v>1929</v>
      </c>
      <c r="D290" s="185">
        <f>VLOOKUP('720.1'!A89,'720.1'!A89:N412,14,FALSE)</f>
        <v>153404.24444397457</v>
      </c>
    </row>
    <row r="291" spans="1:4" ht="54" thickTop="1" thickBot="1">
      <c r="A291" s="143" t="s">
        <v>1237</v>
      </c>
      <c r="B291" s="144" t="s">
        <v>1904</v>
      </c>
      <c r="C291" s="139" t="s">
        <v>144</v>
      </c>
      <c r="D291" s="185">
        <f>VLOOKUP('730.1'!A89,'730.1'!A89:N413,14,FALSE)</f>
        <v>134594.26114254125</v>
      </c>
    </row>
    <row r="292" spans="1:4" ht="54" thickTop="1" thickBot="1">
      <c r="A292" s="143" t="s">
        <v>1238</v>
      </c>
      <c r="B292" s="144" t="s">
        <v>1905</v>
      </c>
      <c r="C292" s="139" t="s">
        <v>1929</v>
      </c>
      <c r="D292" s="185">
        <f>VLOOKUP('730.2'!A89,'730.2'!A89:N414,14,FALSE)</f>
        <v>56780.78269570729</v>
      </c>
    </row>
    <row r="293" spans="1:4" ht="54" thickTop="1" thickBot="1">
      <c r="A293" s="143" t="s">
        <v>1239</v>
      </c>
      <c r="B293" s="144" t="s">
        <v>1906</v>
      </c>
      <c r="C293" s="139" t="s">
        <v>1929</v>
      </c>
      <c r="D293" s="185">
        <f>VLOOKUP('730.3'!A89,'730.3'!A89:N415,14,FALSE)</f>
        <v>68289.6280311109</v>
      </c>
    </row>
    <row r="294" spans="1:4" ht="54" thickTop="1" thickBot="1">
      <c r="A294" s="143" t="s">
        <v>1798</v>
      </c>
      <c r="B294" s="144" t="s">
        <v>1907</v>
      </c>
      <c r="C294" s="139" t="s">
        <v>1929</v>
      </c>
      <c r="D294" s="185">
        <f>VLOOKUP('730.4'!A89,'730.4'!A89:N416,14,FALSE)</f>
        <v>97179.023478317889</v>
      </c>
    </row>
    <row r="295" spans="1:4" ht="54" thickTop="1" thickBot="1">
      <c r="A295" s="143" t="s">
        <v>1240</v>
      </c>
      <c r="B295" s="144" t="s">
        <v>1908</v>
      </c>
      <c r="C295" s="139" t="s">
        <v>144</v>
      </c>
      <c r="D295" s="185">
        <f>VLOOKUP('731.1'!A89,'731.1'!A89:N417,14,FALSE)</f>
        <v>170448.56404366449</v>
      </c>
    </row>
    <row r="296" spans="1:4" ht="54" thickTop="1" thickBot="1">
      <c r="A296" s="143" t="s">
        <v>1241</v>
      </c>
      <c r="B296" s="144" t="s">
        <v>1909</v>
      </c>
      <c r="C296" s="139" t="s">
        <v>2101</v>
      </c>
      <c r="D296" s="185">
        <f>VLOOKUP('740.1'!A89,'740.1'!A89:N418,14,FALSE)</f>
        <v>11433.274863365847</v>
      </c>
    </row>
    <row r="297" spans="1:4" ht="54" thickTop="1" thickBot="1">
      <c r="A297" s="143" t="s">
        <v>1801</v>
      </c>
      <c r="B297" s="144" t="s">
        <v>1910</v>
      </c>
      <c r="C297" s="139" t="s">
        <v>1929</v>
      </c>
      <c r="D297" s="185">
        <f>VLOOKUP('741.1'!A89,'741.1'!A89:N419,14,FALSE)</f>
        <v>443503.76154133538</v>
      </c>
    </row>
    <row r="298" spans="1:4" ht="54" thickTop="1" thickBot="1">
      <c r="A298" s="143" t="s">
        <v>1242</v>
      </c>
      <c r="B298" s="144" t="s">
        <v>1911</v>
      </c>
      <c r="C298" s="139" t="s">
        <v>144</v>
      </c>
      <c r="D298" s="185">
        <f>VLOOKUP('800.1'!A89,'800.1'!A89:N420,14,FALSE)</f>
        <v>8892.5533792629722</v>
      </c>
    </row>
    <row r="299" spans="1:4" ht="54" thickTop="1" thickBot="1">
      <c r="A299" s="143" t="s">
        <v>1243</v>
      </c>
      <c r="B299" s="144" t="s">
        <v>1912</v>
      </c>
      <c r="C299" s="139" t="s">
        <v>144</v>
      </c>
      <c r="D299" s="185">
        <f>VLOOKUP('800.2'!A89,'800.2'!A89:N421,14,FALSE)</f>
        <v>14095.429716363389</v>
      </c>
    </row>
    <row r="300" spans="1:4" ht="54" thickTop="1" thickBot="1">
      <c r="A300" s="143" t="s">
        <v>1244</v>
      </c>
      <c r="B300" s="144" t="s">
        <v>1913</v>
      </c>
      <c r="C300" s="139" t="s">
        <v>144</v>
      </c>
      <c r="D300" s="185">
        <f>VLOOKUP('800.3'!A89,'800.3'!A89:N422,14,FALSE)</f>
        <v>46624.644567051888</v>
      </c>
    </row>
    <row r="301" spans="1:4" ht="54" thickTop="1" thickBot="1">
      <c r="A301" s="143" t="s">
        <v>1245</v>
      </c>
      <c r="B301" s="144" t="s">
        <v>1914</v>
      </c>
      <c r="C301" s="139" t="s">
        <v>144</v>
      </c>
      <c r="D301" s="185">
        <f>VLOOKUP('800.4'!A89,'800.4'!A89:N423,14,FALSE)</f>
        <v>51466.848904152313</v>
      </c>
    </row>
    <row r="302" spans="1:4" ht="54" thickTop="1" thickBot="1">
      <c r="A302" s="143" t="s">
        <v>1802</v>
      </c>
      <c r="B302" s="144" t="s">
        <v>1915</v>
      </c>
      <c r="C302" s="139" t="s">
        <v>1929</v>
      </c>
      <c r="D302" s="185">
        <f>VLOOKUP('802.1'!A89,'802.1'!A89:N424,14,FALSE)</f>
        <v>326821.32057410589</v>
      </c>
    </row>
    <row r="303" spans="1:4" ht="54" thickTop="1" thickBot="1">
      <c r="A303" s="143" t="s">
        <v>1803</v>
      </c>
      <c r="B303" s="144" t="s">
        <v>1965</v>
      </c>
      <c r="C303" s="139" t="s">
        <v>1929</v>
      </c>
      <c r="D303" s="185">
        <f>VLOOKUP('802.2'!A89,'802.2'!A89:N425,14,FALSE)</f>
        <v>56155.32507594749</v>
      </c>
    </row>
    <row r="304" spans="1:4" ht="54" thickTop="1" thickBot="1">
      <c r="A304" s="143" t="s">
        <v>1804</v>
      </c>
      <c r="B304" s="144" t="s">
        <v>1916</v>
      </c>
      <c r="C304" s="139" t="s">
        <v>1929</v>
      </c>
      <c r="D304" s="185">
        <f>VLOOKUP('802.3'!A89,'802.3'!A89:N426,14,FALSE)</f>
        <v>31813.290594373168</v>
      </c>
    </row>
    <row r="305" spans="1:4" ht="54" thickTop="1" thickBot="1">
      <c r="A305" s="143" t="s">
        <v>1805</v>
      </c>
      <c r="B305" s="144" t="s">
        <v>1917</v>
      </c>
      <c r="C305" s="139" t="s">
        <v>1929</v>
      </c>
      <c r="D305" s="185">
        <f>VLOOKUP('802.4'!A89,'802.4'!A89:N427,14,FALSE)</f>
        <v>25451.167945779875</v>
      </c>
    </row>
    <row r="306" spans="1:4" ht="54" thickTop="1" thickBot="1">
      <c r="A306" s="143" t="s">
        <v>1806</v>
      </c>
      <c r="B306" s="144" t="s">
        <v>1918</v>
      </c>
      <c r="C306" s="139" t="s">
        <v>1929</v>
      </c>
      <c r="D306" s="185">
        <f>VLOOKUP('802.5'!A89,'802.5'!A89:N428,14,FALSE)</f>
        <v>427669.7864687948</v>
      </c>
    </row>
    <row r="307" spans="1:4" ht="54" thickTop="1" thickBot="1">
      <c r="A307" s="143" t="s">
        <v>1807</v>
      </c>
      <c r="B307" s="144" t="s">
        <v>1919</v>
      </c>
      <c r="C307" s="139" t="s">
        <v>1929</v>
      </c>
      <c r="D307" s="185">
        <f>VLOOKUP('802.6'!A89,'802.6'!A89:N429,14,FALSE)</f>
        <v>412699.37906879478</v>
      </c>
    </row>
    <row r="308" spans="1:4" ht="54" thickTop="1" thickBot="1">
      <c r="A308" s="143" t="s">
        <v>1808</v>
      </c>
      <c r="B308" s="144" t="s">
        <v>1920</v>
      </c>
      <c r="C308" s="139" t="s">
        <v>1929</v>
      </c>
      <c r="D308" s="185">
        <f>VLOOKUP('802.7'!A89,'802.7'!A89:N430,14,FALSE)</f>
        <v>266535.12241782714</v>
      </c>
    </row>
    <row r="309" spans="1:4" ht="54" thickTop="1" thickBot="1">
      <c r="A309" s="143" t="s">
        <v>1809</v>
      </c>
      <c r="B309" s="144" t="s">
        <v>1921</v>
      </c>
      <c r="C309" s="139" t="s">
        <v>1929</v>
      </c>
      <c r="D309" s="185">
        <f>VLOOKUP('802.8'!A89,'802.8'!A89:N431,14,FALSE)</f>
        <v>224734.94569759048</v>
      </c>
    </row>
    <row r="310" spans="1:4" ht="54" thickTop="1" thickBot="1">
      <c r="A310" s="143" t="s">
        <v>1246</v>
      </c>
      <c r="B310" s="144" t="s">
        <v>1922</v>
      </c>
      <c r="C310" s="139" t="s">
        <v>233</v>
      </c>
      <c r="D310" s="185">
        <f>VLOOKUP('810.1'!A89,'810.1'!A89:N432,14,FALSE)</f>
        <v>18942.805579394259</v>
      </c>
    </row>
    <row r="311" spans="1:4" ht="54" thickTop="1" thickBot="1">
      <c r="A311" s="143" t="s">
        <v>1247</v>
      </c>
      <c r="B311" s="144" t="s">
        <v>1923</v>
      </c>
      <c r="C311" s="139" t="s">
        <v>233</v>
      </c>
      <c r="D311" s="185">
        <f>VLOOKUP('810.2'!A89,'810.2'!A89:N433,14,FALSE)</f>
        <v>16770.786078015626</v>
      </c>
    </row>
    <row r="312" spans="1:4" ht="54" thickTop="1" thickBot="1">
      <c r="A312" s="143" t="s">
        <v>1248</v>
      </c>
      <c r="B312" s="144" t="s">
        <v>1924</v>
      </c>
      <c r="C312" s="139" t="s">
        <v>233</v>
      </c>
      <c r="D312" s="185">
        <f>VLOOKUP('810.3'!A89,'810.3'!A89:N435,14,FALSE)</f>
        <v>5250.920670082327</v>
      </c>
    </row>
    <row r="313" spans="1:4" ht="55.2" thickTop="1" thickBot="1">
      <c r="A313" s="143" t="s">
        <v>1810</v>
      </c>
      <c r="B313" s="144" t="s">
        <v>2156</v>
      </c>
      <c r="C313" s="139" t="s">
        <v>233</v>
      </c>
      <c r="D313" s="185">
        <f>VLOOKUP('811.1'!A89,'811.1'!A89:N436,14,FALSE)</f>
        <v>33361.632882267455</v>
      </c>
    </row>
    <row r="314" spans="1:4" ht="55.2" thickTop="1" thickBot="1">
      <c r="A314" s="143" t="s">
        <v>1811</v>
      </c>
      <c r="B314" s="144" t="s">
        <v>2157</v>
      </c>
      <c r="C314" s="139" t="s">
        <v>233</v>
      </c>
      <c r="D314" s="185">
        <f>VLOOKUP('811.2'!A89,'811.2'!A89:N437,14,FALSE)</f>
        <v>36011.363778736079</v>
      </c>
    </row>
    <row r="315" spans="1:4" ht="54" thickTop="1" thickBot="1">
      <c r="A315" s="143" t="s">
        <v>1249</v>
      </c>
      <c r="B315" s="144" t="s">
        <v>2159</v>
      </c>
      <c r="C315" s="139" t="s">
        <v>233</v>
      </c>
      <c r="D315" s="185">
        <f>VLOOKUP('812.1'!A89,'812.1'!A89:N438,14,FALSE)</f>
        <v>71589.830597267079</v>
      </c>
    </row>
    <row r="316" spans="1:4" ht="54" thickTop="1" thickBot="1">
      <c r="A316" s="143" t="s">
        <v>1812</v>
      </c>
      <c r="B316" s="144" t="s">
        <v>1925</v>
      </c>
      <c r="C316" s="139" t="s">
        <v>2101</v>
      </c>
      <c r="D316" s="185">
        <f>VLOOKUP('820.1'!A89,'820.1'!A89:N439,14,FALSE)</f>
        <v>159062.21051063266</v>
      </c>
    </row>
    <row r="317" spans="1:4" ht="54" thickTop="1" thickBot="1">
      <c r="A317" s="143" t="s">
        <v>1813</v>
      </c>
      <c r="B317" s="144" t="s">
        <v>1926</v>
      </c>
      <c r="C317" s="139" t="s">
        <v>1068</v>
      </c>
      <c r="D317" s="185">
        <f>VLOOKUP('820.1.2'!A88,'820.1.2'!A88:N440,14,FALSE)</f>
        <v>65772657.836877555</v>
      </c>
    </row>
    <row r="318" spans="1:4" ht="54" thickTop="1" thickBot="1">
      <c r="A318" s="143" t="s">
        <v>1250</v>
      </c>
      <c r="B318" s="144" t="s">
        <v>1927</v>
      </c>
      <c r="C318" s="139" t="s">
        <v>2104</v>
      </c>
      <c r="D318" s="185">
        <f>VLOOKUP('900.1'!A88,'900.1'!A88:N441,14,FALSE)</f>
        <v>1519.076160493827</v>
      </c>
    </row>
    <row r="319" spans="1:4" ht="55.2" thickTop="1" thickBot="1">
      <c r="A319" s="143" t="s">
        <v>1251</v>
      </c>
      <c r="B319" s="144" t="s">
        <v>2301</v>
      </c>
      <c r="C319" s="139" t="s">
        <v>2105</v>
      </c>
      <c r="D319" s="185">
        <f>VLOOKUP('900.2'!A88,'900.2'!A88:N442,14,FALSE)</f>
        <v>1864.3207424242423</v>
      </c>
    </row>
    <row r="320" spans="1:4" ht="54" thickTop="1" thickBot="1">
      <c r="A320" s="143" t="s">
        <v>1252</v>
      </c>
      <c r="B320" s="144" t="s">
        <v>1928</v>
      </c>
      <c r="C320" s="139" t="s">
        <v>2105</v>
      </c>
      <c r="D320" s="185">
        <f>VLOOKUP('900.3'!A88,'900.3'!A88:N443,14,FALSE)</f>
        <v>1864.3207424242423</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E9" sqref="E9"/>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68" t="s">
        <v>1934</v>
      </c>
      <c r="B1" s="669"/>
      <c r="C1" s="669"/>
      <c r="D1" s="670"/>
    </row>
    <row r="2" spans="1:4" ht="20.25" customHeight="1" thickBot="1">
      <c r="A2" s="671"/>
      <c r="B2" s="672"/>
      <c r="C2" s="672"/>
      <c r="D2" s="673"/>
    </row>
    <row r="3" spans="1:4" ht="15.6" thickTop="1" thickBot="1">
      <c r="A3" s="667" t="s">
        <v>2329</v>
      </c>
      <c r="B3" s="667"/>
      <c r="C3" s="667"/>
      <c r="D3" s="667"/>
    </row>
    <row r="4" spans="1:4" ht="15.6" thickTop="1" thickBot="1">
      <c r="A4" s="667"/>
      <c r="B4" s="667"/>
      <c r="C4" s="667"/>
      <c r="D4" s="667"/>
    </row>
    <row r="5" spans="1:4" ht="15.6" thickTop="1" thickBot="1">
      <c r="A5" s="667"/>
      <c r="B5" s="667"/>
      <c r="C5" s="667"/>
      <c r="D5" s="667"/>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656">
        <v>56173.925726710004</v>
      </c>
    </row>
    <row r="9" spans="1:4" ht="15.6" thickTop="1" thickBot="1">
      <c r="A9" s="9" t="s">
        <v>102</v>
      </c>
      <c r="B9" s="10" t="s">
        <v>1966</v>
      </c>
      <c r="C9" s="11" t="s">
        <v>103</v>
      </c>
      <c r="D9" s="656">
        <v>51067.205206099999</v>
      </c>
    </row>
    <row r="10" spans="1:4" ht="15.6" thickTop="1" thickBot="1">
      <c r="A10" s="9" t="s">
        <v>0</v>
      </c>
      <c r="B10" s="10" t="s">
        <v>1966</v>
      </c>
      <c r="C10" s="11" t="s">
        <v>1</v>
      </c>
      <c r="D10" s="656">
        <v>66387.366767929998</v>
      </c>
    </row>
    <row r="11" spans="1:4" ht="15.6" thickTop="1" thickBot="1">
      <c r="A11" s="9" t="s">
        <v>1758</v>
      </c>
      <c r="B11" s="10" t="s">
        <v>1966</v>
      </c>
      <c r="C11" s="11" t="s">
        <v>1757</v>
      </c>
      <c r="D11" s="656">
        <v>306403.23123659997</v>
      </c>
    </row>
    <row r="12" spans="1:4" ht="15.6" thickTop="1" thickBot="1">
      <c r="A12" s="9" t="s">
        <v>100</v>
      </c>
      <c r="B12" s="10" t="s">
        <v>1966</v>
      </c>
      <c r="C12" s="11" t="s">
        <v>101</v>
      </c>
      <c r="D12" s="656">
        <v>76600.807809149992</v>
      </c>
    </row>
    <row r="13" spans="1:4" ht="15.6" thickTop="1" thickBot="1">
      <c r="A13" s="9" t="s">
        <v>62</v>
      </c>
      <c r="B13" s="10" t="s">
        <v>1966</v>
      </c>
      <c r="C13" s="11" t="s">
        <v>63</v>
      </c>
      <c r="D13" s="656">
        <v>561739.25726709992</v>
      </c>
    </row>
    <row r="14" spans="1:4" ht="15.6" thickTop="1" thickBot="1">
      <c r="A14" s="9" t="s">
        <v>108</v>
      </c>
      <c r="B14" s="10" t="s">
        <v>1966</v>
      </c>
      <c r="C14" s="11" t="s">
        <v>109</v>
      </c>
      <c r="D14" s="656">
        <v>306403.23123659997</v>
      </c>
    </row>
    <row r="15" spans="1:4" ht="15.6" thickTop="1" thickBot="1">
      <c r="A15" s="9" t="s">
        <v>41</v>
      </c>
      <c r="B15" s="10" t="s">
        <v>1966</v>
      </c>
      <c r="C15" s="11" t="s">
        <v>42</v>
      </c>
      <c r="D15" s="656">
        <v>204268.8208244</v>
      </c>
    </row>
    <row r="16" spans="1:4" ht="15.6" thickTop="1" thickBot="1">
      <c r="A16" s="9" t="s">
        <v>43</v>
      </c>
      <c r="B16" s="10" t="s">
        <v>1966</v>
      </c>
      <c r="C16" s="11" t="s">
        <v>44</v>
      </c>
      <c r="D16" s="656">
        <v>306403.23123659997</v>
      </c>
    </row>
    <row r="17" spans="1:4" ht="15.6" thickTop="1" thickBot="1">
      <c r="A17" s="9" t="s">
        <v>106</v>
      </c>
      <c r="B17" s="10" t="s">
        <v>1966</v>
      </c>
      <c r="C17" s="11" t="s">
        <v>107</v>
      </c>
      <c r="D17" s="656">
        <v>102134.4104122</v>
      </c>
    </row>
    <row r="18" spans="1:4" ht="15.6" thickTop="1" thickBot="1">
      <c r="A18" s="9" t="s">
        <v>1759</v>
      </c>
      <c r="B18" s="10" t="s">
        <v>1966</v>
      </c>
      <c r="C18" s="11" t="s">
        <v>2106</v>
      </c>
      <c r="D18" s="656">
        <v>91920.96937097999</v>
      </c>
    </row>
    <row r="19" spans="1:4" ht="15.6" thickTop="1" thickBot="1">
      <c r="A19" s="9" t="s">
        <v>96</v>
      </c>
      <c r="B19" s="10" t="s">
        <v>92</v>
      </c>
      <c r="C19" s="11" t="s">
        <v>97</v>
      </c>
      <c r="D19" s="656">
        <v>2042688.2082439999</v>
      </c>
    </row>
    <row r="20" spans="1:4" ht="15.6" thickTop="1" thickBot="1">
      <c r="A20" s="9" t="s">
        <v>76</v>
      </c>
      <c r="B20" s="10" t="s">
        <v>1966</v>
      </c>
      <c r="C20" s="11" t="s">
        <v>77</v>
      </c>
      <c r="D20" s="656">
        <v>465180.576</v>
      </c>
    </row>
    <row r="21" spans="1:4" ht="15.6" thickTop="1" thickBot="1">
      <c r="A21" s="9" t="s">
        <v>74</v>
      </c>
      <c r="B21" s="10" t="s">
        <v>1966</v>
      </c>
      <c r="C21" s="11" t="s">
        <v>75</v>
      </c>
      <c r="D21" s="656">
        <v>456873.78</v>
      </c>
    </row>
    <row r="22" spans="1:4" ht="15.6" thickTop="1" thickBot="1">
      <c r="A22" s="9" t="s">
        <v>84</v>
      </c>
      <c r="B22" s="10" t="s">
        <v>1966</v>
      </c>
      <c r="C22" s="11" t="s">
        <v>85</v>
      </c>
      <c r="D22" s="656">
        <v>521251.44899999996</v>
      </c>
    </row>
    <row r="23" spans="1:4" ht="15.6" thickTop="1" thickBot="1">
      <c r="A23" s="9" t="s">
        <v>78</v>
      </c>
      <c r="B23" s="10" t="s">
        <v>1966</v>
      </c>
      <c r="C23" s="11" t="s">
        <v>79</v>
      </c>
      <c r="D23" s="656">
        <v>579399.02099999995</v>
      </c>
    </row>
    <row r="24" spans="1:4" ht="15.6" thickTop="1" thickBot="1">
      <c r="A24" s="9" t="s">
        <v>64</v>
      </c>
      <c r="B24" s="10" t="s">
        <v>1966</v>
      </c>
      <c r="C24" s="11" t="s">
        <v>65</v>
      </c>
      <c r="D24" s="656">
        <v>448566.984</v>
      </c>
    </row>
    <row r="25" spans="1:4" ht="15.6" thickTop="1" thickBot="1">
      <c r="A25" s="9" t="s">
        <v>80</v>
      </c>
      <c r="B25" s="10" t="s">
        <v>1966</v>
      </c>
      <c r="C25" s="11" t="s">
        <v>81</v>
      </c>
      <c r="D25" s="656">
        <v>533711.64300000004</v>
      </c>
    </row>
    <row r="26" spans="1:4" ht="15.6" thickTop="1" thickBot="1">
      <c r="A26" s="9" t="s">
        <v>82</v>
      </c>
      <c r="B26" s="10" t="s">
        <v>1966</v>
      </c>
      <c r="C26" s="11" t="s">
        <v>83</v>
      </c>
      <c r="D26" s="656">
        <v>552401.93400000001</v>
      </c>
    </row>
    <row r="27" spans="1:4" ht="15.6" thickTop="1" thickBot="1">
      <c r="A27" s="9" t="s">
        <v>104</v>
      </c>
      <c r="B27" s="10" t="s">
        <v>1966</v>
      </c>
      <c r="C27" s="11" t="s">
        <v>105</v>
      </c>
      <c r="D27" s="656">
        <v>139138.83299999998</v>
      </c>
    </row>
    <row r="28" spans="1:4" ht="15.6" thickTop="1" thickBot="1">
      <c r="A28" s="9" t="s">
        <v>4</v>
      </c>
      <c r="B28" s="10" t="s">
        <v>1966</v>
      </c>
      <c r="C28" s="11" t="s">
        <v>5</v>
      </c>
      <c r="D28" s="656">
        <v>155752.42500000002</v>
      </c>
    </row>
    <row r="29" spans="1:4" ht="16.5" customHeight="1" thickTop="1" thickBot="1">
      <c r="A29" s="9" t="s">
        <v>45</v>
      </c>
      <c r="B29" s="10" t="s">
        <v>1966</v>
      </c>
      <c r="C29" s="11" t="s">
        <v>2332</v>
      </c>
      <c r="D29" s="656">
        <v>153201.61561829998</v>
      </c>
    </row>
    <row r="30" spans="1:4" ht="15.6" thickTop="1" thickBot="1">
      <c r="A30" s="9" t="s">
        <v>66</v>
      </c>
      <c r="B30" s="10" t="s">
        <v>1966</v>
      </c>
      <c r="C30" s="11" t="s">
        <v>67</v>
      </c>
      <c r="D30" s="656">
        <v>153201.61561829998</v>
      </c>
    </row>
    <row r="31" spans="1:4" ht="15.6" thickTop="1" thickBot="1">
      <c r="A31" s="9" t="s">
        <v>23</v>
      </c>
      <c r="B31" s="10" t="s">
        <v>1966</v>
      </c>
      <c r="C31" s="11" t="s">
        <v>24</v>
      </c>
      <c r="D31" s="656">
        <v>510672.05206099997</v>
      </c>
    </row>
    <row r="32" spans="1:4" ht="15.6" thickTop="1" thickBot="1">
      <c r="A32" s="9" t="s">
        <v>7</v>
      </c>
      <c r="B32" s="10" t="s">
        <v>1966</v>
      </c>
      <c r="C32" s="11" t="s">
        <v>8</v>
      </c>
      <c r="D32" s="656">
        <v>102134.4104122</v>
      </c>
    </row>
    <row r="33" spans="1:4" ht="15.6" thickTop="1" thickBot="1">
      <c r="A33" s="9" t="s">
        <v>9</v>
      </c>
      <c r="B33" s="10" t="s">
        <v>1966</v>
      </c>
      <c r="C33" s="11" t="s">
        <v>10</v>
      </c>
      <c r="D33" s="656">
        <v>153201.61561829998</v>
      </c>
    </row>
    <row r="34" spans="1:4" ht="15.6" thickTop="1" thickBot="1">
      <c r="A34" s="9" t="s">
        <v>11</v>
      </c>
      <c r="B34" s="10" t="s">
        <v>1966</v>
      </c>
      <c r="C34" s="11" t="s">
        <v>12</v>
      </c>
      <c r="D34" s="656">
        <v>204268.8208244</v>
      </c>
    </row>
    <row r="35" spans="1:4" ht="15.6" thickTop="1" thickBot="1">
      <c r="A35" s="9" t="s">
        <v>13</v>
      </c>
      <c r="B35" s="10" t="s">
        <v>1966</v>
      </c>
      <c r="C35" s="11" t="s">
        <v>14</v>
      </c>
      <c r="D35" s="656">
        <v>255336.02603049998</v>
      </c>
    </row>
    <row r="36" spans="1:4" ht="15.6" thickTop="1" thickBot="1">
      <c r="A36" s="9" t="s">
        <v>15</v>
      </c>
      <c r="B36" s="10" t="s">
        <v>1966</v>
      </c>
      <c r="C36" s="11" t="s">
        <v>16</v>
      </c>
      <c r="D36" s="656">
        <v>306403.23123659997</v>
      </c>
    </row>
    <row r="37" spans="1:4" ht="15.6" thickTop="1" thickBot="1">
      <c r="A37" s="9" t="s">
        <v>17</v>
      </c>
      <c r="B37" s="10" t="s">
        <v>1966</v>
      </c>
      <c r="C37" s="11" t="s">
        <v>18</v>
      </c>
      <c r="D37" s="656">
        <v>357470.43644269998</v>
      </c>
    </row>
    <row r="38" spans="1:4" ht="15.6" thickTop="1" thickBot="1">
      <c r="A38" s="9" t="s">
        <v>19</v>
      </c>
      <c r="B38" s="10" t="s">
        <v>1966</v>
      </c>
      <c r="C38" s="11" t="s">
        <v>20</v>
      </c>
      <c r="D38" s="656">
        <v>408537.6416488</v>
      </c>
    </row>
    <row r="39" spans="1:4" ht="15.6" thickTop="1" thickBot="1">
      <c r="A39" s="9" t="s">
        <v>21</v>
      </c>
      <c r="B39" s="10" t="s">
        <v>1966</v>
      </c>
      <c r="C39" s="11" t="s">
        <v>22</v>
      </c>
      <c r="D39" s="656">
        <v>459604.84685490001</v>
      </c>
    </row>
    <row r="40" spans="1:4" ht="15.6" thickTop="1" thickBot="1">
      <c r="A40" s="9" t="s">
        <v>72</v>
      </c>
      <c r="B40" s="10" t="s">
        <v>1966</v>
      </c>
      <c r="C40" s="11" t="s">
        <v>73</v>
      </c>
      <c r="D40" s="656">
        <v>56173.925726710004</v>
      </c>
    </row>
    <row r="41" spans="1:4" ht="15.6" thickTop="1" thickBot="1">
      <c r="A41" s="9" t="s">
        <v>27</v>
      </c>
      <c r="B41" s="10" t="s">
        <v>1966</v>
      </c>
      <c r="C41" s="11" t="s">
        <v>28</v>
      </c>
      <c r="D41" s="656">
        <v>112347.85145342001</v>
      </c>
    </row>
    <row r="42" spans="1:4" ht="15.6" thickTop="1" thickBot="1">
      <c r="A42" s="9" t="s">
        <v>25</v>
      </c>
      <c r="B42" s="10" t="s">
        <v>1966</v>
      </c>
      <c r="C42" s="11" t="s">
        <v>26</v>
      </c>
      <c r="D42" s="656">
        <v>112347.85145342001</v>
      </c>
    </row>
    <row r="43" spans="1:4" ht="15.6" thickTop="1" thickBot="1">
      <c r="A43" s="9" t="s">
        <v>30</v>
      </c>
      <c r="B43" s="10" t="s">
        <v>1966</v>
      </c>
      <c r="C43" s="11" t="s">
        <v>31</v>
      </c>
      <c r="D43" s="656">
        <v>102134.4104122</v>
      </c>
    </row>
    <row r="44" spans="1:4" ht="17.25" customHeight="1" thickTop="1" thickBot="1">
      <c r="A44" s="9" t="s">
        <v>40</v>
      </c>
      <c r="B44" s="10" t="s">
        <v>1966</v>
      </c>
      <c r="C44" s="11" t="s">
        <v>2331</v>
      </c>
      <c r="D44" s="656">
        <v>255336.02603049998</v>
      </c>
    </row>
    <row r="45" spans="1:4" ht="15.6" thickTop="1" thickBot="1">
      <c r="A45" s="9" t="s">
        <v>32</v>
      </c>
      <c r="B45" s="10" t="s">
        <v>1966</v>
      </c>
      <c r="C45" s="11" t="s">
        <v>33</v>
      </c>
      <c r="D45" s="656">
        <v>204268.8208244</v>
      </c>
    </row>
    <row r="46" spans="1:4" ht="15.6" thickTop="1" thickBot="1">
      <c r="A46" s="9" t="s">
        <v>34</v>
      </c>
      <c r="B46" s="10" t="s">
        <v>1966</v>
      </c>
      <c r="C46" s="11" t="s">
        <v>35</v>
      </c>
      <c r="D46" s="656">
        <v>306403.23123659997</v>
      </c>
    </row>
    <row r="47" spans="1:4" ht="15.6" thickTop="1" thickBot="1">
      <c r="A47" s="9" t="s">
        <v>70</v>
      </c>
      <c r="B47" s="10" t="s">
        <v>1966</v>
      </c>
      <c r="C47" s="11" t="s">
        <v>71</v>
      </c>
      <c r="D47" s="656">
        <v>270656.18759232998</v>
      </c>
    </row>
    <row r="48" spans="1:4" ht="15.6" thickTop="1" thickBot="1">
      <c r="A48" s="9" t="s">
        <v>36</v>
      </c>
      <c r="B48" s="10" t="s">
        <v>1966</v>
      </c>
      <c r="C48" s="11" t="s">
        <v>37</v>
      </c>
      <c r="D48" s="656">
        <v>112347.85145342001</v>
      </c>
    </row>
    <row r="49" spans="1:4" ht="15.6" thickTop="1" thickBot="1">
      <c r="A49" s="9" t="s">
        <v>38</v>
      </c>
      <c r="B49" s="10" t="s">
        <v>1966</v>
      </c>
      <c r="C49" s="11" t="s">
        <v>39</v>
      </c>
      <c r="D49" s="656">
        <v>122561.29249463999</v>
      </c>
    </row>
    <row r="50" spans="1:4" ht="15.6" thickTop="1" thickBot="1">
      <c r="A50" s="9" t="s">
        <v>89</v>
      </c>
      <c r="B50" s="10" t="s">
        <v>1966</v>
      </c>
      <c r="C50" s="11" t="s">
        <v>90</v>
      </c>
      <c r="D50" s="656">
        <v>127668.01301524999</v>
      </c>
    </row>
    <row r="51" spans="1:4" ht="15.6" thickTop="1" thickBot="1">
      <c r="A51" s="9" t="s">
        <v>46</v>
      </c>
      <c r="B51" s="10" t="s">
        <v>1966</v>
      </c>
      <c r="C51" s="11" t="s">
        <v>47</v>
      </c>
      <c r="D51" s="656">
        <v>51067.205206099999</v>
      </c>
    </row>
    <row r="52" spans="1:4" ht="15.6" thickTop="1" thickBot="1">
      <c r="A52" s="9" t="s">
        <v>48</v>
      </c>
      <c r="B52" s="10" t="s">
        <v>1966</v>
      </c>
      <c r="C52" s="11" t="s">
        <v>49</v>
      </c>
      <c r="D52" s="656">
        <v>102134.4104122</v>
      </c>
    </row>
    <row r="53" spans="1:4" ht="15.6" thickTop="1" thickBot="1">
      <c r="A53" s="9" t="s">
        <v>50</v>
      </c>
      <c r="B53" s="10" t="s">
        <v>1966</v>
      </c>
      <c r="C53" s="11" t="s">
        <v>51</v>
      </c>
      <c r="D53" s="656">
        <v>102134.4104122</v>
      </c>
    </row>
    <row r="54" spans="1:4" ht="15.6" thickTop="1" thickBot="1">
      <c r="A54" s="9" t="s">
        <v>68</v>
      </c>
      <c r="B54" s="10" t="s">
        <v>1966</v>
      </c>
      <c r="C54" s="11" t="s">
        <v>69</v>
      </c>
      <c r="D54" s="656">
        <v>204268.8208244</v>
      </c>
    </row>
    <row r="55" spans="1:4" ht="44.4" thickTop="1" thickBot="1">
      <c r="A55" s="9" t="s">
        <v>29</v>
      </c>
      <c r="B55" s="10" t="s">
        <v>1966</v>
      </c>
      <c r="C55" s="11" t="s">
        <v>1967</v>
      </c>
      <c r="D55" s="656">
        <v>766008.07809149986</v>
      </c>
    </row>
    <row r="56" spans="1:4" ht="15.6" thickTop="1" thickBot="1">
      <c r="A56" s="9" t="s">
        <v>52</v>
      </c>
      <c r="B56" s="10" t="s">
        <v>1966</v>
      </c>
      <c r="C56" s="11" t="s">
        <v>53</v>
      </c>
      <c r="D56" s="656">
        <v>76600.807809149992</v>
      </c>
    </row>
    <row r="57" spans="1:4" ht="15.6" thickTop="1" thickBot="1">
      <c r="A57" s="9" t="s">
        <v>54</v>
      </c>
      <c r="B57" s="10" t="s">
        <v>1966</v>
      </c>
      <c r="C57" s="11" t="s">
        <v>55</v>
      </c>
      <c r="D57" s="656">
        <v>153201.61561829998</v>
      </c>
    </row>
    <row r="58" spans="1:4" ht="15.6" thickTop="1" thickBot="1">
      <c r="A58" s="9" t="s">
        <v>56</v>
      </c>
      <c r="B58" s="10" t="s">
        <v>1966</v>
      </c>
      <c r="C58" s="11" t="s">
        <v>57</v>
      </c>
      <c r="D58" s="656">
        <v>102134.4104122</v>
      </c>
    </row>
    <row r="59" spans="1:4" ht="15.6" thickTop="1" thickBot="1">
      <c r="A59" s="9" t="s">
        <v>2</v>
      </c>
      <c r="B59" s="10" t="s">
        <v>1966</v>
      </c>
      <c r="C59" s="11" t="s">
        <v>3</v>
      </c>
      <c r="D59" s="656">
        <v>204268.8208244</v>
      </c>
    </row>
    <row r="60" spans="1:4" ht="15.6" thickTop="1" thickBot="1">
      <c r="A60" s="9" t="s">
        <v>58</v>
      </c>
      <c r="B60" s="10" t="s">
        <v>1966</v>
      </c>
      <c r="C60" s="11" t="s">
        <v>59</v>
      </c>
      <c r="D60" s="656">
        <v>127668.01301524999</v>
      </c>
    </row>
    <row r="61" spans="1:4" ht="15.6" thickTop="1" thickBot="1">
      <c r="A61" s="9" t="s">
        <v>86</v>
      </c>
      <c r="B61" s="10" t="s">
        <v>1966</v>
      </c>
      <c r="C61" s="11" t="s">
        <v>87</v>
      </c>
      <c r="D61" s="656">
        <v>153201.61561829998</v>
      </c>
    </row>
    <row r="62" spans="1:4" ht="15.6" thickTop="1" thickBot="1">
      <c r="A62" s="9" t="s">
        <v>88</v>
      </c>
      <c r="B62" s="10" t="s">
        <v>1966</v>
      </c>
      <c r="C62" s="11" t="s">
        <v>87</v>
      </c>
      <c r="D62" s="656">
        <v>153201.61561829998</v>
      </c>
    </row>
    <row r="63" spans="1:4" ht="15.6" thickTop="1" thickBot="1">
      <c r="A63" s="9" t="s">
        <v>60</v>
      </c>
      <c r="B63" s="10" t="s">
        <v>1966</v>
      </c>
      <c r="C63" s="11" t="s">
        <v>61</v>
      </c>
      <c r="D63" s="656">
        <v>153201.61561829998</v>
      </c>
    </row>
    <row r="64" spans="1:4" ht="17.25" customHeight="1" thickTop="1" thickBot="1">
      <c r="A64" s="9" t="s">
        <v>6</v>
      </c>
      <c r="B64" s="10" t="s">
        <v>1966</v>
      </c>
      <c r="C64" s="11" t="s">
        <v>2330</v>
      </c>
      <c r="D64" s="656">
        <v>51067.205206099999</v>
      </c>
    </row>
    <row r="65" spans="1:4" ht="15.6" thickTop="1" thickBot="1">
      <c r="A65" s="9" t="s">
        <v>91</v>
      </c>
      <c r="B65" s="10" t="s">
        <v>92</v>
      </c>
      <c r="C65" s="11" t="s">
        <v>93</v>
      </c>
      <c r="D65" s="656">
        <v>510672.05206099997</v>
      </c>
    </row>
    <row r="66" spans="1:4" ht="15.6" thickTop="1" thickBot="1">
      <c r="A66" s="9" t="s">
        <v>94</v>
      </c>
      <c r="B66" s="10" t="s">
        <v>92</v>
      </c>
      <c r="C66" s="11" t="s">
        <v>95</v>
      </c>
      <c r="D66" s="656">
        <v>255336.02603049998</v>
      </c>
    </row>
    <row r="67" spans="1:4" ht="15.6" thickTop="1" thickBot="1">
      <c r="A67" s="9" t="s">
        <v>2334</v>
      </c>
      <c r="B67" s="10" t="s">
        <v>1966</v>
      </c>
      <c r="C67" s="11" t="s">
        <v>2333</v>
      </c>
      <c r="D67" s="656">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L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E8" sqref="E8"/>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7" t="s">
        <v>1934</v>
      </c>
      <c r="B1" s="678"/>
      <c r="C1" s="678"/>
      <c r="D1" s="679"/>
    </row>
    <row r="2" spans="1:4" ht="89.25" customHeight="1" thickBot="1">
      <c r="A2" s="680"/>
      <c r="B2" s="681"/>
      <c r="C2" s="681"/>
      <c r="D2" s="682"/>
    </row>
    <row r="3" spans="1:4" ht="53.25" customHeight="1" thickTop="1" thickBot="1">
      <c r="A3" s="674" t="s">
        <v>110</v>
      </c>
      <c r="B3" s="675"/>
      <c r="C3" s="675"/>
      <c r="D3" s="676"/>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57">
        <v>9615.2000000000007</v>
      </c>
    </row>
    <row r="8" spans="1:4" ht="30" customHeight="1" thickTop="1" thickBot="1">
      <c r="A8" s="16" t="s">
        <v>112</v>
      </c>
      <c r="B8" s="14" t="s">
        <v>113</v>
      </c>
      <c r="C8" s="17" t="s">
        <v>114</v>
      </c>
      <c r="D8" s="657">
        <v>1891.0293815068242</v>
      </c>
    </row>
    <row r="9" spans="1:4" ht="30" customHeight="1" thickTop="1" thickBot="1">
      <c r="A9" s="16" t="s">
        <v>117</v>
      </c>
      <c r="B9" s="14" t="s">
        <v>113</v>
      </c>
      <c r="C9" s="17" t="s">
        <v>118</v>
      </c>
      <c r="D9" s="657">
        <v>48713.166407914105</v>
      </c>
    </row>
    <row r="10" spans="1:4" ht="30" customHeight="1" thickTop="1" thickBot="1">
      <c r="A10" s="16" t="s">
        <v>119</v>
      </c>
      <c r="B10" s="14" t="s">
        <v>113</v>
      </c>
      <c r="C10" s="17" t="s">
        <v>120</v>
      </c>
      <c r="D10" s="657">
        <v>51080.75</v>
      </c>
    </row>
    <row r="11" spans="1:4" ht="30" customHeight="1" thickTop="1" thickBot="1">
      <c r="A11" s="16" t="s">
        <v>123</v>
      </c>
      <c r="B11" s="14" t="s">
        <v>113</v>
      </c>
      <c r="C11" s="17" t="s">
        <v>124</v>
      </c>
      <c r="D11" s="657">
        <v>19428.527785016289</v>
      </c>
    </row>
    <row r="12" spans="1:4" ht="30" customHeight="1" thickTop="1" thickBot="1">
      <c r="A12" s="16" t="s">
        <v>121</v>
      </c>
      <c r="B12" s="14" t="s">
        <v>113</v>
      </c>
      <c r="C12" s="17" t="s">
        <v>122</v>
      </c>
      <c r="D12" s="657">
        <v>47257.201809627215</v>
      </c>
    </row>
    <row r="13" spans="1:4" ht="30" customHeight="1" thickTop="1" thickBot="1">
      <c r="A13" s="16" t="s">
        <v>125</v>
      </c>
      <c r="B13" s="14" t="s">
        <v>113</v>
      </c>
      <c r="C13" s="17" t="s">
        <v>126</v>
      </c>
      <c r="D13" s="657">
        <v>48571.31946254072</v>
      </c>
    </row>
    <row r="14" spans="1:4" ht="30" customHeight="1" thickTop="1" thickBot="1">
      <c r="A14" s="16" t="s">
        <v>131</v>
      </c>
      <c r="B14" s="14" t="s">
        <v>113</v>
      </c>
      <c r="C14" s="17" t="s">
        <v>132</v>
      </c>
      <c r="D14" s="657">
        <v>219346.75</v>
      </c>
    </row>
    <row r="15" spans="1:4" ht="30" customHeight="1" thickTop="1" thickBot="1">
      <c r="A15" s="16" t="s">
        <v>129</v>
      </c>
      <c r="B15" s="14" t="s">
        <v>113</v>
      </c>
      <c r="C15" s="17" t="s">
        <v>130</v>
      </c>
      <c r="D15" s="657">
        <v>207327.75</v>
      </c>
    </row>
    <row r="16" spans="1:4" ht="30" customHeight="1" thickTop="1" thickBot="1">
      <c r="A16" s="16" t="s">
        <v>127</v>
      </c>
      <c r="B16" s="14" t="s">
        <v>113</v>
      </c>
      <c r="C16" s="17" t="s">
        <v>128</v>
      </c>
      <c r="D16" s="657">
        <v>144228</v>
      </c>
    </row>
    <row r="17" spans="1:4" ht="30" customHeight="1" thickTop="1" thickBot="1">
      <c r="A17" s="16" t="s">
        <v>1795</v>
      </c>
      <c r="B17" s="14" t="s">
        <v>113</v>
      </c>
      <c r="C17" s="17" t="s">
        <v>1796</v>
      </c>
      <c r="D17" s="657">
        <v>31562.5</v>
      </c>
    </row>
    <row r="18" spans="1:4" ht="30" customHeight="1" thickTop="1" thickBot="1">
      <c r="A18" s="16" t="s">
        <v>133</v>
      </c>
      <c r="B18" s="14" t="s">
        <v>113</v>
      </c>
      <c r="C18" s="17" t="s">
        <v>134</v>
      </c>
      <c r="D18" s="657">
        <v>65705.882645674981</v>
      </c>
    </row>
    <row r="19" spans="1:4" ht="30" customHeight="1" thickTop="1" thickBot="1">
      <c r="A19" s="16" t="s">
        <v>146</v>
      </c>
      <c r="B19" s="14" t="s">
        <v>113</v>
      </c>
      <c r="C19" s="17" t="s">
        <v>147</v>
      </c>
      <c r="D19" s="657">
        <v>120190</v>
      </c>
    </row>
    <row r="20" spans="1:4" ht="30" customHeight="1" thickTop="1" thickBot="1">
      <c r="A20" s="16" t="s">
        <v>135</v>
      </c>
      <c r="B20" s="14" t="s">
        <v>113</v>
      </c>
      <c r="C20" s="17" t="s">
        <v>1968</v>
      </c>
      <c r="D20" s="657">
        <v>45071.25</v>
      </c>
    </row>
    <row r="21" spans="1:4" ht="30" customHeight="1" thickTop="1" thickBot="1">
      <c r="A21" s="16" t="s">
        <v>136</v>
      </c>
      <c r="B21" s="14" t="s">
        <v>113</v>
      </c>
      <c r="C21" s="17" t="s">
        <v>137</v>
      </c>
      <c r="D21" s="657">
        <v>127584.23814694172</v>
      </c>
    </row>
    <row r="22" spans="1:4" ht="30" customHeight="1" thickTop="1" thickBot="1">
      <c r="A22" s="16" t="s">
        <v>138</v>
      </c>
      <c r="B22" s="14" t="s">
        <v>113</v>
      </c>
      <c r="C22" s="17" t="s">
        <v>139</v>
      </c>
      <c r="D22" s="657">
        <v>37559.879999999997</v>
      </c>
    </row>
    <row r="23" spans="1:4" ht="30" customHeight="1" thickTop="1" thickBot="1">
      <c r="A23" s="16" t="s">
        <v>143</v>
      </c>
      <c r="B23" s="14" t="s">
        <v>144</v>
      </c>
      <c r="C23" s="17" t="s">
        <v>145</v>
      </c>
      <c r="D23" s="657">
        <v>25257.086120521177</v>
      </c>
    </row>
    <row r="24" spans="1:4" ht="30" customHeight="1" thickTop="1" thickBot="1">
      <c r="A24" s="16" t="s">
        <v>140</v>
      </c>
      <c r="B24" s="14" t="s">
        <v>1082</v>
      </c>
      <c r="C24" s="17" t="s">
        <v>142</v>
      </c>
      <c r="D24" s="657">
        <v>26768.193837133553</v>
      </c>
    </row>
    <row r="25" spans="1:4" ht="30" customHeight="1" thickTop="1" thickBot="1">
      <c r="A25" s="16" t="s">
        <v>148</v>
      </c>
      <c r="B25" s="14" t="s">
        <v>113</v>
      </c>
      <c r="C25" s="17" t="s">
        <v>149</v>
      </c>
      <c r="D25" s="657">
        <v>111175.75</v>
      </c>
    </row>
    <row r="26" spans="1:4" ht="30" customHeight="1" thickTop="1" thickBot="1">
      <c r="A26" s="16" t="s">
        <v>150</v>
      </c>
      <c r="B26" s="14" t="s">
        <v>113</v>
      </c>
      <c r="C26" s="17" t="s">
        <v>151</v>
      </c>
      <c r="D26" s="657">
        <v>126199.5</v>
      </c>
    </row>
    <row r="27" spans="1:4" ht="30" customHeight="1" thickTop="1" thickBot="1">
      <c r="A27" s="16" t="s">
        <v>152</v>
      </c>
      <c r="B27" s="14" t="s">
        <v>113</v>
      </c>
      <c r="C27" s="17" t="s">
        <v>153</v>
      </c>
      <c r="D27" s="657">
        <v>117185.25</v>
      </c>
    </row>
    <row r="28" spans="1:4" ht="30" customHeight="1" thickTop="1" thickBot="1">
      <c r="A28" s="16" t="s">
        <v>154</v>
      </c>
      <c r="B28" s="14" t="s">
        <v>113</v>
      </c>
      <c r="C28" s="17" t="s">
        <v>155</v>
      </c>
      <c r="D28" s="657">
        <v>65220.248728950864</v>
      </c>
    </row>
    <row r="29" spans="1:4" ht="30" customHeight="1" thickTop="1" thickBot="1">
      <c r="A29" s="16" t="s">
        <v>156</v>
      </c>
      <c r="B29" s="14" t="s">
        <v>113</v>
      </c>
      <c r="C29" s="17" t="s">
        <v>157</v>
      </c>
      <c r="D29" s="657">
        <v>1201.9000000000001</v>
      </c>
    </row>
    <row r="30" spans="1:4" ht="30" customHeight="1" thickTop="1" thickBot="1">
      <c r="A30" s="16" t="s">
        <v>166</v>
      </c>
      <c r="B30" s="14" t="s">
        <v>113</v>
      </c>
      <c r="C30" s="17" t="s">
        <v>167</v>
      </c>
      <c r="D30" s="657">
        <v>111175.75</v>
      </c>
    </row>
    <row r="31" spans="1:4" ht="30" customHeight="1" thickTop="1" thickBot="1">
      <c r="A31" s="16" t="s">
        <v>162</v>
      </c>
      <c r="B31" s="14" t="s">
        <v>113</v>
      </c>
      <c r="C31" s="17" t="s">
        <v>163</v>
      </c>
      <c r="D31" s="657">
        <v>7692.16</v>
      </c>
    </row>
    <row r="32" spans="1:4" ht="30" customHeight="1" thickTop="1" thickBot="1">
      <c r="A32" s="16" t="s">
        <v>164</v>
      </c>
      <c r="B32" s="14" t="s">
        <v>113</v>
      </c>
      <c r="C32" s="17" t="s">
        <v>165</v>
      </c>
      <c r="D32" s="657">
        <v>96152</v>
      </c>
    </row>
    <row r="33" spans="1:4" ht="30" customHeight="1" thickTop="1" thickBot="1">
      <c r="A33" s="16" t="s">
        <v>171</v>
      </c>
      <c r="B33" s="14" t="s">
        <v>113</v>
      </c>
      <c r="C33" s="17" t="s">
        <v>172</v>
      </c>
      <c r="D33" s="657">
        <v>5648.93</v>
      </c>
    </row>
    <row r="34" spans="1:4" ht="30" customHeight="1" thickTop="1" thickBot="1">
      <c r="A34" s="16" t="s">
        <v>160</v>
      </c>
      <c r="B34" s="14" t="s">
        <v>113</v>
      </c>
      <c r="C34" s="17" t="s">
        <v>161</v>
      </c>
      <c r="D34" s="657">
        <v>5108.58</v>
      </c>
    </row>
    <row r="35" spans="1:4" ht="30" customHeight="1" thickTop="1" thickBot="1">
      <c r="A35" s="16" t="s">
        <v>173</v>
      </c>
      <c r="B35" s="14" t="s">
        <v>113</v>
      </c>
      <c r="C35" s="17" t="s">
        <v>1970</v>
      </c>
      <c r="D35" s="657">
        <v>132209</v>
      </c>
    </row>
    <row r="36" spans="1:4" ht="30" customHeight="1" thickTop="1" thickBot="1">
      <c r="A36" s="16" t="s">
        <v>170</v>
      </c>
      <c r="B36" s="14" t="s">
        <v>113</v>
      </c>
      <c r="C36" s="17" t="s">
        <v>1969</v>
      </c>
      <c r="D36" s="657">
        <v>12619.95</v>
      </c>
    </row>
    <row r="37" spans="1:4" ht="30" customHeight="1" thickTop="1" thickBot="1">
      <c r="A37" s="16" t="s">
        <v>168</v>
      </c>
      <c r="B37" s="14" t="s">
        <v>113</v>
      </c>
      <c r="C37" s="17" t="s">
        <v>169</v>
      </c>
      <c r="D37" s="657">
        <v>107936.26547231271</v>
      </c>
    </row>
    <row r="38" spans="1:4" ht="30" customHeight="1" thickTop="1" thickBot="1">
      <c r="A38" s="16" t="s">
        <v>174</v>
      </c>
      <c r="B38" s="14" t="s">
        <v>113</v>
      </c>
      <c r="C38" s="17" t="s">
        <v>175</v>
      </c>
      <c r="D38" s="657">
        <v>96152</v>
      </c>
    </row>
    <row r="39" spans="1:4" ht="30" customHeight="1" thickTop="1" thickBot="1">
      <c r="A39" s="16" t="s">
        <v>176</v>
      </c>
      <c r="B39" s="14" t="s">
        <v>113</v>
      </c>
      <c r="C39" s="17" t="s">
        <v>177</v>
      </c>
      <c r="D39" s="657">
        <v>62498.8</v>
      </c>
    </row>
    <row r="40" spans="1:4" ht="30" customHeight="1" thickTop="1" thickBot="1">
      <c r="A40" s="16" t="s">
        <v>180</v>
      </c>
      <c r="B40" s="14" t="s">
        <v>113</v>
      </c>
      <c r="C40" s="17" t="s">
        <v>181</v>
      </c>
      <c r="D40" s="657">
        <v>78123.5</v>
      </c>
    </row>
    <row r="41" spans="1:4" ht="30" customHeight="1" thickTop="1" thickBot="1">
      <c r="A41" s="16" t="s">
        <v>178</v>
      </c>
      <c r="B41" s="14" t="s">
        <v>113</v>
      </c>
      <c r="C41" s="17" t="s">
        <v>179</v>
      </c>
      <c r="D41" s="657">
        <v>78123.5</v>
      </c>
    </row>
    <row r="42" spans="1:4" ht="30" customHeight="1" thickTop="1" thickBot="1">
      <c r="A42" s="16" t="s">
        <v>182</v>
      </c>
      <c r="B42" s="14" t="s">
        <v>113</v>
      </c>
      <c r="C42" s="17" t="s">
        <v>183</v>
      </c>
      <c r="D42" s="657">
        <v>90142.5</v>
      </c>
    </row>
    <row r="43" spans="1:4" ht="30" customHeight="1" thickTop="1" thickBot="1">
      <c r="A43" s="16" t="s">
        <v>1756</v>
      </c>
      <c r="B43" s="14" t="s">
        <v>113</v>
      </c>
      <c r="C43" s="17" t="s">
        <v>1755</v>
      </c>
      <c r="D43" s="657">
        <v>11538.24</v>
      </c>
    </row>
    <row r="44" spans="1:4" ht="30" customHeight="1" thickTop="1" thickBot="1">
      <c r="A44" s="16" t="s">
        <v>184</v>
      </c>
      <c r="B44" s="14" t="s">
        <v>113</v>
      </c>
      <c r="C44" s="17" t="s">
        <v>185</v>
      </c>
      <c r="D44" s="657">
        <v>22536.13</v>
      </c>
    </row>
    <row r="45" spans="1:4" ht="30" customHeight="1" thickTop="1" thickBot="1">
      <c r="A45" s="16" t="s">
        <v>1687</v>
      </c>
      <c r="B45" s="14" t="s">
        <v>113</v>
      </c>
      <c r="C45" s="17" t="s">
        <v>1688</v>
      </c>
      <c r="D45" s="657">
        <v>2428.5659731270362</v>
      </c>
    </row>
    <row r="46" spans="1:4" ht="30" customHeight="1" thickTop="1" thickBot="1">
      <c r="A46" s="16" t="s">
        <v>188</v>
      </c>
      <c r="B46" s="14" t="s">
        <v>113</v>
      </c>
      <c r="C46" s="17" t="s">
        <v>189</v>
      </c>
      <c r="D46" s="657">
        <v>2428.5659731270362</v>
      </c>
    </row>
    <row r="47" spans="1:4" ht="30" customHeight="1" thickTop="1" thickBot="1">
      <c r="A47" s="16" t="s">
        <v>186</v>
      </c>
      <c r="B47" s="14" t="s">
        <v>113</v>
      </c>
      <c r="C47" s="17" t="s">
        <v>187</v>
      </c>
      <c r="D47" s="657">
        <v>3004.75</v>
      </c>
    </row>
    <row r="48" spans="1:4" ht="30" customHeight="1" thickTop="1" thickBot="1">
      <c r="A48" s="16" t="s">
        <v>190</v>
      </c>
      <c r="B48" s="14" t="s">
        <v>113</v>
      </c>
      <c r="C48" s="17" t="s">
        <v>191</v>
      </c>
      <c r="D48" s="657">
        <v>5648.93</v>
      </c>
    </row>
    <row r="49" spans="1:4" ht="30" customHeight="1" thickTop="1" thickBot="1">
      <c r="A49" s="16" t="s">
        <v>201</v>
      </c>
      <c r="B49" s="14" t="s">
        <v>113</v>
      </c>
      <c r="C49" s="17" t="s">
        <v>1972</v>
      </c>
      <c r="D49" s="657">
        <v>84622.03213029317</v>
      </c>
    </row>
    <row r="50" spans="1:4" ht="30" customHeight="1" thickTop="1" thickBot="1">
      <c r="A50" s="16" t="s">
        <v>192</v>
      </c>
      <c r="B50" s="14" t="s">
        <v>113</v>
      </c>
      <c r="C50" s="17" t="s">
        <v>193</v>
      </c>
      <c r="D50" s="657">
        <v>30761.835659609125</v>
      </c>
    </row>
    <row r="51" spans="1:4" ht="30" customHeight="1" thickTop="1" thickBot="1">
      <c r="A51" s="16" t="s">
        <v>194</v>
      </c>
      <c r="B51" s="14" t="s">
        <v>113</v>
      </c>
      <c r="C51" s="17" t="s">
        <v>1971</v>
      </c>
      <c r="D51" s="657">
        <v>3363.3</v>
      </c>
    </row>
    <row r="52" spans="1:4" ht="30" customHeight="1" thickTop="1" thickBot="1">
      <c r="A52" s="16" t="s">
        <v>224</v>
      </c>
      <c r="B52" s="14" t="s">
        <v>92</v>
      </c>
      <c r="C52" s="17" t="s">
        <v>1975</v>
      </c>
      <c r="D52" s="657">
        <v>158126.62891693812</v>
      </c>
    </row>
    <row r="53" spans="1:4" ht="30" customHeight="1" thickTop="1" thickBot="1">
      <c r="A53" s="16" t="s">
        <v>195</v>
      </c>
      <c r="B53" s="14" t="s">
        <v>113</v>
      </c>
      <c r="C53" s="17" t="s">
        <v>196</v>
      </c>
      <c r="D53" s="657">
        <v>9080.6667431704154</v>
      </c>
    </row>
    <row r="54" spans="1:4" ht="30" customHeight="1" thickTop="1" thickBot="1">
      <c r="A54" s="16" t="s">
        <v>214</v>
      </c>
      <c r="B54" s="14" t="s">
        <v>113</v>
      </c>
      <c r="C54" s="17" t="s">
        <v>215</v>
      </c>
      <c r="D54" s="657">
        <v>14062.23</v>
      </c>
    </row>
    <row r="55" spans="1:4" ht="30" customHeight="1" thickTop="1" thickBot="1">
      <c r="A55" s="16" t="s">
        <v>197</v>
      </c>
      <c r="B55" s="14" t="s">
        <v>113</v>
      </c>
      <c r="C55" s="17" t="s">
        <v>198</v>
      </c>
      <c r="D55" s="657">
        <v>143339.36054723128</v>
      </c>
    </row>
    <row r="56" spans="1:4" ht="30" customHeight="1" thickTop="1" thickBot="1">
      <c r="A56" s="16" t="s">
        <v>199</v>
      </c>
      <c r="B56" s="14" t="s">
        <v>113</v>
      </c>
      <c r="C56" s="17" t="s">
        <v>200</v>
      </c>
      <c r="D56" s="657">
        <v>9216.9313714246309</v>
      </c>
    </row>
    <row r="57" spans="1:4" ht="30" customHeight="1" thickTop="1" thickBot="1">
      <c r="A57" s="16" t="s">
        <v>202</v>
      </c>
      <c r="B57" s="14" t="s">
        <v>113</v>
      </c>
      <c r="C57" s="17" t="s">
        <v>203</v>
      </c>
      <c r="D57" s="657">
        <v>89889.321885342026</v>
      </c>
    </row>
    <row r="58" spans="1:4" ht="30" customHeight="1" thickTop="1" thickBot="1">
      <c r="A58" s="16" t="s">
        <v>212</v>
      </c>
      <c r="B58" s="14" t="s">
        <v>113</v>
      </c>
      <c r="C58" s="17" t="s">
        <v>213</v>
      </c>
      <c r="D58" s="657">
        <v>38761.78</v>
      </c>
    </row>
    <row r="59" spans="1:4" ht="30" customHeight="1" thickTop="1" thickBot="1">
      <c r="A59" s="16" t="s">
        <v>206</v>
      </c>
      <c r="B59" s="14" t="s">
        <v>113</v>
      </c>
      <c r="C59" s="17" t="s">
        <v>207</v>
      </c>
      <c r="D59" s="657">
        <v>8233.52</v>
      </c>
    </row>
    <row r="60" spans="1:4" ht="30" customHeight="1" thickTop="1" thickBot="1">
      <c r="A60" s="16" t="s">
        <v>204</v>
      </c>
      <c r="B60" s="14" t="s">
        <v>113</v>
      </c>
      <c r="C60" s="17" t="s">
        <v>205</v>
      </c>
      <c r="D60" s="657">
        <v>12860.33</v>
      </c>
    </row>
    <row r="61" spans="1:4" ht="30" customHeight="1" thickTop="1" thickBot="1">
      <c r="A61" s="16" t="s">
        <v>208</v>
      </c>
      <c r="B61" s="14" t="s">
        <v>113</v>
      </c>
      <c r="C61" s="17" t="s">
        <v>209</v>
      </c>
      <c r="D61" s="657">
        <v>16225.65</v>
      </c>
    </row>
    <row r="62" spans="1:4" ht="30" customHeight="1" thickTop="1" thickBot="1">
      <c r="A62" s="16" t="s">
        <v>210</v>
      </c>
      <c r="B62" s="14" t="s">
        <v>113</v>
      </c>
      <c r="C62" s="17" t="s">
        <v>211</v>
      </c>
      <c r="D62" s="657">
        <v>21634.2</v>
      </c>
    </row>
    <row r="63" spans="1:4" ht="30" customHeight="1" thickTop="1" thickBot="1">
      <c r="A63" s="16" t="s">
        <v>217</v>
      </c>
      <c r="B63" s="14" t="s">
        <v>113</v>
      </c>
      <c r="C63" s="17" t="s">
        <v>218</v>
      </c>
      <c r="D63" s="657">
        <v>19561.871792258393</v>
      </c>
    </row>
    <row r="64" spans="1:4" ht="30" customHeight="1" thickTop="1" thickBot="1">
      <c r="A64" s="16" t="s">
        <v>219</v>
      </c>
      <c r="B64" s="14" t="s">
        <v>113</v>
      </c>
      <c r="C64" s="17" t="s">
        <v>220</v>
      </c>
      <c r="D64" s="657">
        <v>10028.305784450988</v>
      </c>
    </row>
    <row r="65" spans="1:4" ht="30" customHeight="1" thickTop="1" thickBot="1">
      <c r="A65" s="16" t="s">
        <v>216</v>
      </c>
      <c r="B65" s="14" t="s">
        <v>113</v>
      </c>
      <c r="C65" s="17" t="s">
        <v>1973</v>
      </c>
      <c r="D65" s="657">
        <v>11032.50633602655</v>
      </c>
    </row>
    <row r="66" spans="1:4" ht="30" customHeight="1" thickTop="1" thickBot="1">
      <c r="A66" s="16" t="s">
        <v>221</v>
      </c>
      <c r="B66" s="14" t="s">
        <v>113</v>
      </c>
      <c r="C66" s="17" t="s">
        <v>1974</v>
      </c>
      <c r="D66" s="657">
        <v>52954.997731489028</v>
      </c>
    </row>
    <row r="67" spans="1:4" ht="30" customHeight="1" thickTop="1" thickBot="1">
      <c r="A67" s="16" t="s">
        <v>222</v>
      </c>
      <c r="B67" s="14" t="s">
        <v>113</v>
      </c>
      <c r="C67" s="17" t="s">
        <v>223</v>
      </c>
      <c r="D67" s="657">
        <v>14728.83</v>
      </c>
    </row>
    <row r="68" spans="1:4" ht="30" customHeight="1" thickTop="1" thickBot="1">
      <c r="A68" s="16" t="s">
        <v>225</v>
      </c>
      <c r="B68" s="14" t="s">
        <v>113</v>
      </c>
      <c r="C68" s="17" t="s">
        <v>226</v>
      </c>
      <c r="D68" s="657">
        <v>76395.8174311045</v>
      </c>
    </row>
    <row r="69" spans="1:4" ht="30" customHeight="1" thickTop="1" thickBot="1">
      <c r="A69" s="16" t="s">
        <v>227</v>
      </c>
      <c r="B69" s="14" t="s">
        <v>113</v>
      </c>
      <c r="C69" s="17" t="s">
        <v>1976</v>
      </c>
      <c r="D69" s="657">
        <v>13334.098358161118</v>
      </c>
    </row>
    <row r="70" spans="1:4" ht="30" customHeight="1" thickTop="1" thickBot="1">
      <c r="A70" s="16" t="s">
        <v>232</v>
      </c>
      <c r="B70" s="14" t="s">
        <v>233</v>
      </c>
      <c r="C70" s="17" t="s">
        <v>1979</v>
      </c>
      <c r="D70" s="657">
        <v>3341.2819999999997</v>
      </c>
    </row>
    <row r="71" spans="1:4" ht="30" customHeight="1" thickTop="1" thickBot="1">
      <c r="A71" s="16" t="s">
        <v>228</v>
      </c>
      <c r="B71" s="14" t="s">
        <v>113</v>
      </c>
      <c r="C71" s="17" t="s">
        <v>1977</v>
      </c>
      <c r="D71" s="657">
        <v>2644.18</v>
      </c>
    </row>
    <row r="72" spans="1:4" ht="30" customHeight="1" thickTop="1" thickBot="1">
      <c r="A72" s="16" t="s">
        <v>229</v>
      </c>
      <c r="B72" s="14" t="s">
        <v>113</v>
      </c>
      <c r="C72" s="17" t="s">
        <v>1978</v>
      </c>
      <c r="D72" s="657">
        <v>8149.1880431596092</v>
      </c>
    </row>
    <row r="73" spans="1:4" ht="30" customHeight="1" thickTop="1" thickBot="1">
      <c r="A73" s="16" t="s">
        <v>230</v>
      </c>
      <c r="B73" s="14" t="s">
        <v>113</v>
      </c>
      <c r="C73" s="17" t="s">
        <v>231</v>
      </c>
      <c r="D73" s="657">
        <v>3019.2963595585452</v>
      </c>
    </row>
    <row r="74" spans="1:4" ht="30" customHeight="1" thickTop="1" thickBot="1">
      <c r="A74" s="16" t="s">
        <v>234</v>
      </c>
      <c r="B74" s="14" t="s">
        <v>113</v>
      </c>
      <c r="C74" s="17" t="s">
        <v>235</v>
      </c>
      <c r="D74" s="657">
        <v>12034.766015924721</v>
      </c>
    </row>
    <row r="75" spans="1:4" ht="30" customHeight="1" thickTop="1" thickBot="1">
      <c r="A75" s="16" t="s">
        <v>236</v>
      </c>
      <c r="B75" s="14" t="s">
        <v>113</v>
      </c>
      <c r="C75" s="17" t="s">
        <v>237</v>
      </c>
      <c r="D75" s="657">
        <v>396627</v>
      </c>
    </row>
    <row r="76" spans="1:4" ht="30" customHeight="1" thickTop="1" thickBot="1">
      <c r="A76" s="16" t="s">
        <v>238</v>
      </c>
      <c r="B76" s="14" t="s">
        <v>113</v>
      </c>
      <c r="C76" s="17" t="s">
        <v>239</v>
      </c>
      <c r="D76" s="657">
        <v>691092.5</v>
      </c>
    </row>
    <row r="77" spans="1:4" ht="30" customHeight="1" thickTop="1" thickBot="1">
      <c r="A77" s="16" t="s">
        <v>240</v>
      </c>
      <c r="B77" s="14" t="s">
        <v>113</v>
      </c>
      <c r="C77" s="17" t="s">
        <v>1980</v>
      </c>
      <c r="D77" s="657">
        <v>120564.8085325733</v>
      </c>
    </row>
    <row r="78" spans="1:4" ht="30" customHeight="1" thickTop="1" thickBot="1">
      <c r="A78" s="16" t="s">
        <v>241</v>
      </c>
      <c r="B78" s="14" t="s">
        <v>113</v>
      </c>
      <c r="C78" s="17" t="s">
        <v>1981</v>
      </c>
      <c r="D78" s="657">
        <v>146578.35796510146</v>
      </c>
    </row>
    <row r="79" spans="1:4" ht="30" customHeight="1" thickTop="1" thickBot="1">
      <c r="A79" s="16" t="s">
        <v>246</v>
      </c>
      <c r="B79" s="14" t="s">
        <v>113</v>
      </c>
      <c r="C79" s="17" t="s">
        <v>1986</v>
      </c>
      <c r="D79" s="657">
        <v>111714.03476384367</v>
      </c>
    </row>
    <row r="80" spans="1:4" ht="30" customHeight="1" thickTop="1" thickBot="1">
      <c r="A80" s="16" t="s">
        <v>243</v>
      </c>
      <c r="B80" s="14" t="s">
        <v>113</v>
      </c>
      <c r="C80" s="17" t="s">
        <v>1983</v>
      </c>
      <c r="D80" s="657">
        <v>218628.35048859933</v>
      </c>
    </row>
    <row r="81" spans="1:4" ht="30" customHeight="1" thickTop="1" thickBot="1">
      <c r="A81" s="16" t="s">
        <v>244</v>
      </c>
      <c r="B81" s="14" t="s">
        <v>113</v>
      </c>
      <c r="C81" s="17" t="s">
        <v>1984</v>
      </c>
      <c r="D81" s="657">
        <v>266062.89438925084</v>
      </c>
    </row>
    <row r="82" spans="1:4" ht="30" customHeight="1" thickTop="1" thickBot="1">
      <c r="A82" s="16" t="s">
        <v>245</v>
      </c>
      <c r="B82" s="14" t="s">
        <v>113</v>
      </c>
      <c r="C82" s="17" t="s">
        <v>1985</v>
      </c>
      <c r="D82" s="657">
        <v>189428.14590390882</v>
      </c>
    </row>
    <row r="83" spans="1:4" ht="30" customHeight="1" thickTop="1" thickBot="1">
      <c r="A83" s="16" t="s">
        <v>247</v>
      </c>
      <c r="B83" s="14" t="s">
        <v>113</v>
      </c>
      <c r="C83" s="17" t="s">
        <v>1987</v>
      </c>
      <c r="D83" s="657">
        <v>164386.93231433225</v>
      </c>
    </row>
    <row r="84" spans="1:4" ht="30" customHeight="1" thickTop="1" thickBot="1">
      <c r="A84" s="16" t="s">
        <v>242</v>
      </c>
      <c r="B84" s="14" t="s">
        <v>113</v>
      </c>
      <c r="C84" s="17" t="s">
        <v>1982</v>
      </c>
      <c r="D84" s="657">
        <v>187269.4205944626</v>
      </c>
    </row>
    <row r="85" spans="1:4" ht="30" customHeight="1" thickTop="1" thickBot="1">
      <c r="A85" s="16" t="s">
        <v>248</v>
      </c>
      <c r="B85" s="14" t="s">
        <v>113</v>
      </c>
      <c r="C85" s="17" t="s">
        <v>1988</v>
      </c>
      <c r="D85" s="657">
        <v>312494</v>
      </c>
    </row>
    <row r="86" spans="1:4" ht="30" customHeight="1" thickTop="1" thickBot="1">
      <c r="A86" s="16" t="s">
        <v>249</v>
      </c>
      <c r="B86" s="14" t="s">
        <v>113</v>
      </c>
      <c r="C86" s="17" t="s">
        <v>250</v>
      </c>
      <c r="D86" s="657">
        <v>4927.79</v>
      </c>
    </row>
    <row r="87" spans="1:4" ht="30" customHeight="1" thickTop="1" thickBot="1">
      <c r="A87" s="16" t="s">
        <v>255</v>
      </c>
      <c r="B87" s="14" t="s">
        <v>113</v>
      </c>
      <c r="C87" s="17" t="s">
        <v>256</v>
      </c>
      <c r="D87" s="657">
        <v>1122781.7393698536</v>
      </c>
    </row>
    <row r="88" spans="1:4" ht="30" customHeight="1" thickTop="1" thickBot="1">
      <c r="A88" s="16" t="s">
        <v>253</v>
      </c>
      <c r="B88" s="14" t="s">
        <v>113</v>
      </c>
      <c r="C88" s="17" t="s">
        <v>254</v>
      </c>
      <c r="D88" s="657">
        <v>18888.846457654727</v>
      </c>
    </row>
    <row r="89" spans="1:4" ht="30" customHeight="1" thickTop="1" thickBot="1">
      <c r="A89" s="16" t="s">
        <v>251</v>
      </c>
      <c r="B89" s="14" t="s">
        <v>113</v>
      </c>
      <c r="C89" s="17" t="s">
        <v>252</v>
      </c>
      <c r="D89" s="657">
        <v>9443.5</v>
      </c>
    </row>
    <row r="90" spans="1:4" ht="30" customHeight="1" thickTop="1" thickBot="1">
      <c r="A90" s="16" t="s">
        <v>257</v>
      </c>
      <c r="B90" s="14" t="s">
        <v>113</v>
      </c>
      <c r="C90" s="17" t="s">
        <v>258</v>
      </c>
      <c r="D90" s="657">
        <v>2523.9900000000002</v>
      </c>
    </row>
    <row r="91" spans="1:4" ht="30" customHeight="1" thickTop="1" thickBot="1">
      <c r="A91" s="16" t="s">
        <v>259</v>
      </c>
      <c r="B91" s="14" t="s">
        <v>113</v>
      </c>
      <c r="C91" s="17" t="s">
        <v>260</v>
      </c>
      <c r="D91" s="657">
        <v>72964.91545928338</v>
      </c>
    </row>
    <row r="92" spans="1:4" ht="30" customHeight="1" thickTop="1" thickBot="1">
      <c r="A92" s="16" t="s">
        <v>261</v>
      </c>
      <c r="B92" s="14" t="s">
        <v>113</v>
      </c>
      <c r="C92" s="17" t="s">
        <v>262</v>
      </c>
      <c r="D92" s="657">
        <v>2043.23</v>
      </c>
    </row>
    <row r="93" spans="1:4" ht="30" customHeight="1" thickTop="1" thickBot="1">
      <c r="A93" s="16" t="s">
        <v>263</v>
      </c>
      <c r="B93" s="14" t="s">
        <v>113</v>
      </c>
      <c r="C93" s="17" t="s">
        <v>264</v>
      </c>
      <c r="D93" s="657">
        <v>4387.4399999999996</v>
      </c>
    </row>
    <row r="94" spans="1:4" ht="30" customHeight="1" thickTop="1" thickBot="1">
      <c r="A94" s="16" t="s">
        <v>265</v>
      </c>
      <c r="B94" s="14" t="s">
        <v>113</v>
      </c>
      <c r="C94" s="17" t="s">
        <v>266</v>
      </c>
      <c r="D94" s="657">
        <v>10517.13</v>
      </c>
    </row>
    <row r="95" spans="1:4" ht="30" customHeight="1" thickTop="1" thickBot="1">
      <c r="A95" s="16" t="s">
        <v>267</v>
      </c>
      <c r="B95" s="14" t="s">
        <v>113</v>
      </c>
      <c r="C95" s="17" t="s">
        <v>268</v>
      </c>
      <c r="D95" s="657">
        <v>28965.79</v>
      </c>
    </row>
    <row r="96" spans="1:4" ht="30" customHeight="1" thickTop="1" thickBot="1">
      <c r="A96" s="16" t="s">
        <v>269</v>
      </c>
      <c r="B96" s="14" t="s">
        <v>113</v>
      </c>
      <c r="C96" s="17" t="s">
        <v>270</v>
      </c>
      <c r="D96" s="657">
        <v>167963</v>
      </c>
    </row>
    <row r="97" spans="1:4" ht="30" customHeight="1" thickTop="1" thickBot="1">
      <c r="A97" s="16" t="s">
        <v>271</v>
      </c>
      <c r="B97" s="14" t="s">
        <v>113</v>
      </c>
      <c r="C97" s="17" t="s">
        <v>272</v>
      </c>
      <c r="D97" s="657">
        <v>147232.75</v>
      </c>
    </row>
    <row r="98" spans="1:4" ht="30" customHeight="1" thickTop="1" thickBot="1">
      <c r="A98" s="16" t="s">
        <v>273</v>
      </c>
      <c r="B98" s="14" t="s">
        <v>113</v>
      </c>
      <c r="C98" s="17" t="s">
        <v>274</v>
      </c>
      <c r="D98" s="657">
        <v>7451.78</v>
      </c>
    </row>
    <row r="99" spans="1:4" ht="30" customHeight="1" thickTop="1" thickBot="1">
      <c r="A99" s="16" t="s">
        <v>275</v>
      </c>
      <c r="B99" s="14" t="s">
        <v>113</v>
      </c>
      <c r="C99" s="17" t="s">
        <v>276</v>
      </c>
      <c r="D99" s="657">
        <v>13220.9</v>
      </c>
    </row>
    <row r="100" spans="1:4" ht="30" customHeight="1" thickTop="1" thickBot="1">
      <c r="A100" s="16" t="s">
        <v>277</v>
      </c>
      <c r="B100" s="14" t="s">
        <v>113</v>
      </c>
      <c r="C100" s="17" t="s">
        <v>278</v>
      </c>
      <c r="D100" s="657">
        <v>382418.188568404</v>
      </c>
    </row>
    <row r="101" spans="1:4" ht="30" customHeight="1" thickTop="1" thickBot="1">
      <c r="A101" s="16" t="s">
        <v>279</v>
      </c>
      <c r="B101" s="14" t="s">
        <v>113</v>
      </c>
      <c r="C101" s="17" t="s">
        <v>1989</v>
      </c>
      <c r="D101" s="657">
        <v>382418.188568404</v>
      </c>
    </row>
    <row r="102" spans="1:4" ht="30" customHeight="1" thickTop="1" thickBot="1">
      <c r="A102" s="16" t="s">
        <v>280</v>
      </c>
      <c r="B102" s="14" t="s">
        <v>113</v>
      </c>
      <c r="C102" s="17" t="s">
        <v>281</v>
      </c>
      <c r="D102" s="657">
        <v>485713.19462540722</v>
      </c>
    </row>
    <row r="103" spans="1:4" ht="30" customHeight="1" thickTop="1" thickBot="1">
      <c r="A103" s="16" t="s">
        <v>282</v>
      </c>
      <c r="B103" s="14" t="s">
        <v>113</v>
      </c>
      <c r="C103" s="17" t="s">
        <v>283</v>
      </c>
      <c r="D103" s="657">
        <v>561268.58045602601</v>
      </c>
    </row>
    <row r="104" spans="1:4" ht="30" customHeight="1" thickTop="1" thickBot="1">
      <c r="A104" s="16" t="s">
        <v>284</v>
      </c>
      <c r="B104" s="14" t="s">
        <v>113</v>
      </c>
      <c r="C104" s="17" t="s">
        <v>285</v>
      </c>
      <c r="D104" s="657">
        <v>841330</v>
      </c>
    </row>
    <row r="105" spans="1:4" ht="30" customHeight="1" thickTop="1" thickBot="1">
      <c r="A105" s="16" t="s">
        <v>286</v>
      </c>
      <c r="B105" s="14" t="s">
        <v>113</v>
      </c>
      <c r="C105" s="17" t="s">
        <v>287</v>
      </c>
      <c r="D105" s="657">
        <v>240266.63727832068</v>
      </c>
    </row>
    <row r="106" spans="1:4" ht="30" customHeight="1" thickTop="1" thickBot="1">
      <c r="A106" s="16" t="s">
        <v>288</v>
      </c>
      <c r="B106" s="14" t="s">
        <v>113</v>
      </c>
      <c r="C106" s="17" t="s">
        <v>289</v>
      </c>
      <c r="D106" s="657">
        <v>11418.05</v>
      </c>
    </row>
    <row r="107" spans="1:4" ht="30" customHeight="1" thickTop="1" thickBot="1">
      <c r="A107" s="16" t="s">
        <v>290</v>
      </c>
      <c r="B107" s="14" t="s">
        <v>113</v>
      </c>
      <c r="C107" s="17" t="s">
        <v>291</v>
      </c>
      <c r="D107" s="657">
        <v>703111.5</v>
      </c>
    </row>
    <row r="108" spans="1:4" ht="30" customHeight="1" thickTop="1" thickBot="1">
      <c r="A108" s="16" t="s">
        <v>292</v>
      </c>
      <c r="B108" s="14" t="s">
        <v>113</v>
      </c>
      <c r="C108" s="17" t="s">
        <v>293</v>
      </c>
      <c r="D108" s="657">
        <v>4627.82</v>
      </c>
    </row>
    <row r="109" spans="1:4" ht="30" customHeight="1" thickTop="1" thickBot="1">
      <c r="A109" s="16" t="s">
        <v>294</v>
      </c>
      <c r="B109" s="14" t="s">
        <v>113</v>
      </c>
      <c r="C109" s="17" t="s">
        <v>1990</v>
      </c>
      <c r="D109" s="657">
        <v>615236.71319218248</v>
      </c>
    </row>
    <row r="110" spans="1:4" ht="30" customHeight="1" thickTop="1" thickBot="1">
      <c r="A110" s="16" t="s">
        <v>295</v>
      </c>
      <c r="B110" s="14" t="s">
        <v>113</v>
      </c>
      <c r="C110" s="17" t="s">
        <v>296</v>
      </c>
      <c r="D110" s="657">
        <v>2283.61</v>
      </c>
    </row>
    <row r="111" spans="1:4" ht="30" customHeight="1" thickTop="1" thickBot="1">
      <c r="A111" s="16" t="s">
        <v>297</v>
      </c>
      <c r="B111" s="14" t="s">
        <v>113</v>
      </c>
      <c r="C111" s="17" t="s">
        <v>298</v>
      </c>
      <c r="D111" s="657">
        <v>114088.63260423455</v>
      </c>
    </row>
    <row r="112" spans="1:4" ht="30" customHeight="1" thickTop="1" thickBot="1">
      <c r="A112" s="16" t="s">
        <v>299</v>
      </c>
      <c r="B112" s="14" t="s">
        <v>113</v>
      </c>
      <c r="C112" s="17" t="s">
        <v>300</v>
      </c>
      <c r="D112" s="657">
        <v>1322090</v>
      </c>
    </row>
    <row r="113" spans="1:12" ht="30" customHeight="1" thickTop="1" thickBot="1">
      <c r="A113" s="16" t="s">
        <v>301</v>
      </c>
      <c r="B113" s="14" t="s">
        <v>113</v>
      </c>
      <c r="C113" s="17" t="s">
        <v>302</v>
      </c>
      <c r="D113" s="657">
        <v>2523.9900000000002</v>
      </c>
    </row>
    <row r="114" spans="1:12" ht="30" customHeight="1" thickTop="1" thickBot="1">
      <c r="A114" s="16" t="s">
        <v>305</v>
      </c>
      <c r="B114" s="14" t="s">
        <v>113</v>
      </c>
      <c r="C114" s="17" t="s">
        <v>306</v>
      </c>
      <c r="D114" s="657">
        <v>138218.5</v>
      </c>
    </row>
    <row r="115" spans="1:12" ht="30" customHeight="1" thickTop="1" thickBot="1">
      <c r="A115" s="16" t="s">
        <v>303</v>
      </c>
      <c r="B115" s="14" t="s">
        <v>113</v>
      </c>
      <c r="C115" s="17" t="s">
        <v>304</v>
      </c>
      <c r="D115" s="657">
        <v>150237.5</v>
      </c>
    </row>
    <row r="116" spans="1:12" ht="30" customHeight="1" thickTop="1" thickBot="1">
      <c r="A116" s="16" t="s">
        <v>309</v>
      </c>
      <c r="B116" s="14" t="s">
        <v>113</v>
      </c>
      <c r="C116" s="17" t="s">
        <v>1991</v>
      </c>
      <c r="D116" s="657">
        <v>126199.5</v>
      </c>
      <c r="E116" s="224"/>
      <c r="G116" s="224"/>
      <c r="H116" s="224"/>
      <c r="I116" s="224"/>
      <c r="J116" s="224"/>
      <c r="K116" s="224"/>
      <c r="L116" s="224"/>
    </row>
    <row r="117" spans="1:12" ht="30" customHeight="1" thickTop="1" thickBot="1">
      <c r="A117" s="16" t="s">
        <v>310</v>
      </c>
      <c r="B117" s="14" t="s">
        <v>113</v>
      </c>
      <c r="C117" s="17" t="s">
        <v>311</v>
      </c>
      <c r="D117" s="657">
        <v>120190</v>
      </c>
      <c r="E117" s="224"/>
      <c r="G117" s="224"/>
      <c r="H117" s="224"/>
      <c r="I117" s="224"/>
      <c r="J117" s="224"/>
      <c r="K117" s="224"/>
      <c r="L117" s="224"/>
    </row>
    <row r="118" spans="1:12" ht="30" customHeight="1" thickTop="1" thickBot="1">
      <c r="A118" s="16" t="s">
        <v>313</v>
      </c>
      <c r="B118" s="14" t="s">
        <v>113</v>
      </c>
      <c r="C118" s="17" t="s">
        <v>1993</v>
      </c>
      <c r="D118" s="657">
        <v>171270.75</v>
      </c>
      <c r="E118" s="224"/>
      <c r="G118" s="224"/>
      <c r="H118" s="224"/>
      <c r="I118" s="224"/>
      <c r="J118" s="224"/>
      <c r="K118" s="224"/>
      <c r="L118" s="224"/>
    </row>
    <row r="119" spans="1:12" ht="30" customHeight="1" thickTop="1" thickBot="1">
      <c r="A119" s="16" t="s">
        <v>318</v>
      </c>
      <c r="B119" s="14" t="s">
        <v>113</v>
      </c>
      <c r="C119" s="17" t="s">
        <v>319</v>
      </c>
      <c r="D119" s="657">
        <v>183289.75</v>
      </c>
      <c r="E119" s="224"/>
      <c r="G119" s="224"/>
      <c r="H119" s="224"/>
      <c r="I119" s="224"/>
      <c r="J119" s="224"/>
      <c r="K119" s="224"/>
      <c r="L119" s="224"/>
    </row>
    <row r="120" spans="1:12" ht="30" customHeight="1" thickTop="1" thickBot="1">
      <c r="A120" s="16" t="s">
        <v>314</v>
      </c>
      <c r="B120" s="14" t="s">
        <v>113</v>
      </c>
      <c r="C120" s="17" t="s">
        <v>315</v>
      </c>
      <c r="D120" s="657">
        <v>198313.5</v>
      </c>
      <c r="E120" s="224"/>
      <c r="G120" s="224"/>
      <c r="H120" s="224"/>
      <c r="I120" s="224"/>
      <c r="J120" s="224"/>
      <c r="K120" s="224"/>
      <c r="L120" s="224"/>
    </row>
    <row r="121" spans="1:12" ht="30" customHeight="1" thickTop="1" thickBot="1">
      <c r="A121" s="16" t="s">
        <v>1732</v>
      </c>
      <c r="B121" s="14" t="s">
        <v>113</v>
      </c>
      <c r="C121" s="17" t="s">
        <v>1733</v>
      </c>
      <c r="D121" s="657">
        <v>114180.5</v>
      </c>
      <c r="E121" s="224"/>
    </row>
    <row r="122" spans="1:12" ht="30" customHeight="1" thickTop="1" thickBot="1">
      <c r="A122" s="16" t="s">
        <v>322</v>
      </c>
      <c r="B122" s="14" t="s">
        <v>113</v>
      </c>
      <c r="C122" s="17" t="s">
        <v>323</v>
      </c>
      <c r="D122" s="657">
        <v>123194.75</v>
      </c>
    </row>
    <row r="123" spans="1:12" ht="30" customHeight="1" thickTop="1" thickBot="1">
      <c r="A123" s="16" t="s">
        <v>320</v>
      </c>
      <c r="B123" s="14" t="s">
        <v>113</v>
      </c>
      <c r="C123" s="17" t="s">
        <v>321</v>
      </c>
      <c r="D123" s="657">
        <v>54085.5</v>
      </c>
    </row>
    <row r="124" spans="1:12" ht="30" customHeight="1" thickTop="1" thickBot="1">
      <c r="A124" s="16" t="s">
        <v>312</v>
      </c>
      <c r="B124" s="14" t="s">
        <v>113</v>
      </c>
      <c r="C124" s="17" t="s">
        <v>1992</v>
      </c>
      <c r="D124" s="657">
        <v>195308.75</v>
      </c>
    </row>
    <row r="125" spans="1:12" ht="30" customHeight="1" thickTop="1" thickBot="1">
      <c r="A125" s="16" t="s">
        <v>316</v>
      </c>
      <c r="B125" s="14" t="s">
        <v>113</v>
      </c>
      <c r="C125" s="17" t="s">
        <v>317</v>
      </c>
      <c r="D125" s="657">
        <v>183289.75</v>
      </c>
    </row>
    <row r="126" spans="1:12" ht="30" customHeight="1" thickTop="1" thickBot="1">
      <c r="A126" s="16" t="s">
        <v>307</v>
      </c>
      <c r="B126" s="14" t="s">
        <v>113</v>
      </c>
      <c r="C126" s="17" t="s">
        <v>308</v>
      </c>
      <c r="D126" s="657">
        <v>144228</v>
      </c>
    </row>
    <row r="127" spans="1:12" ht="30" customHeight="1" thickTop="1" thickBot="1">
      <c r="A127" s="16" t="s">
        <v>324</v>
      </c>
      <c r="B127" s="14" t="s">
        <v>113</v>
      </c>
      <c r="C127" s="17" t="s">
        <v>325</v>
      </c>
      <c r="D127" s="657">
        <v>4209.5143534201952</v>
      </c>
    </row>
    <row r="128" spans="1:12" ht="30" customHeight="1" thickTop="1" thickBot="1">
      <c r="A128" s="16" t="s">
        <v>326</v>
      </c>
      <c r="B128" s="14" t="s">
        <v>113</v>
      </c>
      <c r="C128" s="17" t="s">
        <v>327</v>
      </c>
      <c r="D128" s="657">
        <v>89587.100342019563</v>
      </c>
    </row>
    <row r="129" spans="1:4" ht="30" customHeight="1" thickTop="1" thickBot="1">
      <c r="A129" s="16" t="s">
        <v>328</v>
      </c>
      <c r="B129" s="14" t="s">
        <v>113</v>
      </c>
      <c r="C129" s="17" t="s">
        <v>329</v>
      </c>
      <c r="D129" s="657">
        <v>80.952199104234538</v>
      </c>
    </row>
    <row r="130" spans="1:4" ht="30" customHeight="1" thickTop="1" thickBot="1">
      <c r="A130" s="16" t="s">
        <v>330</v>
      </c>
      <c r="B130" s="14" t="s">
        <v>113</v>
      </c>
      <c r="C130" s="17" t="s">
        <v>331</v>
      </c>
      <c r="D130" s="657">
        <v>2764.37</v>
      </c>
    </row>
    <row r="131" spans="1:4" ht="30" customHeight="1" thickTop="1" thickBot="1">
      <c r="A131" s="16" t="s">
        <v>332</v>
      </c>
      <c r="B131" s="14" t="s">
        <v>113</v>
      </c>
      <c r="C131" s="17" t="s">
        <v>333</v>
      </c>
      <c r="D131" s="657">
        <v>2632.06</v>
      </c>
    </row>
    <row r="132" spans="1:4" ht="30" customHeight="1" thickTop="1" thickBot="1">
      <c r="A132" s="16" t="s">
        <v>334</v>
      </c>
      <c r="B132" s="14" t="s">
        <v>113</v>
      </c>
      <c r="C132" s="17" t="s">
        <v>1760</v>
      </c>
      <c r="D132" s="657">
        <v>4657.1099999999997</v>
      </c>
    </row>
    <row r="133" spans="1:4" ht="30" customHeight="1" thickTop="1" thickBot="1">
      <c r="A133" s="16" t="s">
        <v>335</v>
      </c>
      <c r="B133" s="14" t="s">
        <v>92</v>
      </c>
      <c r="C133" s="17" t="s">
        <v>1994</v>
      </c>
      <c r="D133" s="657">
        <v>249008.96444462542</v>
      </c>
    </row>
    <row r="134" spans="1:4" ht="30" customHeight="1" thickTop="1" thickBot="1">
      <c r="A134" s="16" t="s">
        <v>336</v>
      </c>
      <c r="B134" s="14" t="s">
        <v>113</v>
      </c>
      <c r="C134" s="17" t="s">
        <v>337</v>
      </c>
      <c r="D134" s="657">
        <v>57412.907166123776</v>
      </c>
    </row>
    <row r="135" spans="1:4" ht="30" customHeight="1" thickTop="1" thickBot="1">
      <c r="A135" s="16" t="s">
        <v>338</v>
      </c>
      <c r="B135" s="14" t="s">
        <v>339</v>
      </c>
      <c r="C135" s="17" t="s">
        <v>340</v>
      </c>
      <c r="D135" s="657">
        <v>661615.65</v>
      </c>
    </row>
    <row r="136" spans="1:4" ht="30" customHeight="1" thickTop="1" thickBot="1">
      <c r="A136" s="16" t="s">
        <v>352</v>
      </c>
      <c r="B136" s="14" t="s">
        <v>339</v>
      </c>
      <c r="C136" s="17" t="s">
        <v>353</v>
      </c>
      <c r="D136" s="657">
        <v>926.18661942137146</v>
      </c>
    </row>
    <row r="137" spans="1:4" ht="30" customHeight="1" thickTop="1" thickBot="1">
      <c r="A137" s="16" t="s">
        <v>343</v>
      </c>
      <c r="B137" s="14" t="s">
        <v>344</v>
      </c>
      <c r="C137" s="17" t="s">
        <v>345</v>
      </c>
      <c r="D137" s="657">
        <v>0.30308052225522553</v>
      </c>
    </row>
    <row r="138" spans="1:4" ht="30" customHeight="1" thickTop="1" thickBot="1">
      <c r="A138" s="16" t="s">
        <v>346</v>
      </c>
      <c r="B138" s="14" t="s">
        <v>344</v>
      </c>
      <c r="C138" s="17" t="s">
        <v>347</v>
      </c>
      <c r="D138" s="657">
        <v>0.45726190951863921</v>
      </c>
    </row>
    <row r="139" spans="1:4" ht="30" customHeight="1" thickTop="1" thickBot="1">
      <c r="A139" s="16" t="s">
        <v>350</v>
      </c>
      <c r="B139" s="14" t="s">
        <v>339</v>
      </c>
      <c r="C139" s="17" t="s">
        <v>351</v>
      </c>
      <c r="D139" s="657">
        <v>1502.88</v>
      </c>
    </row>
    <row r="140" spans="1:4" ht="30" customHeight="1" thickTop="1" thickBot="1">
      <c r="A140" s="16" t="s">
        <v>348</v>
      </c>
      <c r="B140" s="14" t="s">
        <v>339</v>
      </c>
      <c r="C140" s="17" t="s">
        <v>349</v>
      </c>
      <c r="D140" s="657">
        <v>1502.88</v>
      </c>
    </row>
    <row r="141" spans="1:4" ht="30" customHeight="1" thickTop="1" thickBot="1">
      <c r="A141" s="16" t="s">
        <v>356</v>
      </c>
      <c r="B141" s="14" t="s">
        <v>113</v>
      </c>
      <c r="C141" s="17" t="s">
        <v>357</v>
      </c>
      <c r="D141" s="657">
        <v>60477.561344649112</v>
      </c>
    </row>
    <row r="142" spans="1:4" ht="30" customHeight="1" thickTop="1" thickBot="1">
      <c r="A142" s="16" t="s">
        <v>341</v>
      </c>
      <c r="B142" s="14" t="s">
        <v>339</v>
      </c>
      <c r="C142" s="17" t="s">
        <v>342</v>
      </c>
      <c r="D142" s="657">
        <v>661615.65</v>
      </c>
    </row>
    <row r="143" spans="1:4" ht="30" customHeight="1" thickTop="1" thickBot="1">
      <c r="A143" s="16" t="s">
        <v>354</v>
      </c>
      <c r="B143" s="14" t="s">
        <v>113</v>
      </c>
      <c r="C143" s="17" t="s">
        <v>355</v>
      </c>
      <c r="D143" s="657">
        <v>41534.653351708621</v>
      </c>
    </row>
    <row r="144" spans="1:4" ht="30" customHeight="1" thickTop="1" thickBot="1">
      <c r="A144" s="16" t="s">
        <v>359</v>
      </c>
      <c r="B144" s="14" t="s">
        <v>113</v>
      </c>
      <c r="C144" s="17" t="s">
        <v>360</v>
      </c>
      <c r="D144" s="657">
        <v>177280.25</v>
      </c>
    </row>
    <row r="145" spans="1:4" ht="68.25" customHeight="1" thickTop="1" thickBot="1">
      <c r="A145" s="16" t="s">
        <v>358</v>
      </c>
      <c r="B145" s="14" t="s">
        <v>113</v>
      </c>
      <c r="C145" s="17" t="s">
        <v>2303</v>
      </c>
      <c r="D145" s="657">
        <v>300475</v>
      </c>
    </row>
    <row r="146" spans="1:4" ht="30" customHeight="1" thickTop="1" thickBot="1">
      <c r="A146" s="16" t="s">
        <v>361</v>
      </c>
      <c r="B146" s="14" t="s">
        <v>113</v>
      </c>
      <c r="C146" s="17" t="s">
        <v>1995</v>
      </c>
      <c r="D146" s="657">
        <v>23146.170000000002</v>
      </c>
    </row>
    <row r="147" spans="1:4" ht="30" customHeight="1" thickTop="1" thickBot="1">
      <c r="A147" s="16" t="s">
        <v>362</v>
      </c>
      <c r="B147" s="14" t="s">
        <v>113</v>
      </c>
      <c r="C147" s="17" t="s">
        <v>1996</v>
      </c>
      <c r="D147" s="657">
        <v>6312.5</v>
      </c>
    </row>
    <row r="148" spans="1:4" ht="30" customHeight="1" thickTop="1" thickBot="1">
      <c r="A148" s="16" t="s">
        <v>367</v>
      </c>
      <c r="B148" s="14" t="s">
        <v>113</v>
      </c>
      <c r="C148" s="17" t="s">
        <v>368</v>
      </c>
      <c r="D148" s="657">
        <v>2523.9900000000002</v>
      </c>
    </row>
    <row r="149" spans="1:4" ht="30" customHeight="1" thickTop="1" thickBot="1">
      <c r="A149" s="16" t="s">
        <v>363</v>
      </c>
      <c r="B149" s="14" t="s">
        <v>113</v>
      </c>
      <c r="C149" s="17" t="s">
        <v>364</v>
      </c>
      <c r="D149" s="657">
        <v>5648.93</v>
      </c>
    </row>
    <row r="150" spans="1:4" ht="30" customHeight="1" thickTop="1" thickBot="1">
      <c r="A150" s="16" t="s">
        <v>158</v>
      </c>
      <c r="B150" s="14" t="s">
        <v>113</v>
      </c>
      <c r="C150" s="17" t="s">
        <v>159</v>
      </c>
      <c r="D150" s="657">
        <v>33533.01</v>
      </c>
    </row>
    <row r="151" spans="1:4" ht="30" customHeight="1" thickTop="1" thickBot="1">
      <c r="A151" s="16" t="s">
        <v>369</v>
      </c>
      <c r="B151" s="14" t="s">
        <v>113</v>
      </c>
      <c r="C151" s="17" t="s">
        <v>370</v>
      </c>
      <c r="D151" s="657">
        <v>123194.75</v>
      </c>
    </row>
    <row r="152" spans="1:4" ht="30" customHeight="1" thickTop="1" thickBot="1">
      <c r="A152" s="16" t="s">
        <v>371</v>
      </c>
      <c r="B152" s="14" t="s">
        <v>113</v>
      </c>
      <c r="C152" s="17" t="s">
        <v>372</v>
      </c>
      <c r="D152" s="657">
        <v>111175.75</v>
      </c>
    </row>
    <row r="153" spans="1:4" ht="30" customHeight="1" thickTop="1" thickBot="1">
      <c r="A153" s="16" t="s">
        <v>365</v>
      </c>
      <c r="B153" s="14" t="s">
        <v>113</v>
      </c>
      <c r="C153" s="17" t="s">
        <v>366</v>
      </c>
      <c r="D153" s="657">
        <v>123194.75</v>
      </c>
    </row>
    <row r="154" spans="1:4" ht="30" customHeight="1" thickTop="1" thickBot="1">
      <c r="A154" s="16" t="s">
        <v>373</v>
      </c>
      <c r="B154" s="14" t="s">
        <v>113</v>
      </c>
      <c r="C154" s="17" t="s">
        <v>374</v>
      </c>
      <c r="D154" s="657">
        <v>94650.13</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I375"/>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13" sqref="D13"/>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84" t="s">
        <v>1934</v>
      </c>
      <c r="B1" s="685"/>
      <c r="C1" s="685"/>
      <c r="D1" s="686"/>
    </row>
    <row r="2" spans="1:4" ht="60.75" customHeight="1" thickTop="1" thickBot="1">
      <c r="A2" s="683" t="s">
        <v>375</v>
      </c>
      <c r="B2" s="683"/>
      <c r="C2" s="683"/>
      <c r="D2" s="683"/>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1930</v>
      </c>
    </row>
    <row r="6" spans="1:4" ht="30" thickTop="1" thickBot="1">
      <c r="A6" s="200" t="s">
        <v>809</v>
      </c>
      <c r="B6" s="200" t="s">
        <v>377</v>
      </c>
      <c r="C6" s="205" t="s">
        <v>2028</v>
      </c>
      <c r="D6" s="658">
        <v>4844.49</v>
      </c>
    </row>
    <row r="7" spans="1:4" ht="15.6" thickTop="1" thickBot="1">
      <c r="A7" s="200" t="s">
        <v>814</v>
      </c>
      <c r="B7" s="200" t="s">
        <v>377</v>
      </c>
      <c r="C7" s="205" t="s">
        <v>815</v>
      </c>
      <c r="D7" s="658">
        <v>4491.0600000000004</v>
      </c>
    </row>
    <row r="8" spans="1:4" ht="15.6" thickTop="1" thickBot="1">
      <c r="A8" s="200" t="s">
        <v>810</v>
      </c>
      <c r="B8" s="200" t="s">
        <v>377</v>
      </c>
      <c r="C8" s="205" t="s">
        <v>811</v>
      </c>
      <c r="D8" s="658">
        <v>4575.72</v>
      </c>
    </row>
    <row r="9" spans="1:4" ht="15.6" thickTop="1" thickBot="1">
      <c r="A9" s="200" t="s">
        <v>812</v>
      </c>
      <c r="B9" s="200" t="s">
        <v>377</v>
      </c>
      <c r="C9" s="205" t="s">
        <v>813</v>
      </c>
      <c r="D9" s="658">
        <v>3945.36</v>
      </c>
    </row>
    <row r="10" spans="1:4" ht="15.6" thickTop="1" thickBot="1">
      <c r="A10" s="200" t="s">
        <v>1752</v>
      </c>
      <c r="B10" s="200" t="s">
        <v>377</v>
      </c>
      <c r="C10" s="205" t="s">
        <v>1751</v>
      </c>
      <c r="D10" s="658">
        <v>4298.28</v>
      </c>
    </row>
    <row r="11" spans="1:4" ht="15.6" thickTop="1" thickBot="1">
      <c r="A11" s="200" t="s">
        <v>818</v>
      </c>
      <c r="B11" s="200" t="s">
        <v>377</v>
      </c>
      <c r="C11" s="205" t="s">
        <v>819</v>
      </c>
      <c r="D11" s="658">
        <v>12311.4</v>
      </c>
    </row>
    <row r="12" spans="1:4" ht="15.6" thickTop="1" thickBot="1">
      <c r="A12" s="200" t="s">
        <v>816</v>
      </c>
      <c r="B12" s="200" t="s">
        <v>377</v>
      </c>
      <c r="C12" s="205" t="s">
        <v>817</v>
      </c>
      <c r="D12" s="658">
        <v>16439.34</v>
      </c>
    </row>
    <row r="13" spans="1:4" ht="15.6" thickTop="1" thickBot="1">
      <c r="A13" s="200" t="s">
        <v>820</v>
      </c>
      <c r="B13" s="200" t="s">
        <v>92</v>
      </c>
      <c r="C13" s="205" t="s">
        <v>2029</v>
      </c>
      <c r="D13" s="658">
        <v>969</v>
      </c>
    </row>
    <row r="14" spans="1:4" ht="15.6" thickTop="1" thickBot="1">
      <c r="A14" s="200" t="s">
        <v>822</v>
      </c>
      <c r="B14" s="200" t="s">
        <v>233</v>
      </c>
      <c r="C14" s="205" t="s">
        <v>2031</v>
      </c>
      <c r="D14" s="658">
        <v>52275</v>
      </c>
    </row>
    <row r="15" spans="1:4" ht="15.6" thickTop="1" thickBot="1">
      <c r="A15" s="200" t="s">
        <v>823</v>
      </c>
      <c r="B15" s="200" t="s">
        <v>92</v>
      </c>
      <c r="C15" s="205" t="s">
        <v>2032</v>
      </c>
      <c r="D15" s="658">
        <v>1224</v>
      </c>
    </row>
    <row r="16" spans="1:4" ht="15.6" thickTop="1" thickBot="1">
      <c r="A16" s="200" t="s">
        <v>821</v>
      </c>
      <c r="B16" s="200" t="s">
        <v>233</v>
      </c>
      <c r="C16" s="205" t="s">
        <v>2030</v>
      </c>
      <c r="D16" s="658">
        <v>54672</v>
      </c>
    </row>
    <row r="17" spans="1:4" ht="15.6" thickTop="1" thickBot="1">
      <c r="A17" s="200" t="s">
        <v>847</v>
      </c>
      <c r="B17" s="200" t="s">
        <v>425</v>
      </c>
      <c r="C17" s="205" t="s">
        <v>848</v>
      </c>
      <c r="D17" s="658">
        <v>10974.908722022259</v>
      </c>
    </row>
    <row r="18" spans="1:4" ht="15.6" thickTop="1" thickBot="1">
      <c r="A18" s="200" t="s">
        <v>824</v>
      </c>
      <c r="B18" s="200" t="s">
        <v>388</v>
      </c>
      <c r="C18" s="205" t="s">
        <v>2033</v>
      </c>
      <c r="D18" s="658">
        <v>77683.199999999997</v>
      </c>
    </row>
    <row r="19" spans="1:4" ht="30" thickTop="1" thickBot="1">
      <c r="A19" s="200" t="s">
        <v>825</v>
      </c>
      <c r="B19" s="200" t="s">
        <v>388</v>
      </c>
      <c r="C19" s="205" t="s">
        <v>826</v>
      </c>
      <c r="D19" s="658">
        <v>92855.7</v>
      </c>
    </row>
    <row r="20" spans="1:4" ht="15.6" thickTop="1" thickBot="1">
      <c r="A20" s="200" t="s">
        <v>831</v>
      </c>
      <c r="B20" s="200" t="s">
        <v>388</v>
      </c>
      <c r="C20" s="205" t="s">
        <v>832</v>
      </c>
      <c r="D20" s="658">
        <v>92855.7</v>
      </c>
    </row>
    <row r="21" spans="1:4" ht="30" thickTop="1" thickBot="1">
      <c r="A21" s="200" t="s">
        <v>827</v>
      </c>
      <c r="B21" s="200" t="s">
        <v>388</v>
      </c>
      <c r="C21" s="205" t="s">
        <v>828</v>
      </c>
      <c r="D21" s="658">
        <v>92855.7</v>
      </c>
    </row>
    <row r="22" spans="1:4" ht="30" thickTop="1" thickBot="1">
      <c r="A22" s="200" t="s">
        <v>829</v>
      </c>
      <c r="B22" s="200" t="s">
        <v>388</v>
      </c>
      <c r="C22" s="205" t="s">
        <v>830</v>
      </c>
      <c r="D22" s="658">
        <v>92855.7</v>
      </c>
    </row>
    <row r="23" spans="1:4" ht="15.6" thickTop="1" thickBot="1">
      <c r="A23" s="200" t="s">
        <v>833</v>
      </c>
      <c r="B23" s="200" t="s">
        <v>388</v>
      </c>
      <c r="C23" s="205" t="s">
        <v>834</v>
      </c>
      <c r="D23" s="658">
        <v>77683.199999999997</v>
      </c>
    </row>
    <row r="24" spans="1:4" ht="15.6" thickTop="1" thickBot="1">
      <c r="A24" s="200" t="s">
        <v>843</v>
      </c>
      <c r="B24" s="200" t="s">
        <v>388</v>
      </c>
      <c r="C24" s="205" t="s">
        <v>844</v>
      </c>
      <c r="D24" s="658">
        <v>30345</v>
      </c>
    </row>
    <row r="25" spans="1:4" ht="15.6" thickTop="1" thickBot="1">
      <c r="A25" s="200" t="s">
        <v>835</v>
      </c>
      <c r="B25" s="200" t="s">
        <v>388</v>
      </c>
      <c r="C25" s="205" t="s">
        <v>836</v>
      </c>
      <c r="D25" s="658">
        <v>54014.1</v>
      </c>
    </row>
    <row r="26" spans="1:4" ht="15.6" thickTop="1" thickBot="1">
      <c r="A26" s="200" t="s">
        <v>838</v>
      </c>
      <c r="B26" s="200" t="s">
        <v>388</v>
      </c>
      <c r="C26" s="205" t="s">
        <v>2108</v>
      </c>
      <c r="D26" s="658">
        <v>52687.951475143098</v>
      </c>
    </row>
    <row r="27" spans="1:4" ht="15.6" thickTop="1" thickBot="1">
      <c r="A27" s="200" t="s">
        <v>837</v>
      </c>
      <c r="B27" s="200" t="s">
        <v>388</v>
      </c>
      <c r="C27" s="205" t="s">
        <v>2110</v>
      </c>
      <c r="D27" s="658">
        <v>53107.539516587269</v>
      </c>
    </row>
    <row r="28" spans="1:4" ht="15.6" thickTop="1" thickBot="1">
      <c r="A28" s="200" t="s">
        <v>840</v>
      </c>
      <c r="B28" s="200" t="s">
        <v>388</v>
      </c>
      <c r="C28" s="205" t="s">
        <v>2109</v>
      </c>
      <c r="D28" s="658">
        <v>53433.67292390942</v>
      </c>
    </row>
    <row r="29" spans="1:4" ht="15.6" thickTop="1" thickBot="1">
      <c r="A29" s="200" t="s">
        <v>839</v>
      </c>
      <c r="B29" s="200" t="s">
        <v>388</v>
      </c>
      <c r="C29" s="205" t="s">
        <v>2107</v>
      </c>
      <c r="D29" s="658">
        <v>70061.382563771389</v>
      </c>
    </row>
    <row r="30" spans="1:4" ht="30" thickTop="1" thickBot="1">
      <c r="A30" s="200" t="s">
        <v>841</v>
      </c>
      <c r="B30" s="200" t="s">
        <v>388</v>
      </c>
      <c r="C30" s="205" t="s">
        <v>842</v>
      </c>
      <c r="D30" s="658">
        <v>68368.42476632318</v>
      </c>
    </row>
    <row r="31" spans="1:4" ht="15.6" thickTop="1" thickBot="1">
      <c r="A31" s="200" t="s">
        <v>845</v>
      </c>
      <c r="B31" s="200" t="s">
        <v>425</v>
      </c>
      <c r="C31" s="205" t="s">
        <v>846</v>
      </c>
      <c r="D31" s="658">
        <v>38.168724178170329</v>
      </c>
    </row>
    <row r="32" spans="1:4" ht="15.6" thickTop="1" thickBot="1">
      <c r="A32" s="200" t="s">
        <v>850</v>
      </c>
      <c r="B32" s="200" t="s">
        <v>144</v>
      </c>
      <c r="C32" s="205" t="s">
        <v>2035</v>
      </c>
      <c r="D32" s="658">
        <v>510</v>
      </c>
    </row>
    <row r="33" spans="1:4" ht="15.6" thickTop="1" thickBot="1">
      <c r="A33" s="200" t="s">
        <v>851</v>
      </c>
      <c r="B33" s="200" t="s">
        <v>377</v>
      </c>
      <c r="C33" s="205" t="s">
        <v>852</v>
      </c>
      <c r="D33" s="658">
        <v>5737.5</v>
      </c>
    </row>
    <row r="34" spans="1:4" ht="15.6" thickTop="1" thickBot="1">
      <c r="A34" s="200" t="s">
        <v>857</v>
      </c>
      <c r="B34" s="200" t="s">
        <v>377</v>
      </c>
      <c r="C34" s="205" t="s">
        <v>858</v>
      </c>
      <c r="D34" s="658">
        <v>81628.56</v>
      </c>
    </row>
    <row r="35" spans="1:4" ht="15.6" thickTop="1" thickBot="1">
      <c r="A35" s="200" t="s">
        <v>853</v>
      </c>
      <c r="B35" s="200" t="s">
        <v>377</v>
      </c>
      <c r="C35" s="205" t="s">
        <v>854</v>
      </c>
      <c r="D35" s="658">
        <v>5361.12</v>
      </c>
    </row>
    <row r="36" spans="1:4" ht="15.6" thickTop="1" thickBot="1">
      <c r="A36" s="200" t="s">
        <v>855</v>
      </c>
      <c r="B36" s="200" t="s">
        <v>377</v>
      </c>
      <c r="C36" s="205" t="s">
        <v>856</v>
      </c>
      <c r="D36" s="658">
        <v>5627.34</v>
      </c>
    </row>
    <row r="37" spans="1:4" ht="15.6" thickTop="1" thickBot="1">
      <c r="A37" s="200" t="s">
        <v>976</v>
      </c>
      <c r="B37" s="200" t="s">
        <v>377</v>
      </c>
      <c r="C37" s="205" t="s">
        <v>977</v>
      </c>
      <c r="D37" s="658">
        <v>4528.8</v>
      </c>
    </row>
    <row r="38" spans="1:4" ht="15.6" thickTop="1" thickBot="1">
      <c r="A38" s="200" t="s">
        <v>859</v>
      </c>
      <c r="B38" s="200" t="s">
        <v>377</v>
      </c>
      <c r="C38" s="205" t="s">
        <v>860</v>
      </c>
      <c r="D38" s="658">
        <v>4465.5600000000004</v>
      </c>
    </row>
    <row r="39" spans="1:4" ht="30" thickTop="1" thickBot="1">
      <c r="A39" s="200" t="s">
        <v>999</v>
      </c>
      <c r="B39" s="200" t="s">
        <v>92</v>
      </c>
      <c r="C39" s="205" t="s">
        <v>1000</v>
      </c>
      <c r="D39" s="658">
        <v>281556.35078396817</v>
      </c>
    </row>
    <row r="40" spans="1:4" ht="15.6" thickTop="1" thickBot="1">
      <c r="A40" s="200" t="s">
        <v>974</v>
      </c>
      <c r="B40" s="200" t="s">
        <v>92</v>
      </c>
      <c r="C40" s="205" t="s">
        <v>975</v>
      </c>
      <c r="D40" s="658">
        <v>71196</v>
      </c>
    </row>
    <row r="41" spans="1:4" ht="15.6" thickTop="1" thickBot="1">
      <c r="A41" s="200" t="s">
        <v>899</v>
      </c>
      <c r="B41" s="200" t="s">
        <v>92</v>
      </c>
      <c r="C41" s="205" t="s">
        <v>900</v>
      </c>
      <c r="D41" s="658">
        <v>759.9</v>
      </c>
    </row>
    <row r="42" spans="1:4" ht="15.6" thickTop="1" thickBot="1">
      <c r="A42" s="200" t="s">
        <v>437</v>
      </c>
      <c r="B42" s="200" t="s">
        <v>92</v>
      </c>
      <c r="C42" s="205" t="s">
        <v>438</v>
      </c>
      <c r="D42" s="658">
        <v>10495.227247221956</v>
      </c>
    </row>
    <row r="43" spans="1:4" ht="15.6" thickTop="1" thickBot="1">
      <c r="A43" s="200" t="s">
        <v>376</v>
      </c>
      <c r="B43" s="200" t="s">
        <v>377</v>
      </c>
      <c r="C43" s="205" t="s">
        <v>378</v>
      </c>
      <c r="D43" s="658">
        <v>5199.25935531499</v>
      </c>
    </row>
    <row r="44" spans="1:4" ht="30" thickTop="1" thickBot="1">
      <c r="A44" s="200" t="s">
        <v>379</v>
      </c>
      <c r="B44" s="200" t="s">
        <v>144</v>
      </c>
      <c r="C44" s="205" t="s">
        <v>380</v>
      </c>
      <c r="D44" s="658">
        <v>12444</v>
      </c>
    </row>
    <row r="45" spans="1:4" ht="15.6" thickTop="1" thickBot="1">
      <c r="A45" s="200" t="s">
        <v>849</v>
      </c>
      <c r="B45" s="200" t="s">
        <v>377</v>
      </c>
      <c r="C45" s="205" t="s">
        <v>2034</v>
      </c>
      <c r="D45" s="658">
        <v>4934.76</v>
      </c>
    </row>
    <row r="46" spans="1:4" ht="15.6" thickTop="1" thickBot="1">
      <c r="A46" s="200" t="s">
        <v>995</v>
      </c>
      <c r="B46" s="200" t="s">
        <v>92</v>
      </c>
      <c r="C46" s="205" t="s">
        <v>2060</v>
      </c>
      <c r="D46" s="658">
        <v>44370</v>
      </c>
    </row>
    <row r="47" spans="1:4" ht="15.6" thickTop="1" thickBot="1">
      <c r="A47" s="200" t="s">
        <v>996</v>
      </c>
      <c r="B47" s="200" t="s">
        <v>92</v>
      </c>
      <c r="C47" s="205" t="s">
        <v>2061</v>
      </c>
      <c r="D47" s="658">
        <v>59415</v>
      </c>
    </row>
    <row r="48" spans="1:4" ht="15.6" thickTop="1" thickBot="1">
      <c r="A48" s="200" t="s">
        <v>868</v>
      </c>
      <c r="B48" s="200" t="s">
        <v>388</v>
      </c>
      <c r="C48" s="205" t="s">
        <v>869</v>
      </c>
      <c r="D48" s="658">
        <v>79246.86</v>
      </c>
    </row>
    <row r="49" spans="1:4" ht="15.6" thickTop="1" thickBot="1">
      <c r="A49" s="200" t="s">
        <v>871</v>
      </c>
      <c r="B49" s="200" t="s">
        <v>388</v>
      </c>
      <c r="C49" s="205" t="s">
        <v>872</v>
      </c>
      <c r="D49" s="658">
        <v>44303.700000000004</v>
      </c>
    </row>
    <row r="50" spans="1:4" ht="15.6" thickTop="1" thickBot="1">
      <c r="A50" s="200" t="s">
        <v>870</v>
      </c>
      <c r="B50" s="200" t="s">
        <v>388</v>
      </c>
      <c r="C50" s="205" t="s">
        <v>2037</v>
      </c>
      <c r="D50" s="658">
        <v>34537.199999999997</v>
      </c>
    </row>
    <row r="51" spans="1:4" ht="15.6" thickTop="1" thickBot="1">
      <c r="A51" s="200" t="s">
        <v>867</v>
      </c>
      <c r="B51" s="200" t="s">
        <v>388</v>
      </c>
      <c r="C51" s="205" t="s">
        <v>2036</v>
      </c>
      <c r="D51" s="658">
        <v>50372.700000000004</v>
      </c>
    </row>
    <row r="52" spans="1:4" ht="15.6" thickTop="1" thickBot="1">
      <c r="A52" s="200" t="s">
        <v>873</v>
      </c>
      <c r="B52" s="200" t="s">
        <v>388</v>
      </c>
      <c r="C52" s="205" t="s">
        <v>874</v>
      </c>
      <c r="D52" s="658">
        <v>92641.5</v>
      </c>
    </row>
    <row r="53" spans="1:4" ht="15.6" thickTop="1" thickBot="1">
      <c r="A53" s="200" t="s">
        <v>381</v>
      </c>
      <c r="B53" s="200" t="s">
        <v>144</v>
      </c>
      <c r="C53" s="205" t="s">
        <v>382</v>
      </c>
      <c r="D53" s="658">
        <v>46124.4</v>
      </c>
    </row>
    <row r="54" spans="1:4" ht="15.6" thickTop="1" thickBot="1">
      <c r="A54" s="200" t="s">
        <v>865</v>
      </c>
      <c r="B54" s="200" t="s">
        <v>377</v>
      </c>
      <c r="C54" s="205" t="s">
        <v>866</v>
      </c>
      <c r="D54" s="658">
        <v>2579.58</v>
      </c>
    </row>
    <row r="55" spans="1:4" ht="15.6" thickTop="1" thickBot="1">
      <c r="A55" s="200" t="s">
        <v>861</v>
      </c>
      <c r="B55" s="200" t="s">
        <v>425</v>
      </c>
      <c r="C55" s="205" t="s">
        <v>862</v>
      </c>
      <c r="D55" s="658">
        <v>2731.56</v>
      </c>
    </row>
    <row r="56" spans="1:4" ht="15.6" thickTop="1" thickBot="1">
      <c r="A56" s="200" t="s">
        <v>863</v>
      </c>
      <c r="B56" s="200" t="s">
        <v>637</v>
      </c>
      <c r="C56" s="205" t="s">
        <v>864</v>
      </c>
      <c r="D56" s="658">
        <v>9467.64</v>
      </c>
    </row>
    <row r="57" spans="1:4" ht="15.6" thickTop="1" thickBot="1">
      <c r="A57" s="200" t="s">
        <v>383</v>
      </c>
      <c r="B57" s="200" t="s">
        <v>377</v>
      </c>
      <c r="C57" s="205" t="s">
        <v>384</v>
      </c>
      <c r="D57" s="658">
        <v>2634.66</v>
      </c>
    </row>
    <row r="58" spans="1:4" ht="15.6" thickTop="1" thickBot="1">
      <c r="A58" s="200" t="s">
        <v>385</v>
      </c>
      <c r="B58" s="200" t="s">
        <v>377</v>
      </c>
      <c r="C58" s="205" t="s">
        <v>386</v>
      </c>
      <c r="D58" s="658">
        <v>2488.8000000000002</v>
      </c>
    </row>
    <row r="59" spans="1:4" ht="30" thickTop="1" thickBot="1">
      <c r="A59" s="200" t="s">
        <v>387</v>
      </c>
      <c r="B59" s="200" t="s">
        <v>388</v>
      </c>
      <c r="C59" s="205" t="s">
        <v>389</v>
      </c>
      <c r="D59" s="658">
        <v>30345</v>
      </c>
    </row>
    <row r="60" spans="1:4" ht="15.6" thickTop="1" thickBot="1">
      <c r="A60" s="200" t="s">
        <v>390</v>
      </c>
      <c r="B60" s="200" t="s">
        <v>377</v>
      </c>
      <c r="C60" s="205" t="s">
        <v>391</v>
      </c>
      <c r="D60" s="658">
        <v>8349.9123738054714</v>
      </c>
    </row>
    <row r="61" spans="1:4" ht="15.6" thickTop="1" thickBot="1">
      <c r="A61" s="200" t="s">
        <v>392</v>
      </c>
      <c r="B61" s="200" t="s">
        <v>233</v>
      </c>
      <c r="C61" s="205" t="s">
        <v>393</v>
      </c>
      <c r="D61" s="658">
        <v>66606.034785376629</v>
      </c>
    </row>
    <row r="62" spans="1:4" ht="15.6" thickTop="1" thickBot="1">
      <c r="A62" s="200" t="s">
        <v>400</v>
      </c>
      <c r="B62" s="200" t="s">
        <v>233</v>
      </c>
      <c r="C62" s="205" t="s">
        <v>401</v>
      </c>
      <c r="D62" s="658">
        <v>3583.9738385841897</v>
      </c>
    </row>
    <row r="63" spans="1:4" ht="15.6" thickTop="1" thickBot="1">
      <c r="A63" s="200" t="s">
        <v>394</v>
      </c>
      <c r="B63" s="200" t="s">
        <v>388</v>
      </c>
      <c r="C63" s="205" t="s">
        <v>395</v>
      </c>
      <c r="D63" s="658">
        <v>22272.989870196958</v>
      </c>
    </row>
    <row r="64" spans="1:4" ht="15.6" thickTop="1" thickBot="1">
      <c r="A64" s="200" t="s">
        <v>402</v>
      </c>
      <c r="B64" s="200" t="s">
        <v>92</v>
      </c>
      <c r="C64" s="205" t="s">
        <v>403</v>
      </c>
      <c r="D64" s="658">
        <v>29131.200000000001</v>
      </c>
    </row>
    <row r="65" spans="1:4" ht="15.6" thickTop="1" thickBot="1">
      <c r="A65" s="200" t="s">
        <v>396</v>
      </c>
      <c r="B65" s="200" t="s">
        <v>92</v>
      </c>
      <c r="C65" s="205" t="s">
        <v>397</v>
      </c>
      <c r="D65" s="658">
        <v>57393.566226230534</v>
      </c>
    </row>
    <row r="66" spans="1:4" ht="15.6" thickTop="1" thickBot="1">
      <c r="A66" s="200" t="s">
        <v>398</v>
      </c>
      <c r="B66" s="200" t="s">
        <v>92</v>
      </c>
      <c r="C66" s="205" t="s">
        <v>399</v>
      </c>
      <c r="D66" s="658">
        <v>52295.853850650725</v>
      </c>
    </row>
    <row r="67" spans="1:4" ht="15.6" thickTop="1" thickBot="1">
      <c r="A67" s="200" t="s">
        <v>1001</v>
      </c>
      <c r="B67" s="200" t="s">
        <v>144</v>
      </c>
      <c r="C67" s="205" t="s">
        <v>1002</v>
      </c>
      <c r="D67" s="658">
        <v>9198.36</v>
      </c>
    </row>
    <row r="68" spans="1:4" ht="15.6" thickTop="1" thickBot="1">
      <c r="A68" s="200" t="s">
        <v>404</v>
      </c>
      <c r="B68" s="200" t="s">
        <v>377</v>
      </c>
      <c r="C68" s="205" t="s">
        <v>405</v>
      </c>
      <c r="D68" s="658">
        <v>1161.78</v>
      </c>
    </row>
    <row r="69" spans="1:4" ht="15.6" thickTop="1" thickBot="1">
      <c r="A69" s="200" t="s">
        <v>406</v>
      </c>
      <c r="B69" s="200" t="s">
        <v>377</v>
      </c>
      <c r="C69" s="205" t="s">
        <v>407</v>
      </c>
      <c r="D69" s="658">
        <v>6179.1079663006976</v>
      </c>
    </row>
    <row r="70" spans="1:4" ht="15.6" thickTop="1" thickBot="1">
      <c r="A70" s="200" t="s">
        <v>408</v>
      </c>
      <c r="B70" s="200" t="s">
        <v>144</v>
      </c>
      <c r="C70" s="205" t="s">
        <v>409</v>
      </c>
      <c r="D70" s="658">
        <v>30648.401526880352</v>
      </c>
    </row>
    <row r="71" spans="1:4" ht="15.6" thickTop="1" thickBot="1">
      <c r="A71" s="200" t="s">
        <v>410</v>
      </c>
      <c r="B71" s="200" t="s">
        <v>92</v>
      </c>
      <c r="C71" s="205" t="s">
        <v>411</v>
      </c>
      <c r="D71" s="658">
        <v>8058</v>
      </c>
    </row>
    <row r="72" spans="1:4" ht="15.6" thickTop="1" thickBot="1">
      <c r="A72" s="200" t="s">
        <v>412</v>
      </c>
      <c r="B72" s="200" t="s">
        <v>92</v>
      </c>
      <c r="C72" s="205" t="s">
        <v>413</v>
      </c>
      <c r="D72" s="658">
        <v>12312274.031432716</v>
      </c>
    </row>
    <row r="73" spans="1:4" ht="15.6" thickTop="1" thickBot="1">
      <c r="A73" s="200" t="s">
        <v>882</v>
      </c>
      <c r="B73" s="200" t="s">
        <v>377</v>
      </c>
      <c r="C73" s="205" t="s">
        <v>883</v>
      </c>
      <c r="D73" s="658">
        <v>2427.6</v>
      </c>
    </row>
    <row r="74" spans="1:4" ht="15.6" thickTop="1" thickBot="1">
      <c r="A74" s="200" t="s">
        <v>877</v>
      </c>
      <c r="B74" s="200" t="s">
        <v>377</v>
      </c>
      <c r="C74" s="205" t="s">
        <v>878</v>
      </c>
      <c r="D74" s="658">
        <v>2427.6</v>
      </c>
    </row>
    <row r="75" spans="1:4" ht="15.6" thickTop="1" thickBot="1">
      <c r="A75" s="200" t="s">
        <v>880</v>
      </c>
      <c r="B75" s="200" t="s">
        <v>377</v>
      </c>
      <c r="C75" s="205" t="s">
        <v>881</v>
      </c>
      <c r="D75" s="658">
        <v>2458.1999999999998</v>
      </c>
    </row>
    <row r="76" spans="1:4" ht="15.6" thickTop="1" thickBot="1">
      <c r="A76" s="200" t="s">
        <v>894</v>
      </c>
      <c r="B76" s="200" t="s">
        <v>377</v>
      </c>
      <c r="C76" s="205" t="s">
        <v>895</v>
      </c>
      <c r="D76" s="658">
        <v>2293.98</v>
      </c>
    </row>
    <row r="77" spans="1:4" ht="15.6" thickTop="1" thickBot="1">
      <c r="A77" s="200" t="s">
        <v>879</v>
      </c>
      <c r="B77" s="200" t="s">
        <v>377</v>
      </c>
      <c r="C77" s="205" t="s">
        <v>2143</v>
      </c>
      <c r="D77" s="658">
        <v>2367.42</v>
      </c>
    </row>
    <row r="78" spans="1:4" ht="15.6" thickTop="1" thickBot="1">
      <c r="A78" s="200" t="s">
        <v>889</v>
      </c>
      <c r="B78" s="200" t="s">
        <v>377</v>
      </c>
      <c r="C78" s="205" t="s">
        <v>890</v>
      </c>
      <c r="D78" s="658">
        <v>3155.88</v>
      </c>
    </row>
    <row r="79" spans="1:4" ht="15.6" thickTop="1" thickBot="1">
      <c r="A79" s="200" t="s">
        <v>891</v>
      </c>
      <c r="B79" s="200" t="s">
        <v>377</v>
      </c>
      <c r="C79" s="205" t="s">
        <v>2129</v>
      </c>
      <c r="D79" s="658">
        <v>3155.88</v>
      </c>
    </row>
    <row r="80" spans="1:4" ht="15.6" thickTop="1" thickBot="1">
      <c r="A80" s="200" t="s">
        <v>892</v>
      </c>
      <c r="B80" s="200" t="s">
        <v>377</v>
      </c>
      <c r="C80" s="205" t="s">
        <v>2130</v>
      </c>
      <c r="D80" s="658">
        <v>3155.88</v>
      </c>
    </row>
    <row r="81" spans="1:4" ht="30" thickTop="1" thickBot="1">
      <c r="A81" s="200" t="s">
        <v>884</v>
      </c>
      <c r="B81" s="200" t="s">
        <v>377</v>
      </c>
      <c r="C81" s="205" t="s">
        <v>2038</v>
      </c>
      <c r="D81" s="658">
        <v>3398.64</v>
      </c>
    </row>
    <row r="82" spans="1:4" ht="30" thickTop="1" thickBot="1">
      <c r="A82" s="200" t="s">
        <v>885</v>
      </c>
      <c r="B82" s="200" t="s">
        <v>377</v>
      </c>
      <c r="C82" s="205" t="s">
        <v>2039</v>
      </c>
      <c r="D82" s="658">
        <v>3429.2400000000002</v>
      </c>
    </row>
    <row r="83" spans="1:4" ht="30" thickTop="1" thickBot="1">
      <c r="A83" s="200" t="s">
        <v>886</v>
      </c>
      <c r="B83" s="200" t="s">
        <v>377</v>
      </c>
      <c r="C83" s="205" t="s">
        <v>2040</v>
      </c>
      <c r="D83" s="658">
        <v>3702.6</v>
      </c>
    </row>
    <row r="84" spans="1:4" ht="30" thickTop="1" thickBot="1">
      <c r="A84" s="200" t="s">
        <v>887</v>
      </c>
      <c r="B84" s="200" t="s">
        <v>377</v>
      </c>
      <c r="C84" s="205" t="s">
        <v>2041</v>
      </c>
      <c r="D84" s="658">
        <v>3945.36</v>
      </c>
    </row>
    <row r="85" spans="1:4" ht="15.6" thickTop="1" thickBot="1">
      <c r="A85" s="200" t="s">
        <v>893</v>
      </c>
      <c r="B85" s="200" t="s">
        <v>377</v>
      </c>
      <c r="C85" s="205" t="s">
        <v>2043</v>
      </c>
      <c r="D85" s="658">
        <v>4066.7400000000002</v>
      </c>
    </row>
    <row r="86" spans="1:4" ht="30" thickTop="1" thickBot="1">
      <c r="A86" s="200" t="s">
        <v>888</v>
      </c>
      <c r="B86" s="200" t="s">
        <v>377</v>
      </c>
      <c r="C86" s="205" t="s">
        <v>2042</v>
      </c>
      <c r="D86" s="658">
        <v>4066.7400000000002</v>
      </c>
    </row>
    <row r="87" spans="1:4" ht="30" thickTop="1" thickBot="1">
      <c r="A87" s="200" t="s">
        <v>875</v>
      </c>
      <c r="B87" s="200" t="s">
        <v>377</v>
      </c>
      <c r="C87" s="205" t="s">
        <v>876</v>
      </c>
      <c r="D87" s="658">
        <v>535.5</v>
      </c>
    </row>
    <row r="88" spans="1:4" ht="15.6" thickTop="1" thickBot="1">
      <c r="A88" s="200" t="s">
        <v>898</v>
      </c>
      <c r="B88" s="200" t="s">
        <v>377</v>
      </c>
      <c r="C88" s="205" t="s">
        <v>2044</v>
      </c>
      <c r="D88" s="658">
        <v>735.40366419115264</v>
      </c>
    </row>
    <row r="89" spans="1:4" ht="15.6" thickTop="1" thickBot="1">
      <c r="A89" s="200" t="s">
        <v>896</v>
      </c>
      <c r="B89" s="200" t="s">
        <v>377</v>
      </c>
      <c r="C89" s="205" t="s">
        <v>897</v>
      </c>
      <c r="D89" s="658">
        <v>434.58088202898858</v>
      </c>
    </row>
    <row r="90" spans="1:4" ht="15.6" thickTop="1" thickBot="1">
      <c r="A90" s="200" t="s">
        <v>997</v>
      </c>
      <c r="B90" s="200" t="s">
        <v>233</v>
      </c>
      <c r="C90" s="205" t="s">
        <v>998</v>
      </c>
      <c r="D90" s="658">
        <v>5814</v>
      </c>
    </row>
    <row r="91" spans="1:4" ht="30" thickTop="1" thickBot="1">
      <c r="A91" s="200" t="s">
        <v>414</v>
      </c>
      <c r="B91" s="200" t="s">
        <v>377</v>
      </c>
      <c r="C91" s="205" t="s">
        <v>415</v>
      </c>
      <c r="D91" s="658">
        <v>4896</v>
      </c>
    </row>
    <row r="92" spans="1:4" ht="15.6" thickTop="1" thickBot="1">
      <c r="A92" s="200" t="s">
        <v>416</v>
      </c>
      <c r="B92" s="200" t="s">
        <v>144</v>
      </c>
      <c r="C92" s="205" t="s">
        <v>417</v>
      </c>
      <c r="D92" s="658">
        <v>34571.879999999997</v>
      </c>
    </row>
    <row r="93" spans="1:4" ht="15.6" thickTop="1" thickBot="1">
      <c r="A93" s="200" t="s">
        <v>418</v>
      </c>
      <c r="B93" s="200" t="s">
        <v>144</v>
      </c>
      <c r="C93" s="205" t="s">
        <v>419</v>
      </c>
      <c r="D93" s="658">
        <v>1734</v>
      </c>
    </row>
    <row r="94" spans="1:4" ht="15.6" thickTop="1" thickBot="1">
      <c r="A94" s="200" t="s">
        <v>420</v>
      </c>
      <c r="B94" s="200" t="s">
        <v>144</v>
      </c>
      <c r="C94" s="205" t="s">
        <v>421</v>
      </c>
      <c r="D94" s="658">
        <v>679.58236764742685</v>
      </c>
    </row>
    <row r="95" spans="1:4" ht="15.6" thickTop="1" thickBot="1">
      <c r="A95" s="200" t="s">
        <v>422</v>
      </c>
      <c r="B95" s="200" t="s">
        <v>377</v>
      </c>
      <c r="C95" s="205" t="s">
        <v>423</v>
      </c>
      <c r="D95" s="658">
        <v>3345.1524171387623</v>
      </c>
    </row>
    <row r="96" spans="1:4" ht="15.6" thickTop="1" thickBot="1">
      <c r="A96" s="200" t="s">
        <v>441</v>
      </c>
      <c r="B96" s="200" t="s">
        <v>377</v>
      </c>
      <c r="C96" s="205" t="s">
        <v>442</v>
      </c>
      <c r="D96" s="658">
        <v>3508.9566393283817</v>
      </c>
    </row>
    <row r="97" spans="1:9" ht="15.6" thickTop="1" thickBot="1">
      <c r="A97" s="200" t="s">
        <v>439</v>
      </c>
      <c r="B97" s="200" t="s">
        <v>377</v>
      </c>
      <c r="C97" s="205" t="s">
        <v>440</v>
      </c>
      <c r="D97" s="658">
        <v>3338.6989979735281</v>
      </c>
    </row>
    <row r="98" spans="1:9" ht="15.6" thickTop="1" thickBot="1">
      <c r="A98" s="200" t="s">
        <v>424</v>
      </c>
      <c r="B98" s="200" t="s">
        <v>425</v>
      </c>
      <c r="C98" s="205" t="s">
        <v>426</v>
      </c>
      <c r="D98" s="658">
        <v>2587.9083304593296</v>
      </c>
    </row>
    <row r="99" spans="1:9" ht="30" thickTop="1" thickBot="1">
      <c r="A99" s="200" t="s">
        <v>907</v>
      </c>
      <c r="B99" s="200" t="s">
        <v>388</v>
      </c>
      <c r="C99" s="660" t="s">
        <v>2045</v>
      </c>
      <c r="D99" s="661">
        <v>385381.5</v>
      </c>
    </row>
    <row r="100" spans="1:9" ht="30" thickTop="1" thickBot="1">
      <c r="A100" s="200" t="s">
        <v>908</v>
      </c>
      <c r="B100" s="200" t="s">
        <v>388</v>
      </c>
      <c r="C100" s="660" t="s">
        <v>2046</v>
      </c>
      <c r="D100" s="661">
        <v>441823.2</v>
      </c>
    </row>
    <row r="101" spans="1:9" ht="30" thickTop="1" thickBot="1">
      <c r="A101" s="200" t="s">
        <v>909</v>
      </c>
      <c r="B101" s="200" t="s">
        <v>388</v>
      </c>
      <c r="C101" s="660" t="s">
        <v>2047</v>
      </c>
      <c r="D101" s="661">
        <v>595975.80000000005</v>
      </c>
    </row>
    <row r="102" spans="1:9" ht="30" thickTop="1" thickBot="1">
      <c r="A102" s="200" t="s">
        <v>910</v>
      </c>
      <c r="B102" s="200" t="s">
        <v>388</v>
      </c>
      <c r="C102" s="660" t="s">
        <v>2048</v>
      </c>
      <c r="D102" s="661">
        <v>571699.80000000005</v>
      </c>
    </row>
    <row r="103" spans="1:9" ht="30" thickTop="1" thickBot="1">
      <c r="A103" s="200" t="s">
        <v>911</v>
      </c>
      <c r="B103" s="200" t="s">
        <v>388</v>
      </c>
      <c r="C103" s="660" t="s">
        <v>2049</v>
      </c>
      <c r="D103" s="661">
        <v>633603.6</v>
      </c>
    </row>
    <row r="104" spans="1:9" ht="15.6" thickTop="1" thickBot="1">
      <c r="A104" s="200" t="s">
        <v>905</v>
      </c>
      <c r="B104" s="200" t="s">
        <v>388</v>
      </c>
      <c r="C104" s="660" t="s">
        <v>2112</v>
      </c>
      <c r="D104" s="661">
        <v>400554</v>
      </c>
      <c r="E104" t="s">
        <v>2347</v>
      </c>
      <c r="F104" t="s">
        <v>2343</v>
      </c>
      <c r="G104" t="s">
        <v>2344</v>
      </c>
      <c r="H104" s="662">
        <f>14*145</f>
        <v>2030</v>
      </c>
      <c r="I104">
        <f>310400*1.19</f>
        <v>369376</v>
      </c>
    </row>
    <row r="105" spans="1:9" ht="15.6" thickTop="1" thickBot="1">
      <c r="A105" s="200" t="s">
        <v>904</v>
      </c>
      <c r="B105" s="200" t="s">
        <v>388</v>
      </c>
      <c r="C105" s="660" t="s">
        <v>2113</v>
      </c>
      <c r="D105" s="661">
        <v>446678.4</v>
      </c>
      <c r="E105">
        <v>3045</v>
      </c>
      <c r="F105" t="s">
        <v>2345</v>
      </c>
      <c r="G105" t="s">
        <v>2346</v>
      </c>
      <c r="H105">
        <f>21*145</f>
        <v>3045</v>
      </c>
      <c r="I105">
        <f>335600*1.19</f>
        <v>399364</v>
      </c>
    </row>
    <row r="106" spans="1:9" ht="15.6" thickTop="1" thickBot="1">
      <c r="A106" s="200" t="s">
        <v>1745</v>
      </c>
      <c r="B106" s="200" t="s">
        <v>388</v>
      </c>
      <c r="C106" s="660" t="s">
        <v>2111</v>
      </c>
      <c r="D106" s="661">
        <v>544996.19999999995</v>
      </c>
      <c r="E106">
        <v>4060</v>
      </c>
      <c r="H106">
        <f>28*145</f>
        <v>4060</v>
      </c>
    </row>
    <row r="107" spans="1:9" ht="15.6" thickTop="1" thickBot="1">
      <c r="A107" s="200" t="s">
        <v>901</v>
      </c>
      <c r="B107" s="200" t="s">
        <v>388</v>
      </c>
      <c r="C107" s="660" t="s">
        <v>2111</v>
      </c>
      <c r="D107" s="661">
        <v>544996.19999999995</v>
      </c>
      <c r="E107">
        <v>4060</v>
      </c>
    </row>
    <row r="108" spans="1:9" ht="15.6" thickTop="1" thickBot="1">
      <c r="A108" s="200" t="s">
        <v>903</v>
      </c>
      <c r="B108" s="200" t="s">
        <v>388</v>
      </c>
      <c r="C108" s="660" t="s">
        <v>2114</v>
      </c>
      <c r="D108" s="661">
        <v>321289.8</v>
      </c>
      <c r="E108">
        <v>4640</v>
      </c>
      <c r="H108">
        <f>32*145</f>
        <v>4640</v>
      </c>
    </row>
    <row r="109" spans="1:9" ht="15.6" thickTop="1" thickBot="1">
      <c r="A109" s="200" t="s">
        <v>902</v>
      </c>
      <c r="B109" s="200" t="s">
        <v>388</v>
      </c>
      <c r="C109" s="660" t="s">
        <v>2115</v>
      </c>
      <c r="D109" s="661">
        <v>633603.6</v>
      </c>
      <c r="E109">
        <v>5075</v>
      </c>
      <c r="H109">
        <f>35*145</f>
        <v>5075</v>
      </c>
    </row>
    <row r="110" spans="1:9" ht="15.6" thickTop="1" thickBot="1">
      <c r="A110" s="200" t="s">
        <v>906</v>
      </c>
      <c r="B110" s="200" t="s">
        <v>388</v>
      </c>
      <c r="C110" s="660" t="s">
        <v>2116</v>
      </c>
      <c r="D110" s="661">
        <v>400554</v>
      </c>
    </row>
    <row r="111" spans="1:9" ht="15.6" thickTop="1" thickBot="1">
      <c r="A111" s="200" t="s">
        <v>427</v>
      </c>
      <c r="B111" s="200" t="s">
        <v>144</v>
      </c>
      <c r="C111" s="205" t="s">
        <v>428</v>
      </c>
      <c r="D111" s="658">
        <v>1357.1993921947726</v>
      </c>
    </row>
    <row r="112" spans="1:9" ht="15.6" thickTop="1" thickBot="1">
      <c r="A112" s="200" t="s">
        <v>429</v>
      </c>
      <c r="B112" s="200" t="s">
        <v>233</v>
      </c>
      <c r="C112" s="205" t="s">
        <v>430</v>
      </c>
      <c r="D112" s="658">
        <v>744.0140399715857</v>
      </c>
    </row>
    <row r="113" spans="1:4" ht="30" thickTop="1" thickBot="1">
      <c r="A113" s="200" t="s">
        <v>431</v>
      </c>
      <c r="B113" s="200" t="s">
        <v>92</v>
      </c>
      <c r="C113" s="205" t="s">
        <v>432</v>
      </c>
      <c r="D113" s="658">
        <v>606.9</v>
      </c>
    </row>
    <row r="114" spans="1:4" ht="30" thickTop="1" thickBot="1">
      <c r="A114" s="200" t="s">
        <v>433</v>
      </c>
      <c r="B114" s="200" t="s">
        <v>144</v>
      </c>
      <c r="C114" s="205" t="s">
        <v>434</v>
      </c>
      <c r="D114" s="658">
        <v>19380</v>
      </c>
    </row>
    <row r="115" spans="1:4" ht="15.6" thickTop="1" thickBot="1">
      <c r="A115" s="200" t="s">
        <v>435</v>
      </c>
      <c r="B115" s="200" t="s">
        <v>92</v>
      </c>
      <c r="C115" s="655" t="s">
        <v>436</v>
      </c>
      <c r="D115" s="658">
        <v>29197.503733721114</v>
      </c>
    </row>
    <row r="116" spans="1:4" ht="15.6" thickTop="1" thickBot="1">
      <c r="A116" s="200" t="s">
        <v>443</v>
      </c>
      <c r="B116" s="200" t="s">
        <v>92</v>
      </c>
      <c r="C116" s="205" t="s">
        <v>1997</v>
      </c>
      <c r="D116" s="658">
        <v>226746</v>
      </c>
    </row>
    <row r="117" spans="1:4" ht="15.6" thickTop="1" thickBot="1">
      <c r="A117" s="200" t="s">
        <v>446</v>
      </c>
      <c r="B117" s="200" t="s">
        <v>92</v>
      </c>
      <c r="C117" s="205" t="s">
        <v>447</v>
      </c>
      <c r="D117" s="658">
        <v>215016</v>
      </c>
    </row>
    <row r="118" spans="1:4" ht="30" thickTop="1" thickBot="1">
      <c r="A118" s="200" t="s">
        <v>444</v>
      </c>
      <c r="B118" s="200" t="s">
        <v>92</v>
      </c>
      <c r="C118" s="655" t="s">
        <v>445</v>
      </c>
      <c r="D118" s="658">
        <v>326971.2</v>
      </c>
    </row>
    <row r="119" spans="1:4" ht="30" thickTop="1" thickBot="1">
      <c r="A119" s="200" t="s">
        <v>449</v>
      </c>
      <c r="B119" s="200" t="s">
        <v>388</v>
      </c>
      <c r="C119" s="205" t="s">
        <v>450</v>
      </c>
      <c r="D119" s="658">
        <v>5207.2359890216339</v>
      </c>
    </row>
    <row r="120" spans="1:4" ht="30" thickTop="1" thickBot="1">
      <c r="A120" s="200" t="s">
        <v>448</v>
      </c>
      <c r="B120" s="200" t="s">
        <v>388</v>
      </c>
      <c r="C120" s="205" t="s">
        <v>1998</v>
      </c>
      <c r="D120" s="658">
        <v>2981.0955331337973</v>
      </c>
    </row>
    <row r="121" spans="1:4" ht="30" thickTop="1" thickBot="1">
      <c r="A121" s="200" t="s">
        <v>912</v>
      </c>
      <c r="B121" s="200" t="s">
        <v>637</v>
      </c>
      <c r="C121" s="205" t="s">
        <v>913</v>
      </c>
      <c r="D121" s="658">
        <v>16313.880000000001</v>
      </c>
    </row>
    <row r="122" spans="1:4" ht="15.6" thickTop="1" thickBot="1">
      <c r="A122" s="200" t="s">
        <v>914</v>
      </c>
      <c r="B122" s="200" t="s">
        <v>637</v>
      </c>
      <c r="C122" s="205" t="s">
        <v>2050</v>
      </c>
      <c r="D122" s="658">
        <v>31846.082983532448</v>
      </c>
    </row>
    <row r="123" spans="1:4" ht="15.6" thickTop="1" thickBot="1">
      <c r="A123" s="200" t="s">
        <v>451</v>
      </c>
      <c r="B123" s="200" t="s">
        <v>388</v>
      </c>
      <c r="C123" s="205" t="s">
        <v>1999</v>
      </c>
      <c r="D123" s="658">
        <v>3016.6802892196815</v>
      </c>
    </row>
    <row r="124" spans="1:4" ht="15.6" thickTop="1" thickBot="1">
      <c r="A124" s="200" t="s">
        <v>452</v>
      </c>
      <c r="B124" s="200" t="s">
        <v>144</v>
      </c>
      <c r="C124" s="205" t="s">
        <v>453</v>
      </c>
      <c r="D124" s="658">
        <v>10575.115125067192</v>
      </c>
    </row>
    <row r="125" spans="1:4" ht="15.6" thickTop="1" thickBot="1">
      <c r="A125" s="200" t="s">
        <v>939</v>
      </c>
      <c r="B125" s="200" t="s">
        <v>425</v>
      </c>
      <c r="C125" s="205" t="s">
        <v>2052</v>
      </c>
      <c r="D125" s="658">
        <v>2367.42</v>
      </c>
    </row>
    <row r="126" spans="1:4" ht="15.6" thickTop="1" thickBot="1">
      <c r="A126" s="200" t="s">
        <v>940</v>
      </c>
      <c r="B126" s="200" t="s">
        <v>425</v>
      </c>
      <c r="C126" s="205" t="s">
        <v>2053</v>
      </c>
      <c r="D126" s="658">
        <v>2488.8000000000002</v>
      </c>
    </row>
    <row r="127" spans="1:4" ht="30" thickTop="1" thickBot="1">
      <c r="A127" s="200" t="s">
        <v>938</v>
      </c>
      <c r="B127" s="200" t="s">
        <v>425</v>
      </c>
      <c r="C127" s="205" t="s">
        <v>2051</v>
      </c>
      <c r="D127" s="658">
        <v>2488.8000000000002</v>
      </c>
    </row>
    <row r="128" spans="1:4" ht="15.6" thickTop="1" thickBot="1">
      <c r="A128" s="200" t="s">
        <v>920</v>
      </c>
      <c r="B128" s="200" t="s">
        <v>425</v>
      </c>
      <c r="C128" s="205" t="s">
        <v>921</v>
      </c>
      <c r="D128" s="658">
        <v>2367.42</v>
      </c>
    </row>
    <row r="129" spans="1:4" ht="15.6" thickTop="1" thickBot="1">
      <c r="A129" s="200" t="s">
        <v>922</v>
      </c>
      <c r="B129" s="200" t="s">
        <v>425</v>
      </c>
      <c r="C129" s="205" t="s">
        <v>923</v>
      </c>
      <c r="D129" s="658">
        <v>1790.1000000000001</v>
      </c>
    </row>
    <row r="130" spans="1:4" ht="15.6" thickTop="1" thickBot="1">
      <c r="A130" s="200" t="s">
        <v>924</v>
      </c>
      <c r="B130" s="200" t="s">
        <v>425</v>
      </c>
      <c r="C130" s="205" t="s">
        <v>925</v>
      </c>
      <c r="D130" s="658">
        <v>2367.42</v>
      </c>
    </row>
    <row r="131" spans="1:4" ht="15.6" thickTop="1" thickBot="1">
      <c r="A131" s="200" t="s">
        <v>926</v>
      </c>
      <c r="B131" s="200" t="s">
        <v>425</v>
      </c>
      <c r="C131" s="205" t="s">
        <v>927</v>
      </c>
      <c r="D131" s="658">
        <v>2367.42</v>
      </c>
    </row>
    <row r="132" spans="1:4" ht="15.6" thickTop="1" thickBot="1">
      <c r="A132" s="200" t="s">
        <v>928</v>
      </c>
      <c r="B132" s="200" t="s">
        <v>425</v>
      </c>
      <c r="C132" s="205" t="s">
        <v>929</v>
      </c>
      <c r="D132" s="658">
        <v>2367.42</v>
      </c>
    </row>
    <row r="133" spans="1:4" ht="15.6" thickTop="1" thickBot="1">
      <c r="A133" s="200" t="s">
        <v>932</v>
      </c>
      <c r="B133" s="200" t="s">
        <v>425</v>
      </c>
      <c r="C133" s="205" t="s">
        <v>933</v>
      </c>
      <c r="D133" s="658">
        <v>2367.42</v>
      </c>
    </row>
    <row r="134" spans="1:4" ht="15.6" thickTop="1" thickBot="1">
      <c r="A134" s="200" t="s">
        <v>930</v>
      </c>
      <c r="B134" s="200" t="s">
        <v>425</v>
      </c>
      <c r="C134" s="205" t="s">
        <v>931</v>
      </c>
      <c r="D134" s="658">
        <v>2367.42</v>
      </c>
    </row>
    <row r="135" spans="1:4" ht="15.6" thickTop="1" thickBot="1">
      <c r="A135" s="200" t="s">
        <v>934</v>
      </c>
      <c r="B135" s="200" t="s">
        <v>425</v>
      </c>
      <c r="C135" s="205" t="s">
        <v>935</v>
      </c>
      <c r="D135" s="658">
        <v>2367.42</v>
      </c>
    </row>
    <row r="136" spans="1:4" ht="15.6" thickTop="1" thickBot="1">
      <c r="A136" s="200" t="s">
        <v>936</v>
      </c>
      <c r="B136" s="200" t="s">
        <v>425</v>
      </c>
      <c r="C136" s="205" t="s">
        <v>937</v>
      </c>
      <c r="D136" s="658">
        <v>2367.42</v>
      </c>
    </row>
    <row r="137" spans="1:4" ht="30" thickTop="1" thickBot="1">
      <c r="A137" s="200" t="s">
        <v>918</v>
      </c>
      <c r="B137" s="200" t="s">
        <v>377</v>
      </c>
      <c r="C137" s="205" t="s">
        <v>919</v>
      </c>
      <c r="D137" s="658">
        <v>5090.9340193606167</v>
      </c>
    </row>
    <row r="138" spans="1:4" ht="30" thickTop="1" thickBot="1">
      <c r="A138" s="200" t="s">
        <v>915</v>
      </c>
      <c r="B138" s="200" t="s">
        <v>916</v>
      </c>
      <c r="C138" s="205" t="s">
        <v>917</v>
      </c>
      <c r="D138" s="658">
        <v>2.0858688191716889E-2</v>
      </c>
    </row>
    <row r="139" spans="1:4" ht="15.6" thickTop="1" thickBot="1">
      <c r="A139" s="200" t="s">
        <v>454</v>
      </c>
      <c r="B139" s="200" t="s">
        <v>377</v>
      </c>
      <c r="C139" s="205" t="s">
        <v>455</v>
      </c>
      <c r="D139" s="658">
        <v>4111.62</v>
      </c>
    </row>
    <row r="140" spans="1:4" ht="30" thickTop="1" thickBot="1">
      <c r="A140" s="200" t="s">
        <v>456</v>
      </c>
      <c r="B140" s="200" t="s">
        <v>457</v>
      </c>
      <c r="C140" s="205" t="s">
        <v>458</v>
      </c>
      <c r="D140" s="658">
        <v>377.82391126102539</v>
      </c>
    </row>
    <row r="141" spans="1:4" ht="30" thickTop="1" thickBot="1">
      <c r="A141" s="200" t="s">
        <v>459</v>
      </c>
      <c r="B141" s="200" t="s">
        <v>144</v>
      </c>
      <c r="C141" s="205" t="s">
        <v>2000</v>
      </c>
      <c r="D141" s="658">
        <v>4998</v>
      </c>
    </row>
    <row r="142" spans="1:4" ht="30" thickTop="1" thickBot="1">
      <c r="A142" s="200" t="s">
        <v>460</v>
      </c>
      <c r="B142" s="200" t="s">
        <v>92</v>
      </c>
      <c r="C142" s="205" t="s">
        <v>461</v>
      </c>
      <c r="D142" s="658">
        <v>5049</v>
      </c>
    </row>
    <row r="143" spans="1:4" ht="15.6" thickTop="1" thickBot="1">
      <c r="A143" s="200" t="s">
        <v>462</v>
      </c>
      <c r="B143" s="200" t="s">
        <v>463</v>
      </c>
      <c r="C143" s="205" t="s">
        <v>464</v>
      </c>
      <c r="D143" s="658">
        <v>0</v>
      </c>
    </row>
    <row r="144" spans="1:4" ht="15.6" thickTop="1" thickBot="1">
      <c r="A144" s="200" t="s">
        <v>465</v>
      </c>
      <c r="B144" s="200" t="s">
        <v>425</v>
      </c>
      <c r="C144" s="205" t="s">
        <v>466</v>
      </c>
      <c r="D144" s="658">
        <v>17799</v>
      </c>
    </row>
    <row r="145" spans="1:4" ht="15.6" thickTop="1" thickBot="1">
      <c r="A145" s="200" t="s">
        <v>951</v>
      </c>
      <c r="B145" s="200" t="s">
        <v>233</v>
      </c>
      <c r="C145" s="205" t="s">
        <v>953</v>
      </c>
      <c r="D145" s="658">
        <v>10496.908409767011</v>
      </c>
    </row>
    <row r="146" spans="1:4" ht="44.4" thickTop="1" thickBot="1">
      <c r="A146" s="200" t="s">
        <v>941</v>
      </c>
      <c r="B146" s="200" t="s">
        <v>233</v>
      </c>
      <c r="C146" s="205" t="s">
        <v>942</v>
      </c>
      <c r="D146" s="658">
        <v>4612.4400000000005</v>
      </c>
    </row>
    <row r="147" spans="1:4" ht="30" thickTop="1" thickBot="1">
      <c r="A147" s="200" t="s">
        <v>943</v>
      </c>
      <c r="B147" s="200" t="s">
        <v>233</v>
      </c>
      <c r="C147" s="205" t="s">
        <v>944</v>
      </c>
      <c r="D147" s="658">
        <v>15085.497595931358</v>
      </c>
    </row>
    <row r="148" spans="1:4" ht="15.6" thickTop="1" thickBot="1">
      <c r="A148" s="200" t="s">
        <v>1775</v>
      </c>
      <c r="B148" s="200" t="s">
        <v>233</v>
      </c>
      <c r="C148" s="205" t="s">
        <v>2054</v>
      </c>
      <c r="D148" s="658">
        <v>3374.16</v>
      </c>
    </row>
    <row r="149" spans="1:4" ht="30" thickTop="1" thickBot="1">
      <c r="A149" s="200" t="s">
        <v>945</v>
      </c>
      <c r="B149" s="200" t="s">
        <v>144</v>
      </c>
      <c r="C149" s="205" t="s">
        <v>946</v>
      </c>
      <c r="D149" s="658">
        <v>18147.994756954107</v>
      </c>
    </row>
    <row r="150" spans="1:4" ht="15.6" thickTop="1" thickBot="1">
      <c r="A150" s="200" t="s">
        <v>947</v>
      </c>
      <c r="B150" s="200" t="s">
        <v>233</v>
      </c>
      <c r="C150" s="205" t="s">
        <v>948</v>
      </c>
      <c r="D150" s="658">
        <v>5565.3920414643526</v>
      </c>
    </row>
    <row r="151" spans="1:4" ht="30" thickTop="1" thickBot="1">
      <c r="A151" s="200" t="s">
        <v>949</v>
      </c>
      <c r="B151" s="200" t="s">
        <v>457</v>
      </c>
      <c r="C151" s="205" t="s">
        <v>950</v>
      </c>
      <c r="D151" s="658">
        <v>117534.58481006595</v>
      </c>
    </row>
    <row r="152" spans="1:4" ht="15.6" thickTop="1" thickBot="1">
      <c r="A152" s="200" t="s">
        <v>467</v>
      </c>
      <c r="B152" s="200" t="s">
        <v>92</v>
      </c>
      <c r="C152" s="205" t="s">
        <v>468</v>
      </c>
      <c r="D152" s="658">
        <v>743.03334605578948</v>
      </c>
    </row>
    <row r="153" spans="1:4" ht="15.6" thickTop="1" thickBot="1">
      <c r="A153" s="200" t="s">
        <v>469</v>
      </c>
      <c r="B153" s="200" t="s">
        <v>377</v>
      </c>
      <c r="C153" s="205" t="s">
        <v>470</v>
      </c>
      <c r="D153" s="658">
        <v>22007.773329392166</v>
      </c>
    </row>
    <row r="154" spans="1:4" ht="15.6" thickTop="1" thickBot="1">
      <c r="A154" s="200" t="s">
        <v>471</v>
      </c>
      <c r="B154" s="200" t="s">
        <v>377</v>
      </c>
      <c r="C154" s="205" t="s">
        <v>472</v>
      </c>
      <c r="D154" s="658">
        <v>2493.2976665236306</v>
      </c>
    </row>
    <row r="155" spans="1:4" ht="30" thickTop="1" thickBot="1">
      <c r="A155" s="200" t="s">
        <v>987</v>
      </c>
      <c r="B155" s="200" t="s">
        <v>144</v>
      </c>
      <c r="C155" s="205" t="s">
        <v>988</v>
      </c>
      <c r="D155" s="658">
        <v>73897.98</v>
      </c>
    </row>
    <row r="156" spans="1:4" ht="30" thickTop="1" thickBot="1">
      <c r="A156" s="200" t="s">
        <v>989</v>
      </c>
      <c r="B156" s="200" t="s">
        <v>144</v>
      </c>
      <c r="C156" s="205" t="s">
        <v>990</v>
      </c>
      <c r="D156" s="658">
        <v>15888.54</v>
      </c>
    </row>
    <row r="157" spans="1:4" ht="30" thickTop="1" thickBot="1">
      <c r="A157" s="200" t="s">
        <v>991</v>
      </c>
      <c r="B157" s="200" t="s">
        <v>144</v>
      </c>
      <c r="C157" s="205" t="s">
        <v>992</v>
      </c>
      <c r="D157" s="658">
        <v>26441.46</v>
      </c>
    </row>
    <row r="158" spans="1:4" ht="30" thickTop="1" thickBot="1">
      <c r="A158" s="200" t="s">
        <v>993</v>
      </c>
      <c r="B158" s="200" t="s">
        <v>144</v>
      </c>
      <c r="C158" s="205" t="s">
        <v>994</v>
      </c>
      <c r="D158" s="658">
        <v>55128.959999999999</v>
      </c>
    </row>
    <row r="159" spans="1:4" ht="15.6" thickTop="1" thickBot="1">
      <c r="A159" s="200" t="s">
        <v>475</v>
      </c>
      <c r="B159" s="200" t="s">
        <v>233</v>
      </c>
      <c r="C159" s="205" t="s">
        <v>476</v>
      </c>
      <c r="D159" s="658">
        <v>4160.58</v>
      </c>
    </row>
    <row r="160" spans="1:4" ht="15.6" thickTop="1" thickBot="1">
      <c r="A160" s="200" t="s">
        <v>980</v>
      </c>
      <c r="B160" s="200" t="s">
        <v>233</v>
      </c>
      <c r="C160" s="205" t="s">
        <v>476</v>
      </c>
      <c r="D160" s="658">
        <v>4160.58</v>
      </c>
    </row>
    <row r="161" spans="1:4" ht="15.6" thickTop="1" thickBot="1">
      <c r="A161" s="200" t="s">
        <v>477</v>
      </c>
      <c r="B161" s="200" t="s">
        <v>233</v>
      </c>
      <c r="C161" s="205" t="s">
        <v>478</v>
      </c>
      <c r="D161" s="658">
        <v>4160.58</v>
      </c>
    </row>
    <row r="162" spans="1:4" ht="15.6" thickTop="1" thickBot="1">
      <c r="A162" s="200" t="s">
        <v>981</v>
      </c>
      <c r="B162" s="200" t="s">
        <v>233</v>
      </c>
      <c r="C162" s="205" t="s">
        <v>478</v>
      </c>
      <c r="D162" s="658">
        <v>4160.58</v>
      </c>
    </row>
    <row r="163" spans="1:4" ht="15.6" thickTop="1" thickBot="1">
      <c r="A163" s="200" t="s">
        <v>972</v>
      </c>
      <c r="B163" s="200" t="s">
        <v>233</v>
      </c>
      <c r="C163" s="205" t="s">
        <v>973</v>
      </c>
      <c r="D163" s="658">
        <v>5818.9571999999998</v>
      </c>
    </row>
    <row r="164" spans="1:4" ht="15.6" thickTop="1" thickBot="1">
      <c r="A164" s="200" t="s">
        <v>978</v>
      </c>
      <c r="B164" s="200" t="s">
        <v>233</v>
      </c>
      <c r="C164" s="205" t="s">
        <v>973</v>
      </c>
      <c r="D164" s="658">
        <v>5818.9571999999998</v>
      </c>
    </row>
    <row r="165" spans="1:4" ht="15.6" thickTop="1" thickBot="1">
      <c r="A165" s="200" t="s">
        <v>985</v>
      </c>
      <c r="B165" s="200" t="s">
        <v>952</v>
      </c>
      <c r="C165" s="205" t="s">
        <v>986</v>
      </c>
      <c r="D165" s="658">
        <v>8731.2000000000007</v>
      </c>
    </row>
    <row r="166" spans="1:4" ht="15.6" thickTop="1" thickBot="1">
      <c r="A166" s="200" t="s">
        <v>983</v>
      </c>
      <c r="B166" s="200" t="s">
        <v>233</v>
      </c>
      <c r="C166" s="205" t="s">
        <v>984</v>
      </c>
      <c r="D166" s="658">
        <v>5410.08</v>
      </c>
    </row>
    <row r="167" spans="1:4" ht="15.6" thickTop="1" thickBot="1">
      <c r="A167" s="200" t="s">
        <v>479</v>
      </c>
      <c r="B167" s="200" t="s">
        <v>233</v>
      </c>
      <c r="C167" s="205" t="s">
        <v>480</v>
      </c>
      <c r="D167" s="658">
        <v>10633.5</v>
      </c>
    </row>
    <row r="168" spans="1:4" ht="15.6" thickTop="1" thickBot="1">
      <c r="A168" s="200" t="s">
        <v>982</v>
      </c>
      <c r="B168" s="200" t="s">
        <v>233</v>
      </c>
      <c r="C168" s="205" t="s">
        <v>480</v>
      </c>
      <c r="D168" s="658">
        <v>10633.5</v>
      </c>
    </row>
    <row r="169" spans="1:4" ht="15.6" thickTop="1" thickBot="1">
      <c r="A169" s="200" t="s">
        <v>473</v>
      </c>
      <c r="B169" s="200" t="s">
        <v>233</v>
      </c>
      <c r="C169" s="205" t="s">
        <v>474</v>
      </c>
      <c r="D169" s="658">
        <v>9078</v>
      </c>
    </row>
    <row r="170" spans="1:4" ht="15.6" thickTop="1" thickBot="1">
      <c r="A170" s="200" t="s">
        <v>979</v>
      </c>
      <c r="B170" s="200" t="s">
        <v>233</v>
      </c>
      <c r="C170" s="205" t="s">
        <v>474</v>
      </c>
      <c r="D170" s="658">
        <v>9078</v>
      </c>
    </row>
    <row r="171" spans="1:4" ht="15.6" thickTop="1" thickBot="1">
      <c r="A171" s="200" t="s">
        <v>955</v>
      </c>
      <c r="B171" s="200" t="s">
        <v>233</v>
      </c>
      <c r="C171" s="205" t="s">
        <v>956</v>
      </c>
      <c r="D171" s="658">
        <v>9435</v>
      </c>
    </row>
    <row r="172" spans="1:4" ht="15.6" thickTop="1" thickBot="1">
      <c r="A172" s="200" t="s">
        <v>968</v>
      </c>
      <c r="B172" s="200" t="s">
        <v>952</v>
      </c>
      <c r="C172" s="205" t="s">
        <v>969</v>
      </c>
      <c r="D172" s="658">
        <v>14565.6</v>
      </c>
    </row>
    <row r="173" spans="1:4" ht="15.6" thickTop="1" thickBot="1">
      <c r="A173" s="200" t="s">
        <v>970</v>
      </c>
      <c r="B173" s="200" t="s">
        <v>952</v>
      </c>
      <c r="C173" s="205" t="s">
        <v>971</v>
      </c>
      <c r="D173" s="658">
        <v>4554.3</v>
      </c>
    </row>
    <row r="174" spans="1:4" ht="15.6" thickTop="1" thickBot="1">
      <c r="A174" s="200" t="s">
        <v>957</v>
      </c>
      <c r="B174" s="200" t="s">
        <v>233</v>
      </c>
      <c r="C174" s="205" t="s">
        <v>958</v>
      </c>
      <c r="D174" s="658">
        <v>5671.2</v>
      </c>
    </row>
    <row r="175" spans="1:4" ht="15.6" thickTop="1" thickBot="1">
      <c r="A175" s="200" t="s">
        <v>959</v>
      </c>
      <c r="B175" s="200" t="s">
        <v>233</v>
      </c>
      <c r="C175" s="205" t="s">
        <v>960</v>
      </c>
      <c r="D175" s="658">
        <v>3289.5</v>
      </c>
    </row>
    <row r="176" spans="1:4" ht="30" thickTop="1" thickBot="1">
      <c r="A176" s="200" t="s">
        <v>965</v>
      </c>
      <c r="B176" s="200" t="s">
        <v>233</v>
      </c>
      <c r="C176" s="205" t="s">
        <v>2058</v>
      </c>
      <c r="D176" s="658">
        <v>3086.52</v>
      </c>
    </row>
    <row r="177" spans="1:4" ht="15.6" thickTop="1" thickBot="1">
      <c r="A177" s="200" t="s">
        <v>961</v>
      </c>
      <c r="B177" s="200" t="s">
        <v>233</v>
      </c>
      <c r="C177" s="205" t="s">
        <v>2056</v>
      </c>
      <c r="D177" s="658">
        <v>7203.24</v>
      </c>
    </row>
    <row r="178" spans="1:4" ht="30" thickTop="1" thickBot="1">
      <c r="A178" s="200" t="s">
        <v>962</v>
      </c>
      <c r="B178" s="200" t="s">
        <v>233</v>
      </c>
      <c r="C178" s="205" t="s">
        <v>2057</v>
      </c>
      <c r="D178" s="658">
        <v>8612.880000000001</v>
      </c>
    </row>
    <row r="179" spans="1:4" ht="30" thickTop="1" thickBot="1">
      <c r="A179" s="200" t="s">
        <v>967</v>
      </c>
      <c r="B179" s="200" t="s">
        <v>233</v>
      </c>
      <c r="C179" s="205" t="s">
        <v>2059</v>
      </c>
      <c r="D179" s="658">
        <v>6446.4000000000005</v>
      </c>
    </row>
    <row r="180" spans="1:4" ht="30" thickTop="1" thickBot="1">
      <c r="A180" s="200" t="s">
        <v>954</v>
      </c>
      <c r="B180" s="200" t="s">
        <v>233</v>
      </c>
      <c r="C180" s="205" t="s">
        <v>2055</v>
      </c>
      <c r="D180" s="658">
        <v>7183.86</v>
      </c>
    </row>
    <row r="181" spans="1:4" ht="15.6" thickTop="1" thickBot="1">
      <c r="A181" s="200" t="s">
        <v>963</v>
      </c>
      <c r="B181" s="200" t="s">
        <v>233</v>
      </c>
      <c r="C181" s="205" t="s">
        <v>964</v>
      </c>
      <c r="D181" s="658">
        <v>9508.44</v>
      </c>
    </row>
    <row r="182" spans="1:4" ht="15.6" thickTop="1" thickBot="1">
      <c r="A182" s="200" t="s">
        <v>966</v>
      </c>
      <c r="B182" s="200" t="s">
        <v>233</v>
      </c>
      <c r="C182" s="205" t="s">
        <v>964</v>
      </c>
      <c r="D182" s="658">
        <v>9508.44</v>
      </c>
    </row>
    <row r="183" spans="1:4" ht="15.6" thickTop="1" thickBot="1">
      <c r="A183" s="200" t="s">
        <v>481</v>
      </c>
      <c r="B183" s="200" t="s">
        <v>377</v>
      </c>
      <c r="C183" s="205" t="s">
        <v>482</v>
      </c>
      <c r="D183" s="658">
        <v>6936</v>
      </c>
    </row>
    <row r="184" spans="1:4" ht="15.6" thickTop="1" thickBot="1">
      <c r="A184" s="200" t="s">
        <v>485</v>
      </c>
      <c r="B184" s="200" t="s">
        <v>92</v>
      </c>
      <c r="C184" s="205" t="s">
        <v>486</v>
      </c>
      <c r="D184" s="658">
        <v>14662.5</v>
      </c>
    </row>
    <row r="185" spans="1:4" ht="15.6" thickTop="1" thickBot="1">
      <c r="A185" s="200" t="s">
        <v>483</v>
      </c>
      <c r="B185" s="200" t="s">
        <v>388</v>
      </c>
      <c r="C185" s="205" t="s">
        <v>484</v>
      </c>
      <c r="D185" s="658">
        <v>71614.2</v>
      </c>
    </row>
    <row r="186" spans="1:4" ht="15.6" thickTop="1" thickBot="1">
      <c r="A186" s="200" t="s">
        <v>487</v>
      </c>
      <c r="B186" s="200" t="s">
        <v>144</v>
      </c>
      <c r="C186" s="205" t="s">
        <v>2001</v>
      </c>
      <c r="D186" s="658">
        <v>2436.7800000000002</v>
      </c>
    </row>
    <row r="187" spans="1:4" ht="15.6" thickTop="1" thickBot="1">
      <c r="A187" s="200" t="s">
        <v>1539</v>
      </c>
      <c r="B187" s="200" t="s">
        <v>377</v>
      </c>
      <c r="C187" s="205" t="s">
        <v>1538</v>
      </c>
      <c r="D187" s="658">
        <v>11621.880000000001</v>
      </c>
    </row>
    <row r="188" spans="1:4" ht="15.6" thickTop="1" thickBot="1">
      <c r="A188" s="200" t="s">
        <v>1793</v>
      </c>
      <c r="B188" s="200" t="s">
        <v>377</v>
      </c>
      <c r="C188" s="205" t="s">
        <v>1792</v>
      </c>
      <c r="D188" s="658">
        <v>11621.880000000001</v>
      </c>
    </row>
    <row r="189" spans="1:4" ht="15.6" thickTop="1" thickBot="1">
      <c r="A189" s="200" t="s">
        <v>488</v>
      </c>
      <c r="B189" s="200" t="s">
        <v>377</v>
      </c>
      <c r="C189" s="205" t="s">
        <v>489</v>
      </c>
      <c r="D189" s="658">
        <v>31111.255219156643</v>
      </c>
    </row>
    <row r="190" spans="1:4" ht="15.6" thickTop="1" thickBot="1">
      <c r="A190" s="200" t="s">
        <v>1750</v>
      </c>
      <c r="B190" s="200" t="s">
        <v>144</v>
      </c>
      <c r="C190" s="205" t="s">
        <v>1749</v>
      </c>
      <c r="D190" s="658">
        <v>791273.46876654832</v>
      </c>
    </row>
    <row r="191" spans="1:4" ht="15.6" thickTop="1" thickBot="1">
      <c r="A191" s="200" t="s">
        <v>498</v>
      </c>
      <c r="B191" s="200" t="s">
        <v>92</v>
      </c>
      <c r="C191" s="205" t="s">
        <v>499</v>
      </c>
      <c r="D191" s="658">
        <v>849813</v>
      </c>
    </row>
    <row r="192" spans="1:4" ht="15.6" thickTop="1" thickBot="1">
      <c r="A192" s="200" t="s">
        <v>500</v>
      </c>
      <c r="B192" s="200" t="s">
        <v>92</v>
      </c>
      <c r="C192" s="205" t="s">
        <v>501</v>
      </c>
      <c r="D192" s="658">
        <v>424116</v>
      </c>
    </row>
    <row r="193" spans="1:4" ht="15.6" thickTop="1" thickBot="1">
      <c r="A193" s="200" t="s">
        <v>490</v>
      </c>
      <c r="B193" s="200" t="s">
        <v>233</v>
      </c>
      <c r="C193" s="205" t="s">
        <v>491</v>
      </c>
      <c r="D193" s="658">
        <v>1754.4</v>
      </c>
    </row>
    <row r="194" spans="1:4" ht="15.6" thickTop="1" thickBot="1">
      <c r="A194" s="200" t="s">
        <v>502</v>
      </c>
      <c r="B194" s="200" t="s">
        <v>92</v>
      </c>
      <c r="C194" s="205" t="s">
        <v>503</v>
      </c>
      <c r="D194" s="658">
        <v>1018.8070413303196</v>
      </c>
    </row>
    <row r="195" spans="1:4" ht="30" thickTop="1" thickBot="1">
      <c r="A195" s="200" t="s">
        <v>492</v>
      </c>
      <c r="B195" s="200" t="s">
        <v>425</v>
      </c>
      <c r="C195" s="205" t="s">
        <v>493</v>
      </c>
      <c r="D195" s="658">
        <v>754.02788481523874</v>
      </c>
    </row>
    <row r="196" spans="1:4" ht="15.6" thickTop="1" thickBot="1">
      <c r="A196" s="200" t="s">
        <v>494</v>
      </c>
      <c r="B196" s="200" t="s">
        <v>92</v>
      </c>
      <c r="C196" s="205" t="s">
        <v>495</v>
      </c>
      <c r="D196" s="658">
        <v>22399.200000000001</v>
      </c>
    </row>
    <row r="197" spans="1:4" ht="15.6" thickTop="1" thickBot="1">
      <c r="A197" s="200" t="s">
        <v>496</v>
      </c>
      <c r="B197" s="200" t="s">
        <v>144</v>
      </c>
      <c r="C197" s="205" t="s">
        <v>497</v>
      </c>
      <c r="D197" s="658">
        <v>637.5</v>
      </c>
    </row>
    <row r="198" spans="1:4" ht="15.6" thickTop="1" thickBot="1">
      <c r="A198" s="200" t="s">
        <v>504</v>
      </c>
      <c r="B198" s="200" t="s">
        <v>92</v>
      </c>
      <c r="C198" s="205" t="s">
        <v>505</v>
      </c>
      <c r="D198" s="658">
        <v>14871.6</v>
      </c>
    </row>
    <row r="199" spans="1:4" ht="15.6" thickTop="1" thickBot="1">
      <c r="A199" s="200" t="s">
        <v>1009</v>
      </c>
      <c r="B199" s="200" t="s">
        <v>92</v>
      </c>
      <c r="C199" s="205" t="s">
        <v>1010</v>
      </c>
      <c r="D199" s="658">
        <v>138618.38760000002</v>
      </c>
    </row>
    <row r="200" spans="1:4" ht="30" thickTop="1" thickBot="1">
      <c r="A200" s="200" t="s">
        <v>1013</v>
      </c>
      <c r="B200" s="200" t="s">
        <v>92</v>
      </c>
      <c r="C200" s="205" t="s">
        <v>1014</v>
      </c>
      <c r="D200" s="658">
        <v>173246.8878</v>
      </c>
    </row>
    <row r="201" spans="1:4" ht="15.6" thickTop="1" thickBot="1">
      <c r="A201" s="200" t="s">
        <v>1011</v>
      </c>
      <c r="B201" s="200" t="s">
        <v>92</v>
      </c>
      <c r="C201" s="205" t="s">
        <v>1012</v>
      </c>
      <c r="D201" s="658">
        <v>54085.714200000002</v>
      </c>
    </row>
    <row r="202" spans="1:4" ht="15.6" thickTop="1" thickBot="1">
      <c r="A202" s="200" t="s">
        <v>1015</v>
      </c>
      <c r="B202" s="200" t="s">
        <v>233</v>
      </c>
      <c r="C202" s="205" t="s">
        <v>1016</v>
      </c>
      <c r="D202" s="658">
        <v>17536.197</v>
      </c>
    </row>
    <row r="203" spans="1:4" ht="30" thickTop="1" thickBot="1">
      <c r="A203" s="200" t="s">
        <v>1003</v>
      </c>
      <c r="B203" s="200" t="s">
        <v>233</v>
      </c>
      <c r="C203" s="205" t="s">
        <v>1004</v>
      </c>
      <c r="D203" s="658">
        <v>17666.859</v>
      </c>
    </row>
    <row r="204" spans="1:4" ht="15.6" thickTop="1" thickBot="1">
      <c r="A204" s="200" t="s">
        <v>1007</v>
      </c>
      <c r="B204" s="200" t="s">
        <v>92</v>
      </c>
      <c r="C204" s="205" t="s">
        <v>1008</v>
      </c>
      <c r="D204" s="658">
        <v>168560.40599999999</v>
      </c>
    </row>
    <row r="205" spans="1:4" ht="15.6" thickTop="1" thickBot="1">
      <c r="A205" s="200" t="s">
        <v>1005</v>
      </c>
      <c r="B205" s="200" t="s">
        <v>92</v>
      </c>
      <c r="C205" s="205" t="s">
        <v>1006</v>
      </c>
      <c r="D205" s="658">
        <v>168657.51</v>
      </c>
    </row>
    <row r="206" spans="1:4" ht="15.6" thickTop="1" thickBot="1">
      <c r="A206" s="200" t="s">
        <v>506</v>
      </c>
      <c r="B206" s="200" t="s">
        <v>144</v>
      </c>
      <c r="C206" s="205" t="s">
        <v>2002</v>
      </c>
      <c r="D206" s="658">
        <v>96308.961624778822</v>
      </c>
    </row>
    <row r="207" spans="1:4" ht="15.6" thickTop="1" thickBot="1">
      <c r="A207" s="200" t="s">
        <v>515</v>
      </c>
      <c r="B207" s="200" t="s">
        <v>144</v>
      </c>
      <c r="C207" s="205" t="s">
        <v>516</v>
      </c>
      <c r="D207" s="658">
        <v>74289.203880389687</v>
      </c>
    </row>
    <row r="208" spans="1:4" ht="15.6" thickTop="1" thickBot="1">
      <c r="A208" s="200" t="s">
        <v>517</v>
      </c>
      <c r="B208" s="200" t="s">
        <v>144</v>
      </c>
      <c r="C208" s="205" t="s">
        <v>518</v>
      </c>
      <c r="D208" s="658">
        <v>5257.08</v>
      </c>
    </row>
    <row r="209" spans="1:4" ht="15.6" thickTop="1" thickBot="1">
      <c r="A209" s="200" t="s">
        <v>519</v>
      </c>
      <c r="B209" s="200" t="s">
        <v>233</v>
      </c>
      <c r="C209" s="205" t="s">
        <v>520</v>
      </c>
      <c r="D209" s="658">
        <v>9118.3230199063601</v>
      </c>
    </row>
    <row r="210" spans="1:4" ht="15.6" thickTop="1" thickBot="1">
      <c r="A210" s="200" t="s">
        <v>522</v>
      </c>
      <c r="B210" s="200" t="s">
        <v>233</v>
      </c>
      <c r="C210" s="205" t="s">
        <v>2004</v>
      </c>
      <c r="D210" s="658">
        <v>7441.1049644363502</v>
      </c>
    </row>
    <row r="211" spans="1:4" ht="15.6" thickTop="1" thickBot="1">
      <c r="A211" s="200" t="s">
        <v>521</v>
      </c>
      <c r="B211" s="200" t="s">
        <v>233</v>
      </c>
      <c r="C211" s="205" t="s">
        <v>2003</v>
      </c>
      <c r="D211" s="658">
        <v>5499.9101684886373</v>
      </c>
    </row>
    <row r="212" spans="1:4" ht="15.6" thickTop="1" thickBot="1">
      <c r="A212" s="200" t="s">
        <v>529</v>
      </c>
      <c r="B212" s="200" t="s">
        <v>388</v>
      </c>
      <c r="C212" s="205" t="s">
        <v>530</v>
      </c>
      <c r="D212" s="658">
        <v>22759.260000000002</v>
      </c>
    </row>
    <row r="213" spans="1:4" ht="15.6" thickTop="1" thickBot="1">
      <c r="A213" s="200" t="s">
        <v>525</v>
      </c>
      <c r="B213" s="200" t="s">
        <v>388</v>
      </c>
      <c r="C213" s="205" t="s">
        <v>526</v>
      </c>
      <c r="D213" s="658">
        <v>56441.700000000004</v>
      </c>
    </row>
    <row r="214" spans="1:4" ht="15.6" thickTop="1" thickBot="1">
      <c r="A214" s="200" t="s">
        <v>523</v>
      </c>
      <c r="B214" s="200" t="s">
        <v>388</v>
      </c>
      <c r="C214" s="205" t="s">
        <v>524</v>
      </c>
      <c r="D214" s="658">
        <v>42180.06</v>
      </c>
    </row>
    <row r="215" spans="1:4" ht="15.6" thickTop="1" thickBot="1">
      <c r="A215" s="200" t="s">
        <v>531</v>
      </c>
      <c r="B215" s="200" t="s">
        <v>388</v>
      </c>
      <c r="C215" s="205" t="s">
        <v>532</v>
      </c>
      <c r="D215" s="658">
        <v>60690</v>
      </c>
    </row>
    <row r="216" spans="1:4" ht="15.6" thickTop="1" thickBot="1">
      <c r="A216" s="200" t="s">
        <v>535</v>
      </c>
      <c r="B216" s="200" t="s">
        <v>388</v>
      </c>
      <c r="C216" s="205" t="s">
        <v>536</v>
      </c>
      <c r="D216" s="658">
        <v>57048.6</v>
      </c>
    </row>
    <row r="217" spans="1:4" ht="15.6" thickTop="1" thickBot="1">
      <c r="A217" s="200" t="s">
        <v>537</v>
      </c>
      <c r="B217" s="200" t="s">
        <v>388</v>
      </c>
      <c r="C217" s="205" t="s">
        <v>538</v>
      </c>
      <c r="D217" s="658">
        <v>57048.6</v>
      </c>
    </row>
    <row r="218" spans="1:4" ht="15.6" thickTop="1" thickBot="1">
      <c r="A218" s="200" t="s">
        <v>539</v>
      </c>
      <c r="B218" s="200" t="s">
        <v>388</v>
      </c>
      <c r="C218" s="205" t="s">
        <v>540</v>
      </c>
      <c r="D218" s="658">
        <v>57048.6</v>
      </c>
    </row>
    <row r="219" spans="1:4" ht="15.6" thickTop="1" thickBot="1">
      <c r="A219" s="200" t="s">
        <v>541</v>
      </c>
      <c r="B219" s="200" t="s">
        <v>388</v>
      </c>
      <c r="C219" s="205" t="s">
        <v>542</v>
      </c>
      <c r="D219" s="658">
        <v>57048.6</v>
      </c>
    </row>
    <row r="220" spans="1:4" ht="15.6" thickTop="1" thickBot="1">
      <c r="A220" s="200" t="s">
        <v>533</v>
      </c>
      <c r="B220" s="200" t="s">
        <v>388</v>
      </c>
      <c r="C220" s="205" t="s">
        <v>534</v>
      </c>
      <c r="D220" s="658">
        <v>6420.2354945751322</v>
      </c>
    </row>
    <row r="221" spans="1:4" ht="15.6" thickTop="1" thickBot="1">
      <c r="A221" s="200" t="s">
        <v>543</v>
      </c>
      <c r="B221" s="200" t="s">
        <v>388</v>
      </c>
      <c r="C221" s="205" t="s">
        <v>544</v>
      </c>
      <c r="D221" s="658">
        <v>20268.505131678747</v>
      </c>
    </row>
    <row r="222" spans="1:4" ht="15.6" thickTop="1" thickBot="1">
      <c r="A222" s="200" t="s">
        <v>554</v>
      </c>
      <c r="B222" s="200" t="s">
        <v>388</v>
      </c>
      <c r="C222" s="205" t="s">
        <v>555</v>
      </c>
      <c r="D222" s="658">
        <v>29435.16</v>
      </c>
    </row>
    <row r="223" spans="1:4" ht="15.6" thickTop="1" thickBot="1">
      <c r="A223" s="200" t="s">
        <v>566</v>
      </c>
      <c r="B223" s="200" t="s">
        <v>388</v>
      </c>
      <c r="C223" s="205" t="s">
        <v>1940</v>
      </c>
      <c r="D223" s="658">
        <v>11228.16</v>
      </c>
    </row>
    <row r="224" spans="1:4" ht="30" thickTop="1" thickBot="1">
      <c r="A224" s="200" t="s">
        <v>545</v>
      </c>
      <c r="B224" s="200" t="s">
        <v>388</v>
      </c>
      <c r="C224" s="205" t="s">
        <v>546</v>
      </c>
      <c r="D224" s="658">
        <v>52800.3</v>
      </c>
    </row>
    <row r="225" spans="1:4" ht="30" thickTop="1" thickBot="1">
      <c r="A225" s="200" t="s">
        <v>547</v>
      </c>
      <c r="B225" s="200" t="s">
        <v>388</v>
      </c>
      <c r="C225" s="205" t="s">
        <v>548</v>
      </c>
      <c r="D225" s="658">
        <v>52800.3</v>
      </c>
    </row>
    <row r="226" spans="1:4" ht="15.6" thickTop="1" thickBot="1">
      <c r="A226" s="200" t="s">
        <v>549</v>
      </c>
      <c r="B226" s="200" t="s">
        <v>388</v>
      </c>
      <c r="C226" s="205" t="s">
        <v>2005</v>
      </c>
      <c r="D226" s="658">
        <v>52800.3</v>
      </c>
    </row>
    <row r="227" spans="1:4" ht="30" thickTop="1" thickBot="1">
      <c r="A227" s="200" t="s">
        <v>550</v>
      </c>
      <c r="B227" s="200" t="s">
        <v>388</v>
      </c>
      <c r="C227" s="205" t="s">
        <v>551</v>
      </c>
      <c r="D227" s="658">
        <v>52800.3</v>
      </c>
    </row>
    <row r="228" spans="1:4" ht="30" thickTop="1" thickBot="1">
      <c r="A228" s="200" t="s">
        <v>552</v>
      </c>
      <c r="B228" s="200" t="s">
        <v>388</v>
      </c>
      <c r="C228" s="205" t="s">
        <v>553</v>
      </c>
      <c r="D228" s="658">
        <v>52800.3</v>
      </c>
    </row>
    <row r="229" spans="1:4" ht="15.6" thickTop="1" thickBot="1">
      <c r="A229" s="200" t="s">
        <v>556</v>
      </c>
      <c r="B229" s="200" t="s">
        <v>388</v>
      </c>
      <c r="C229" s="205" t="s">
        <v>557</v>
      </c>
      <c r="D229" s="658">
        <v>78897</v>
      </c>
    </row>
    <row r="230" spans="1:4" ht="15.6" thickTop="1" thickBot="1">
      <c r="A230" s="200" t="s">
        <v>558</v>
      </c>
      <c r="B230" s="200" t="s">
        <v>388</v>
      </c>
      <c r="C230" s="205" t="s">
        <v>559</v>
      </c>
      <c r="D230" s="658">
        <v>78897</v>
      </c>
    </row>
    <row r="231" spans="1:4" ht="15.6" thickTop="1" thickBot="1">
      <c r="A231" s="200" t="s">
        <v>527</v>
      </c>
      <c r="B231" s="200" t="s">
        <v>388</v>
      </c>
      <c r="C231" s="205" t="s">
        <v>528</v>
      </c>
      <c r="D231" s="658">
        <v>60690</v>
      </c>
    </row>
    <row r="232" spans="1:4" ht="15.6" thickTop="1" thickBot="1">
      <c r="A232" s="200" t="s">
        <v>560</v>
      </c>
      <c r="B232" s="200" t="s">
        <v>388</v>
      </c>
      <c r="C232" s="205" t="s">
        <v>561</v>
      </c>
      <c r="D232" s="658">
        <v>62510.700000000004</v>
      </c>
    </row>
    <row r="233" spans="1:4" ht="15.6" thickTop="1" thickBot="1">
      <c r="A233" s="200" t="s">
        <v>562</v>
      </c>
      <c r="B233" s="200" t="s">
        <v>388</v>
      </c>
      <c r="C233" s="205" t="s">
        <v>563</v>
      </c>
      <c r="D233" s="658">
        <v>33379.5</v>
      </c>
    </row>
    <row r="234" spans="1:4" ht="30" thickTop="1" thickBot="1">
      <c r="A234" s="200" t="s">
        <v>564</v>
      </c>
      <c r="B234" s="200" t="s">
        <v>388</v>
      </c>
      <c r="C234" s="205" t="s">
        <v>565</v>
      </c>
      <c r="D234" s="658">
        <v>23062.2</v>
      </c>
    </row>
    <row r="235" spans="1:4" ht="15.6" thickTop="1" thickBot="1">
      <c r="A235" s="200" t="s">
        <v>567</v>
      </c>
      <c r="B235" s="200" t="s">
        <v>144</v>
      </c>
      <c r="C235" s="205" t="s">
        <v>568</v>
      </c>
      <c r="D235" s="658">
        <v>692.37119869491619</v>
      </c>
    </row>
    <row r="236" spans="1:4" ht="30" thickTop="1" thickBot="1">
      <c r="A236" s="200" t="s">
        <v>571</v>
      </c>
      <c r="B236" s="200" t="s">
        <v>388</v>
      </c>
      <c r="C236" s="205" t="s">
        <v>572</v>
      </c>
      <c r="D236" s="658">
        <v>295560.3</v>
      </c>
    </row>
    <row r="237" spans="1:4" ht="30" thickTop="1" thickBot="1">
      <c r="A237" s="200" t="s">
        <v>573</v>
      </c>
      <c r="B237" s="200" t="s">
        <v>388</v>
      </c>
      <c r="C237" s="205" t="s">
        <v>574</v>
      </c>
      <c r="D237" s="658">
        <v>308912.09999999998</v>
      </c>
    </row>
    <row r="238" spans="1:4" ht="30" thickTop="1" thickBot="1">
      <c r="A238" s="200" t="s">
        <v>575</v>
      </c>
      <c r="B238" s="200" t="s">
        <v>388</v>
      </c>
      <c r="C238" s="205" t="s">
        <v>576</v>
      </c>
      <c r="D238" s="658">
        <v>308912.09999999998</v>
      </c>
    </row>
    <row r="239" spans="1:4" ht="15.6" thickTop="1" thickBot="1">
      <c r="A239" s="200" t="s">
        <v>588</v>
      </c>
      <c r="B239" s="200" t="s">
        <v>589</v>
      </c>
      <c r="C239" s="205" t="s">
        <v>590</v>
      </c>
      <c r="D239" s="658">
        <v>228408.76233929448</v>
      </c>
    </row>
    <row r="240" spans="1:4" ht="15.6" thickTop="1" thickBot="1">
      <c r="A240" s="200" t="s">
        <v>577</v>
      </c>
      <c r="B240" s="200" t="s">
        <v>388</v>
      </c>
      <c r="C240" s="205" t="s">
        <v>2006</v>
      </c>
      <c r="D240" s="658">
        <v>223591.2133158842</v>
      </c>
    </row>
    <row r="241" spans="1:4" ht="15.6" thickTop="1" thickBot="1">
      <c r="A241" s="200" t="s">
        <v>578</v>
      </c>
      <c r="B241" s="200" t="s">
        <v>388</v>
      </c>
      <c r="C241" s="205" t="s">
        <v>2117</v>
      </c>
      <c r="D241" s="658">
        <v>251990.14032407329</v>
      </c>
    </row>
    <row r="242" spans="1:4" ht="15.6" thickTop="1" thickBot="1">
      <c r="A242" s="209" t="s">
        <v>2119</v>
      </c>
      <c r="B242" s="200" t="s">
        <v>388</v>
      </c>
      <c r="C242" s="205" t="s">
        <v>2118</v>
      </c>
      <c r="D242" s="658">
        <v>461244</v>
      </c>
    </row>
    <row r="243" spans="1:4" ht="15.6" thickTop="1" thickBot="1">
      <c r="A243" s="200" t="s">
        <v>579</v>
      </c>
      <c r="B243" s="200" t="s">
        <v>388</v>
      </c>
      <c r="C243" s="205" t="s">
        <v>580</v>
      </c>
      <c r="D243" s="658">
        <v>464278.5</v>
      </c>
    </row>
    <row r="244" spans="1:4" ht="15.6" thickTop="1" thickBot="1">
      <c r="A244" s="200" t="s">
        <v>581</v>
      </c>
      <c r="B244" s="200" t="s">
        <v>388</v>
      </c>
      <c r="C244" s="205" t="s">
        <v>582</v>
      </c>
      <c r="D244" s="658">
        <v>449106</v>
      </c>
    </row>
    <row r="245" spans="1:4" ht="15.6" thickTop="1" thickBot="1">
      <c r="A245" s="200" t="s">
        <v>583</v>
      </c>
      <c r="B245" s="200" t="s">
        <v>388</v>
      </c>
      <c r="C245" s="205" t="s">
        <v>584</v>
      </c>
      <c r="D245" s="658">
        <v>470347.5</v>
      </c>
    </row>
    <row r="246" spans="1:4" ht="15.6" thickTop="1" thickBot="1">
      <c r="A246" s="200" t="s">
        <v>585</v>
      </c>
      <c r="B246" s="200" t="s">
        <v>388</v>
      </c>
      <c r="C246" s="205" t="s">
        <v>2120</v>
      </c>
      <c r="D246" s="658">
        <v>228500.28948897516</v>
      </c>
    </row>
    <row r="247" spans="1:4" ht="15.6" thickTop="1" thickBot="1">
      <c r="A247" s="200" t="s">
        <v>586</v>
      </c>
      <c r="B247" s="200" t="s">
        <v>388</v>
      </c>
      <c r="C247" s="205" t="s">
        <v>587</v>
      </c>
      <c r="D247" s="658">
        <v>229393.89123006241</v>
      </c>
    </row>
    <row r="248" spans="1:4" ht="15.6" thickTop="1" thickBot="1">
      <c r="A248" s="200" t="s">
        <v>591</v>
      </c>
      <c r="B248" s="200" t="s">
        <v>388</v>
      </c>
      <c r="C248" s="205" t="s">
        <v>592</v>
      </c>
      <c r="D248" s="658">
        <v>233762.03000558505</v>
      </c>
    </row>
    <row r="249" spans="1:4" ht="15.6" thickTop="1" thickBot="1">
      <c r="A249" s="200" t="s">
        <v>593</v>
      </c>
      <c r="B249" s="200" t="s">
        <v>388</v>
      </c>
      <c r="C249" s="205" t="s">
        <v>594</v>
      </c>
      <c r="D249" s="658">
        <v>217675.46278626987</v>
      </c>
    </row>
    <row r="250" spans="1:4" ht="15.6" thickTop="1" thickBot="1">
      <c r="A250" s="200" t="s">
        <v>595</v>
      </c>
      <c r="B250" s="200" t="s">
        <v>388</v>
      </c>
      <c r="C250" s="205" t="s">
        <v>596</v>
      </c>
      <c r="D250" s="658">
        <v>361105.5</v>
      </c>
    </row>
    <row r="251" spans="1:4" ht="15.6" thickTop="1" thickBot="1">
      <c r="A251" s="200" t="s">
        <v>597</v>
      </c>
      <c r="B251" s="200" t="s">
        <v>388</v>
      </c>
      <c r="C251" s="205" t="s">
        <v>598</v>
      </c>
      <c r="D251" s="658">
        <v>361105.5</v>
      </c>
    </row>
    <row r="252" spans="1:4" ht="30" thickTop="1" thickBot="1">
      <c r="A252" s="200" t="s">
        <v>599</v>
      </c>
      <c r="B252" s="200" t="s">
        <v>388</v>
      </c>
      <c r="C252" s="205" t="s">
        <v>600</v>
      </c>
      <c r="D252" s="658">
        <v>345933</v>
      </c>
    </row>
    <row r="253" spans="1:4" ht="30" thickTop="1" thickBot="1">
      <c r="A253" s="200" t="s">
        <v>601</v>
      </c>
      <c r="B253" s="200" t="s">
        <v>388</v>
      </c>
      <c r="C253" s="205" t="s">
        <v>602</v>
      </c>
      <c r="D253" s="658">
        <v>345933</v>
      </c>
    </row>
    <row r="254" spans="1:4" ht="15.6" thickTop="1" thickBot="1">
      <c r="A254" s="200" t="s">
        <v>605</v>
      </c>
      <c r="B254" s="200" t="s">
        <v>233</v>
      </c>
      <c r="C254" s="205" t="s">
        <v>2007</v>
      </c>
      <c r="D254" s="658">
        <v>15784.5</v>
      </c>
    </row>
    <row r="255" spans="1:4" ht="30" thickTop="1" thickBot="1">
      <c r="A255" s="200" t="s">
        <v>603</v>
      </c>
      <c r="B255" s="200" t="s">
        <v>388</v>
      </c>
      <c r="C255" s="205" t="s">
        <v>604</v>
      </c>
      <c r="D255" s="658">
        <v>236015.70288172137</v>
      </c>
    </row>
    <row r="256" spans="1:4" ht="15.6" thickTop="1" thickBot="1">
      <c r="A256" s="200" t="s">
        <v>569</v>
      </c>
      <c r="B256" s="200" t="s">
        <v>388</v>
      </c>
      <c r="C256" s="205" t="s">
        <v>570</v>
      </c>
      <c r="D256" s="658">
        <v>634210.5</v>
      </c>
    </row>
    <row r="257" spans="1:4" ht="15.6" thickTop="1" thickBot="1">
      <c r="A257" s="200" t="s">
        <v>606</v>
      </c>
      <c r="B257" s="200" t="s">
        <v>388</v>
      </c>
      <c r="C257" s="205" t="s">
        <v>607</v>
      </c>
      <c r="D257" s="658">
        <v>315588</v>
      </c>
    </row>
    <row r="258" spans="1:4" ht="15.6" thickTop="1" thickBot="1">
      <c r="A258" s="200" t="s">
        <v>608</v>
      </c>
      <c r="B258" s="200" t="s">
        <v>388</v>
      </c>
      <c r="C258" s="205" t="s">
        <v>609</v>
      </c>
      <c r="D258" s="658">
        <v>315588</v>
      </c>
    </row>
    <row r="259" spans="1:4" ht="15.6" thickTop="1" thickBot="1">
      <c r="A259" s="200" t="s">
        <v>507</v>
      </c>
      <c r="B259" s="200" t="s">
        <v>388</v>
      </c>
      <c r="C259" s="205" t="s">
        <v>508</v>
      </c>
      <c r="D259" s="658">
        <v>315588</v>
      </c>
    </row>
    <row r="260" spans="1:4" ht="15.6" thickTop="1" thickBot="1">
      <c r="A260" s="200" t="s">
        <v>1753</v>
      </c>
      <c r="B260" s="200" t="s">
        <v>388</v>
      </c>
      <c r="C260" s="205" t="s">
        <v>1754</v>
      </c>
      <c r="D260" s="658">
        <v>286651.83777521417</v>
      </c>
    </row>
    <row r="261" spans="1:4" ht="15.6" thickTop="1" thickBot="1">
      <c r="A261" s="200" t="s">
        <v>509</v>
      </c>
      <c r="B261" s="200" t="s">
        <v>377</v>
      </c>
      <c r="C261" s="205" t="s">
        <v>510</v>
      </c>
      <c r="D261" s="658">
        <v>1604.46</v>
      </c>
    </row>
    <row r="262" spans="1:4" ht="30" thickTop="1" thickBot="1">
      <c r="A262" s="200" t="s">
        <v>610</v>
      </c>
      <c r="B262" s="200" t="s">
        <v>377</v>
      </c>
      <c r="C262" s="205" t="s">
        <v>2008</v>
      </c>
      <c r="D262" s="658">
        <v>1836</v>
      </c>
    </row>
    <row r="263" spans="1:4" ht="30" thickTop="1" thickBot="1">
      <c r="A263" s="200" t="s">
        <v>611</v>
      </c>
      <c r="B263" s="200" t="s">
        <v>233</v>
      </c>
      <c r="C263" s="205" t="s">
        <v>612</v>
      </c>
      <c r="D263" s="658">
        <v>33303.141503039937</v>
      </c>
    </row>
    <row r="264" spans="1:4" ht="30" thickTop="1" thickBot="1">
      <c r="A264" s="200" t="s">
        <v>613</v>
      </c>
      <c r="B264" s="200" t="s">
        <v>377</v>
      </c>
      <c r="C264" s="205" t="s">
        <v>614</v>
      </c>
      <c r="D264" s="658">
        <v>9795.276317637703</v>
      </c>
    </row>
    <row r="265" spans="1:4" ht="30" thickTop="1" thickBot="1">
      <c r="A265" s="200" t="s">
        <v>615</v>
      </c>
      <c r="B265" s="200" t="s">
        <v>144</v>
      </c>
      <c r="C265" s="205" t="s">
        <v>616</v>
      </c>
      <c r="D265" s="658">
        <v>5202</v>
      </c>
    </row>
    <row r="266" spans="1:4" ht="30" thickTop="1" thickBot="1">
      <c r="A266" s="200" t="s">
        <v>617</v>
      </c>
      <c r="B266" s="200" t="s">
        <v>92</v>
      </c>
      <c r="C266" s="205" t="s">
        <v>618</v>
      </c>
      <c r="D266" s="658">
        <v>39525</v>
      </c>
    </row>
    <row r="267" spans="1:4" ht="30" thickTop="1" thickBot="1">
      <c r="A267" s="200" t="s">
        <v>619</v>
      </c>
      <c r="B267" s="200" t="s">
        <v>92</v>
      </c>
      <c r="C267" s="205" t="s">
        <v>620</v>
      </c>
      <c r="D267" s="658">
        <v>43044</v>
      </c>
    </row>
    <row r="268" spans="1:4" ht="30" thickTop="1" thickBot="1">
      <c r="A268" s="200" t="s">
        <v>621</v>
      </c>
      <c r="B268" s="200" t="s">
        <v>92</v>
      </c>
      <c r="C268" s="205" t="s">
        <v>622</v>
      </c>
      <c r="D268" s="658">
        <v>52938</v>
      </c>
    </row>
    <row r="269" spans="1:4" ht="15.6" thickTop="1" thickBot="1">
      <c r="A269" s="200" t="s">
        <v>623</v>
      </c>
      <c r="B269" s="200" t="s">
        <v>377</v>
      </c>
      <c r="C269" s="205" t="s">
        <v>624</v>
      </c>
      <c r="D269" s="658">
        <v>23817.1836</v>
      </c>
    </row>
    <row r="270" spans="1:4" ht="15.6" thickTop="1" thickBot="1">
      <c r="A270" s="200" t="s">
        <v>627</v>
      </c>
      <c r="B270" s="200" t="s">
        <v>144</v>
      </c>
      <c r="C270" s="205" t="s">
        <v>628</v>
      </c>
      <c r="D270" s="658">
        <v>141576.41820000001</v>
      </c>
    </row>
    <row r="271" spans="1:4" ht="15.6" thickTop="1" thickBot="1">
      <c r="A271" s="200" t="s">
        <v>629</v>
      </c>
      <c r="B271" s="200" t="s">
        <v>388</v>
      </c>
      <c r="C271" s="205" t="s">
        <v>2009</v>
      </c>
      <c r="D271" s="658">
        <v>54621</v>
      </c>
    </row>
    <row r="272" spans="1:4" ht="30" thickTop="1" thickBot="1">
      <c r="A272" s="200" t="s">
        <v>625</v>
      </c>
      <c r="B272" s="200" t="s">
        <v>388</v>
      </c>
      <c r="C272" s="205" t="s">
        <v>626</v>
      </c>
      <c r="D272" s="658">
        <v>54621</v>
      </c>
    </row>
    <row r="273" spans="1:4" ht="30" thickTop="1" thickBot="1">
      <c r="A273" s="200" t="s">
        <v>630</v>
      </c>
      <c r="B273" s="200" t="s">
        <v>388</v>
      </c>
      <c r="C273" s="205" t="s">
        <v>631</v>
      </c>
      <c r="D273" s="658">
        <v>54621</v>
      </c>
    </row>
    <row r="274" spans="1:4" ht="30" thickTop="1" thickBot="1">
      <c r="A274" s="200" t="s">
        <v>632</v>
      </c>
      <c r="B274" s="200" t="s">
        <v>144</v>
      </c>
      <c r="C274" s="205" t="s">
        <v>633</v>
      </c>
      <c r="D274" s="658">
        <v>38083.074434582435</v>
      </c>
    </row>
    <row r="275" spans="1:4" ht="30" thickTop="1" thickBot="1">
      <c r="A275" s="200" t="s">
        <v>634</v>
      </c>
      <c r="B275" s="200" t="s">
        <v>144</v>
      </c>
      <c r="C275" s="205" t="s">
        <v>635</v>
      </c>
      <c r="D275" s="658">
        <v>35636.651124526034</v>
      </c>
    </row>
    <row r="276" spans="1:4" ht="30" thickTop="1" thickBot="1">
      <c r="A276" s="200" t="s">
        <v>636</v>
      </c>
      <c r="B276" s="200" t="s">
        <v>637</v>
      </c>
      <c r="C276" s="205" t="s">
        <v>2010</v>
      </c>
      <c r="D276" s="658">
        <v>74664</v>
      </c>
    </row>
    <row r="277" spans="1:4" ht="15.6" thickTop="1" thickBot="1">
      <c r="A277" s="200" t="s">
        <v>638</v>
      </c>
      <c r="B277" s="200" t="s">
        <v>637</v>
      </c>
      <c r="C277" s="205" t="s">
        <v>2011</v>
      </c>
      <c r="D277" s="658">
        <v>38969.1</v>
      </c>
    </row>
    <row r="278" spans="1:4" ht="15.6" thickTop="1" thickBot="1">
      <c r="A278" s="200" t="s">
        <v>639</v>
      </c>
      <c r="B278" s="200" t="s">
        <v>637</v>
      </c>
      <c r="C278" s="205" t="s">
        <v>640</v>
      </c>
      <c r="D278" s="658">
        <v>31273.200000000001</v>
      </c>
    </row>
    <row r="279" spans="1:4" ht="15.6" thickTop="1" thickBot="1">
      <c r="A279" s="200" t="s">
        <v>511</v>
      </c>
      <c r="B279" s="200" t="s">
        <v>141</v>
      </c>
      <c r="C279" s="205" t="s">
        <v>512</v>
      </c>
      <c r="D279" s="658">
        <v>40239</v>
      </c>
    </row>
    <row r="280" spans="1:4" ht="15.6" thickTop="1" thickBot="1">
      <c r="A280" s="200" t="s">
        <v>513</v>
      </c>
      <c r="B280" s="200" t="s">
        <v>141</v>
      </c>
      <c r="C280" s="205" t="s">
        <v>514</v>
      </c>
      <c r="D280" s="658">
        <v>44778</v>
      </c>
    </row>
    <row r="281" spans="1:4" ht="30" thickTop="1" thickBot="1">
      <c r="A281" s="200" t="s">
        <v>641</v>
      </c>
      <c r="B281" s="200" t="s">
        <v>92</v>
      </c>
      <c r="C281" s="205" t="s">
        <v>642</v>
      </c>
      <c r="D281" s="658">
        <v>49467.060130468031</v>
      </c>
    </row>
    <row r="282" spans="1:4" ht="30" thickTop="1" thickBot="1">
      <c r="A282" s="200" t="s">
        <v>643</v>
      </c>
      <c r="B282" s="200" t="s">
        <v>377</v>
      </c>
      <c r="C282" s="205" t="s">
        <v>644</v>
      </c>
      <c r="D282" s="658">
        <v>5766.06</v>
      </c>
    </row>
    <row r="283" spans="1:4" ht="30" thickTop="1" thickBot="1">
      <c r="A283" s="200" t="s">
        <v>645</v>
      </c>
      <c r="B283" s="200" t="s">
        <v>144</v>
      </c>
      <c r="C283" s="205" t="s">
        <v>646</v>
      </c>
      <c r="D283" s="658">
        <v>4029</v>
      </c>
    </row>
    <row r="284" spans="1:4" ht="15.6" thickTop="1" thickBot="1">
      <c r="A284" s="200" t="s">
        <v>647</v>
      </c>
      <c r="B284" s="200" t="s">
        <v>92</v>
      </c>
      <c r="C284" s="205" t="s">
        <v>648</v>
      </c>
      <c r="D284" s="658">
        <v>10710</v>
      </c>
    </row>
    <row r="285" spans="1:4" ht="30" thickTop="1" thickBot="1">
      <c r="A285" s="200" t="s">
        <v>649</v>
      </c>
      <c r="B285" s="200" t="s">
        <v>92</v>
      </c>
      <c r="C285" s="205" t="s">
        <v>650</v>
      </c>
      <c r="D285" s="658">
        <v>96900</v>
      </c>
    </row>
    <row r="286" spans="1:4" ht="15.6" thickTop="1" thickBot="1">
      <c r="A286" s="200" t="s">
        <v>651</v>
      </c>
      <c r="B286" s="200" t="s">
        <v>92</v>
      </c>
      <c r="C286" s="205" t="s">
        <v>652</v>
      </c>
      <c r="D286" s="658">
        <v>77151.90851872343</v>
      </c>
    </row>
    <row r="287" spans="1:4" ht="15.6" thickTop="1" thickBot="1">
      <c r="A287" s="200" t="s">
        <v>657</v>
      </c>
      <c r="B287" s="200" t="s">
        <v>92</v>
      </c>
      <c r="C287" s="205" t="s">
        <v>658</v>
      </c>
      <c r="D287" s="658">
        <v>20097.570143045425</v>
      </c>
    </row>
    <row r="288" spans="1:4" ht="30" thickTop="1" thickBot="1">
      <c r="A288" s="200" t="s">
        <v>653</v>
      </c>
      <c r="B288" s="200" t="s">
        <v>92</v>
      </c>
      <c r="C288" s="205" t="s">
        <v>654</v>
      </c>
      <c r="D288" s="658">
        <v>21409.131417500801</v>
      </c>
    </row>
    <row r="289" spans="1:4" ht="30" thickTop="1" thickBot="1">
      <c r="A289" s="200" t="s">
        <v>655</v>
      </c>
      <c r="B289" s="200" t="s">
        <v>92</v>
      </c>
      <c r="C289" s="205" t="s">
        <v>656</v>
      </c>
      <c r="D289" s="658">
        <v>139944</v>
      </c>
    </row>
    <row r="290" spans="1:4" ht="15.6" thickTop="1" thickBot="1">
      <c r="A290" s="200" t="s">
        <v>659</v>
      </c>
      <c r="B290" s="200" t="s">
        <v>463</v>
      </c>
      <c r="C290" s="205" t="s">
        <v>660</v>
      </c>
      <c r="D290" s="658">
        <v>2416.38</v>
      </c>
    </row>
    <row r="291" spans="1:4" ht="15.6" thickTop="1" thickBot="1">
      <c r="A291" s="200" t="s">
        <v>661</v>
      </c>
      <c r="B291" s="200" t="s">
        <v>425</v>
      </c>
      <c r="C291" s="205" t="s">
        <v>2012</v>
      </c>
      <c r="D291" s="658">
        <v>45010.485849965495</v>
      </c>
    </row>
    <row r="292" spans="1:4" ht="30" thickTop="1" thickBot="1">
      <c r="A292" s="200" t="s">
        <v>662</v>
      </c>
      <c r="B292" s="200" t="s">
        <v>377</v>
      </c>
      <c r="C292" s="205" t="s">
        <v>663</v>
      </c>
      <c r="D292" s="658">
        <v>3057.2239664191147</v>
      </c>
    </row>
    <row r="293" spans="1:4" ht="15.6" thickTop="1" thickBot="1">
      <c r="A293" s="200" t="s">
        <v>664</v>
      </c>
      <c r="B293" s="200" t="s">
        <v>377</v>
      </c>
      <c r="C293" s="205" t="s">
        <v>2013</v>
      </c>
      <c r="D293" s="658">
        <v>6369.2165967064893</v>
      </c>
    </row>
    <row r="294" spans="1:4" ht="15.6" thickTop="1" thickBot="1">
      <c r="A294" s="200" t="s">
        <v>665</v>
      </c>
      <c r="B294" s="200" t="s">
        <v>92</v>
      </c>
      <c r="C294" s="205" t="s">
        <v>666</v>
      </c>
      <c r="D294" s="658">
        <v>1435.5783408858676</v>
      </c>
    </row>
    <row r="295" spans="1:4" ht="15.6" thickTop="1" thickBot="1">
      <c r="A295" s="200" t="s">
        <v>671</v>
      </c>
      <c r="B295" s="200" t="s">
        <v>92</v>
      </c>
      <c r="C295" s="205" t="s">
        <v>2014</v>
      </c>
      <c r="D295" s="658">
        <v>35598</v>
      </c>
    </row>
    <row r="296" spans="1:4" ht="15.6" thickTop="1" thickBot="1">
      <c r="A296" s="200" t="s">
        <v>667</v>
      </c>
      <c r="B296" s="200" t="s">
        <v>92</v>
      </c>
      <c r="C296" s="205" t="s">
        <v>668</v>
      </c>
      <c r="D296" s="658">
        <v>40239</v>
      </c>
    </row>
    <row r="297" spans="1:4" ht="15.6" thickTop="1" thickBot="1">
      <c r="A297" s="200" t="s">
        <v>669</v>
      </c>
      <c r="B297" s="200" t="s">
        <v>92</v>
      </c>
      <c r="C297" s="205" t="s">
        <v>670</v>
      </c>
      <c r="D297" s="658">
        <v>48973.38811753309</v>
      </c>
    </row>
    <row r="298" spans="1:4" ht="15.6" thickTop="1" thickBot="1">
      <c r="A298" s="200" t="s">
        <v>684</v>
      </c>
      <c r="B298" s="200" t="s">
        <v>144</v>
      </c>
      <c r="C298" s="205" t="s">
        <v>685</v>
      </c>
      <c r="D298" s="658">
        <v>3654.7291776306333</v>
      </c>
    </row>
    <row r="299" spans="1:4" ht="15.6" thickTop="1" thickBot="1">
      <c r="A299" s="200" t="s">
        <v>672</v>
      </c>
      <c r="B299" s="200" t="s">
        <v>377</v>
      </c>
      <c r="C299" s="205" t="s">
        <v>673</v>
      </c>
      <c r="D299" s="658">
        <v>32763.420000000002</v>
      </c>
    </row>
    <row r="300" spans="1:4" ht="15.6" thickTop="1" thickBot="1">
      <c r="A300" s="200" t="s">
        <v>688</v>
      </c>
      <c r="B300" s="200" t="s">
        <v>377</v>
      </c>
      <c r="C300" s="205" t="s">
        <v>689</v>
      </c>
      <c r="D300" s="658">
        <v>44109.9</v>
      </c>
    </row>
    <row r="301" spans="1:4" ht="44.4" thickTop="1" thickBot="1">
      <c r="A301" s="200" t="s">
        <v>690</v>
      </c>
      <c r="B301" s="200" t="s">
        <v>92</v>
      </c>
      <c r="C301" s="205" t="s">
        <v>691</v>
      </c>
      <c r="D301" s="658">
        <v>423504</v>
      </c>
    </row>
    <row r="302" spans="1:4" ht="44.4" thickTop="1" thickBot="1">
      <c r="A302" s="200" t="s">
        <v>692</v>
      </c>
      <c r="B302" s="200" t="s">
        <v>92</v>
      </c>
      <c r="C302" s="205" t="s">
        <v>693</v>
      </c>
      <c r="D302" s="658">
        <v>322136.40000000002</v>
      </c>
    </row>
    <row r="303" spans="1:4" ht="44.4" thickTop="1" thickBot="1">
      <c r="A303" s="200" t="s">
        <v>694</v>
      </c>
      <c r="B303" s="200" t="s">
        <v>92</v>
      </c>
      <c r="C303" s="205" t="s">
        <v>695</v>
      </c>
      <c r="D303" s="658">
        <v>270646.8</v>
      </c>
    </row>
    <row r="304" spans="1:4" ht="44.4" thickTop="1" thickBot="1">
      <c r="A304" s="200" t="s">
        <v>696</v>
      </c>
      <c r="B304" s="200" t="s">
        <v>92</v>
      </c>
      <c r="C304" s="205" t="s">
        <v>697</v>
      </c>
      <c r="D304" s="658">
        <v>372657</v>
      </c>
    </row>
    <row r="305" spans="1:4" ht="44.4" thickTop="1" thickBot="1">
      <c r="A305" s="200" t="s">
        <v>698</v>
      </c>
      <c r="B305" s="200" t="s">
        <v>92</v>
      </c>
      <c r="C305" s="205" t="s">
        <v>699</v>
      </c>
      <c r="D305" s="658">
        <v>255669.12</v>
      </c>
    </row>
    <row r="306" spans="1:4" ht="44.4" thickTop="1" thickBot="1">
      <c r="A306" s="200" t="s">
        <v>700</v>
      </c>
      <c r="B306" s="200" t="s">
        <v>233</v>
      </c>
      <c r="C306" s="205" t="s">
        <v>701</v>
      </c>
      <c r="D306" s="658">
        <v>574076.4</v>
      </c>
    </row>
    <row r="307" spans="1:4" ht="15.6" thickTop="1" thickBot="1">
      <c r="A307" s="200" t="s">
        <v>702</v>
      </c>
      <c r="B307" s="200" t="s">
        <v>92</v>
      </c>
      <c r="C307" s="205" t="s">
        <v>703</v>
      </c>
      <c r="D307" s="658">
        <v>226766.4</v>
      </c>
    </row>
    <row r="308" spans="1:4" ht="15.6" thickTop="1" thickBot="1">
      <c r="A308" s="200" t="s">
        <v>674</v>
      </c>
      <c r="B308" s="200" t="s">
        <v>377</v>
      </c>
      <c r="C308" s="205" t="s">
        <v>675</v>
      </c>
      <c r="D308" s="658">
        <v>31820.940000000002</v>
      </c>
    </row>
    <row r="309" spans="1:4" ht="15.6" thickTop="1" thickBot="1">
      <c r="A309" s="200" t="s">
        <v>680</v>
      </c>
      <c r="B309" s="200" t="s">
        <v>377</v>
      </c>
      <c r="C309" s="205" t="s">
        <v>681</v>
      </c>
      <c r="D309" s="658">
        <v>5695.68</v>
      </c>
    </row>
    <row r="310" spans="1:4" ht="15.6" thickTop="1" thickBot="1">
      <c r="A310" s="200" t="s">
        <v>678</v>
      </c>
      <c r="B310" s="200" t="s">
        <v>377</v>
      </c>
      <c r="C310" s="205" t="s">
        <v>679</v>
      </c>
      <c r="D310" s="658">
        <v>19603.38</v>
      </c>
    </row>
    <row r="311" spans="1:4" ht="15.6" thickTop="1" thickBot="1">
      <c r="A311" s="200" t="s">
        <v>676</v>
      </c>
      <c r="B311" s="200" t="s">
        <v>377</v>
      </c>
      <c r="C311" s="205" t="s">
        <v>677</v>
      </c>
      <c r="D311" s="658">
        <v>39252.660000000003</v>
      </c>
    </row>
    <row r="312" spans="1:4" ht="15.6" thickTop="1" thickBot="1">
      <c r="A312" s="200" t="s">
        <v>682</v>
      </c>
      <c r="B312" s="200" t="s">
        <v>377</v>
      </c>
      <c r="C312" s="205" t="s">
        <v>683</v>
      </c>
      <c r="D312" s="658">
        <v>14724.720000000001</v>
      </c>
    </row>
    <row r="313" spans="1:4" ht="15.6" thickTop="1" thickBot="1">
      <c r="A313" s="200" t="s">
        <v>704</v>
      </c>
      <c r="B313" s="200" t="s">
        <v>377</v>
      </c>
      <c r="C313" s="205" t="s">
        <v>705</v>
      </c>
      <c r="D313" s="658">
        <v>11035.380000000001</v>
      </c>
    </row>
    <row r="314" spans="1:4" ht="15.6" thickTop="1" thickBot="1">
      <c r="A314" s="200" t="s">
        <v>706</v>
      </c>
      <c r="B314" s="200" t="s">
        <v>377</v>
      </c>
      <c r="C314" s="205" t="s">
        <v>707</v>
      </c>
      <c r="D314" s="658">
        <v>11118</v>
      </c>
    </row>
    <row r="315" spans="1:4" ht="44.4" thickTop="1" thickBot="1">
      <c r="A315" s="200" t="s">
        <v>712</v>
      </c>
      <c r="B315" s="200" t="s">
        <v>377</v>
      </c>
      <c r="C315" s="205" t="s">
        <v>713</v>
      </c>
      <c r="D315" s="658">
        <v>11322</v>
      </c>
    </row>
    <row r="316" spans="1:4" ht="30" thickTop="1" thickBot="1">
      <c r="A316" s="200" t="s">
        <v>708</v>
      </c>
      <c r="B316" s="200" t="s">
        <v>92</v>
      </c>
      <c r="C316" s="205" t="s">
        <v>709</v>
      </c>
      <c r="D316" s="658">
        <v>45696</v>
      </c>
    </row>
    <row r="317" spans="1:4" ht="15.6" thickTop="1" thickBot="1">
      <c r="A317" s="200" t="s">
        <v>710</v>
      </c>
      <c r="B317" s="200" t="s">
        <v>377</v>
      </c>
      <c r="C317" s="205" t="s">
        <v>711</v>
      </c>
      <c r="D317" s="658">
        <v>19942.02</v>
      </c>
    </row>
    <row r="318" spans="1:4" ht="30" thickTop="1" thickBot="1">
      <c r="A318" s="200" t="s">
        <v>714</v>
      </c>
      <c r="B318" s="200" t="s">
        <v>637</v>
      </c>
      <c r="C318" s="205" t="s">
        <v>715</v>
      </c>
      <c r="D318" s="658">
        <v>29189.459494746901</v>
      </c>
    </row>
    <row r="319" spans="1:4" ht="30" thickTop="1" thickBot="1">
      <c r="A319" s="200" t="s">
        <v>716</v>
      </c>
      <c r="B319" s="200" t="s">
        <v>92</v>
      </c>
      <c r="C319" s="205" t="s">
        <v>717</v>
      </c>
      <c r="D319" s="658">
        <v>21573</v>
      </c>
    </row>
    <row r="320" spans="1:4" ht="44.4" thickTop="1" thickBot="1">
      <c r="A320" s="200" t="s">
        <v>724</v>
      </c>
      <c r="B320" s="200" t="s">
        <v>92</v>
      </c>
      <c r="C320" s="205" t="s">
        <v>725</v>
      </c>
      <c r="D320" s="658">
        <v>219577.44</v>
      </c>
    </row>
    <row r="321" spans="1:4" ht="44.4" thickTop="1" thickBot="1">
      <c r="A321" s="200" t="s">
        <v>726</v>
      </c>
      <c r="B321" s="200" t="s">
        <v>92</v>
      </c>
      <c r="C321" s="205" t="s">
        <v>727</v>
      </c>
      <c r="D321" s="658">
        <v>355245.60000000003</v>
      </c>
    </row>
    <row r="322" spans="1:4" ht="44.4" thickTop="1" thickBot="1">
      <c r="A322" s="200" t="s">
        <v>722</v>
      </c>
      <c r="B322" s="200" t="s">
        <v>92</v>
      </c>
      <c r="C322" s="205" t="s">
        <v>723</v>
      </c>
      <c r="D322" s="658">
        <v>214735.5</v>
      </c>
    </row>
    <row r="323" spans="1:4" ht="58.8" thickTop="1" thickBot="1">
      <c r="A323" s="200" t="s">
        <v>720</v>
      </c>
      <c r="B323" s="200" t="s">
        <v>92</v>
      </c>
      <c r="C323" s="205" t="s">
        <v>721</v>
      </c>
      <c r="D323" s="658">
        <v>285916.2</v>
      </c>
    </row>
    <row r="324" spans="1:4" ht="15.6" thickTop="1" thickBot="1">
      <c r="A324" s="200" t="s">
        <v>728</v>
      </c>
      <c r="B324" s="200" t="s">
        <v>92</v>
      </c>
      <c r="C324" s="205" t="s">
        <v>729</v>
      </c>
      <c r="D324" s="658">
        <v>513688.32000000001</v>
      </c>
    </row>
    <row r="325" spans="1:4" ht="15.6" thickTop="1" thickBot="1">
      <c r="A325" s="200" t="s">
        <v>732</v>
      </c>
      <c r="B325" s="200" t="s">
        <v>92</v>
      </c>
      <c r="C325" s="205" t="s">
        <v>733</v>
      </c>
      <c r="D325" s="658">
        <v>12845.478850500484</v>
      </c>
    </row>
    <row r="326" spans="1:4" ht="30" thickTop="1" thickBot="1">
      <c r="A326" s="200" t="s">
        <v>718</v>
      </c>
      <c r="B326" s="200" t="s">
        <v>92</v>
      </c>
      <c r="C326" s="205" t="s">
        <v>719</v>
      </c>
      <c r="D326" s="658">
        <v>25155.729415563444</v>
      </c>
    </row>
    <row r="327" spans="1:4" ht="30" thickTop="1" thickBot="1">
      <c r="A327" s="200" t="s">
        <v>730</v>
      </c>
      <c r="B327" s="200" t="s">
        <v>92</v>
      </c>
      <c r="C327" s="205" t="s">
        <v>731</v>
      </c>
      <c r="D327" s="658">
        <v>19803.446561188248</v>
      </c>
    </row>
    <row r="328" spans="1:4" ht="30" thickTop="1" thickBot="1">
      <c r="A328" s="200" t="s">
        <v>734</v>
      </c>
      <c r="B328" s="200" t="s">
        <v>92</v>
      </c>
      <c r="C328" s="205" t="s">
        <v>735</v>
      </c>
      <c r="D328" s="658">
        <v>63075.496953321977</v>
      </c>
    </row>
    <row r="329" spans="1:4" ht="15.6" thickTop="1" thickBot="1">
      <c r="A329" s="200" t="s">
        <v>736</v>
      </c>
      <c r="B329" s="200" t="s">
        <v>92</v>
      </c>
      <c r="C329" s="205" t="s">
        <v>737</v>
      </c>
      <c r="D329" s="658">
        <v>6956.4000000000005</v>
      </c>
    </row>
    <row r="330" spans="1:4" ht="30" thickTop="1" thickBot="1">
      <c r="A330" s="200" t="s">
        <v>738</v>
      </c>
      <c r="B330" s="200" t="s">
        <v>92</v>
      </c>
      <c r="C330" s="205" t="s">
        <v>739</v>
      </c>
      <c r="D330" s="658">
        <v>61118.400000000001</v>
      </c>
    </row>
    <row r="331" spans="1:4" ht="30" thickTop="1" thickBot="1">
      <c r="A331" s="200" t="s">
        <v>740</v>
      </c>
      <c r="B331" s="200" t="s">
        <v>92</v>
      </c>
      <c r="C331" s="205" t="s">
        <v>741</v>
      </c>
      <c r="D331" s="658">
        <v>1177.5022279625443</v>
      </c>
    </row>
    <row r="332" spans="1:4" ht="15.6" thickTop="1" thickBot="1">
      <c r="A332" s="200" t="s">
        <v>743</v>
      </c>
      <c r="B332" s="200" t="s">
        <v>388</v>
      </c>
      <c r="C332" s="205" t="s">
        <v>744</v>
      </c>
      <c r="D332" s="658">
        <v>115156.98</v>
      </c>
    </row>
    <row r="333" spans="1:4" ht="30" thickTop="1" thickBot="1">
      <c r="A333" s="200" t="s">
        <v>742</v>
      </c>
      <c r="B333" s="200" t="s">
        <v>388</v>
      </c>
      <c r="C333" s="205" t="s">
        <v>2017</v>
      </c>
      <c r="D333" s="658">
        <v>75684</v>
      </c>
    </row>
    <row r="334" spans="1:4" ht="15.6" thickTop="1" thickBot="1">
      <c r="A334" s="200" t="s">
        <v>747</v>
      </c>
      <c r="B334" s="200" t="s">
        <v>92</v>
      </c>
      <c r="C334" s="205" t="s">
        <v>2018</v>
      </c>
      <c r="D334" s="658">
        <v>826.5451686764759</v>
      </c>
    </row>
    <row r="335" spans="1:4" ht="15.6" thickTop="1" thickBot="1">
      <c r="A335" s="200" t="s">
        <v>745</v>
      </c>
      <c r="B335" s="200" t="s">
        <v>92</v>
      </c>
      <c r="C335" s="205" t="s">
        <v>746</v>
      </c>
      <c r="D335" s="658">
        <v>21848.400000000001</v>
      </c>
    </row>
    <row r="336" spans="1:4" ht="15.6" thickTop="1" thickBot="1">
      <c r="A336" s="200" t="s">
        <v>748</v>
      </c>
      <c r="B336" s="200" t="s">
        <v>377</v>
      </c>
      <c r="C336" s="205" t="s">
        <v>749</v>
      </c>
      <c r="D336" s="658">
        <v>4097.1627621741109</v>
      </c>
    </row>
    <row r="337" spans="1:4" ht="15.6" thickTop="1" thickBot="1">
      <c r="A337" s="200" t="s">
        <v>753</v>
      </c>
      <c r="B337" s="200" t="s">
        <v>92</v>
      </c>
      <c r="C337" s="205" t="s">
        <v>754</v>
      </c>
      <c r="D337" s="658">
        <v>303623.40000000002</v>
      </c>
    </row>
    <row r="338" spans="1:4" ht="15.6" thickTop="1" thickBot="1">
      <c r="A338" s="200" t="s">
        <v>751</v>
      </c>
      <c r="B338" s="200" t="s">
        <v>92</v>
      </c>
      <c r="C338" s="205" t="s">
        <v>752</v>
      </c>
      <c r="D338" s="658">
        <v>8058</v>
      </c>
    </row>
    <row r="339" spans="1:4" ht="30" thickTop="1" thickBot="1">
      <c r="A339" s="200" t="s">
        <v>750</v>
      </c>
      <c r="B339" s="200" t="s">
        <v>144</v>
      </c>
      <c r="C339" s="205" t="s">
        <v>2019</v>
      </c>
      <c r="D339" s="658">
        <v>228276</v>
      </c>
    </row>
    <row r="340" spans="1:4" ht="30" thickTop="1" thickBot="1">
      <c r="A340" s="200" t="s">
        <v>686</v>
      </c>
      <c r="B340" s="200" t="s">
        <v>92</v>
      </c>
      <c r="C340" s="205" t="s">
        <v>2015</v>
      </c>
      <c r="D340" s="658">
        <v>1460290.0925734581</v>
      </c>
    </row>
    <row r="341" spans="1:4" ht="30" thickTop="1" thickBot="1">
      <c r="A341" s="200" t="s">
        <v>755</v>
      </c>
      <c r="B341" s="200" t="s">
        <v>92</v>
      </c>
      <c r="C341" s="205" t="s">
        <v>756</v>
      </c>
      <c r="D341" s="658">
        <v>1217414.1313071656</v>
      </c>
    </row>
    <row r="342" spans="1:4" ht="30" thickTop="1" thickBot="1">
      <c r="A342" s="200" t="s">
        <v>687</v>
      </c>
      <c r="B342" s="200" t="s">
        <v>92</v>
      </c>
      <c r="C342" s="205" t="s">
        <v>2016</v>
      </c>
      <c r="D342" s="658">
        <v>919190.35284468834</v>
      </c>
    </row>
    <row r="343" spans="1:4" ht="30" thickTop="1" thickBot="1">
      <c r="A343" s="200" t="s">
        <v>757</v>
      </c>
      <c r="B343" s="200" t="s">
        <v>92</v>
      </c>
      <c r="C343" s="205" t="s">
        <v>758</v>
      </c>
      <c r="D343" s="658">
        <v>746575.1320260003</v>
      </c>
    </row>
    <row r="344" spans="1:4" ht="30" thickTop="1" thickBot="1">
      <c r="A344" s="200" t="s">
        <v>802</v>
      </c>
      <c r="B344" s="200" t="s">
        <v>388</v>
      </c>
      <c r="C344" s="205" t="s">
        <v>803</v>
      </c>
      <c r="D344" s="658">
        <v>84359.1</v>
      </c>
    </row>
    <row r="345" spans="1:4" ht="30" thickTop="1" thickBot="1">
      <c r="A345" s="200" t="s">
        <v>759</v>
      </c>
      <c r="B345" s="200" t="s">
        <v>377</v>
      </c>
      <c r="C345" s="205" t="s">
        <v>760</v>
      </c>
      <c r="D345" s="658">
        <v>50147.946589925734</v>
      </c>
    </row>
    <row r="346" spans="1:4" ht="30" thickTop="1" thickBot="1">
      <c r="A346" s="200" t="s">
        <v>761</v>
      </c>
      <c r="B346" s="200" t="s">
        <v>144</v>
      </c>
      <c r="C346" s="205" t="s">
        <v>762</v>
      </c>
      <c r="D346" s="658">
        <v>49011</v>
      </c>
    </row>
    <row r="347" spans="1:4" ht="30" thickTop="1" thickBot="1">
      <c r="A347" s="200" t="s">
        <v>768</v>
      </c>
      <c r="B347" s="200" t="s">
        <v>92</v>
      </c>
      <c r="C347" s="205" t="s">
        <v>2023</v>
      </c>
      <c r="D347" s="658">
        <v>59314.020000000004</v>
      </c>
    </row>
    <row r="348" spans="1:4" ht="15.6" thickTop="1" thickBot="1">
      <c r="A348" s="200" t="s">
        <v>773</v>
      </c>
      <c r="B348" s="200" t="s">
        <v>144</v>
      </c>
      <c r="C348" s="205" t="s">
        <v>2024</v>
      </c>
      <c r="D348" s="658">
        <v>11169</v>
      </c>
    </row>
    <row r="349" spans="1:4" ht="30" thickTop="1" thickBot="1">
      <c r="A349" s="200" t="s">
        <v>763</v>
      </c>
      <c r="B349" s="200" t="s">
        <v>144</v>
      </c>
      <c r="C349" s="205" t="s">
        <v>764</v>
      </c>
      <c r="D349" s="658">
        <v>4559.3999999999996</v>
      </c>
    </row>
    <row r="350" spans="1:4" ht="30" thickTop="1" thickBot="1">
      <c r="A350" s="200" t="s">
        <v>765</v>
      </c>
      <c r="B350" s="200" t="s">
        <v>144</v>
      </c>
      <c r="C350" s="205" t="s">
        <v>2020</v>
      </c>
      <c r="D350" s="658">
        <v>14586</v>
      </c>
    </row>
    <row r="351" spans="1:4" ht="15.6" thickTop="1" thickBot="1">
      <c r="A351" s="200" t="s">
        <v>801</v>
      </c>
      <c r="B351" s="200" t="s">
        <v>144</v>
      </c>
      <c r="C351" s="205" t="s">
        <v>2026</v>
      </c>
      <c r="D351" s="658">
        <v>163251</v>
      </c>
    </row>
    <row r="352" spans="1:4" ht="15.6" thickTop="1" thickBot="1">
      <c r="A352" s="200" t="s">
        <v>769</v>
      </c>
      <c r="B352" s="200" t="s">
        <v>144</v>
      </c>
      <c r="C352" s="205" t="s">
        <v>770</v>
      </c>
      <c r="D352" s="658">
        <v>238224.06</v>
      </c>
    </row>
    <row r="353" spans="1:4" ht="15.6" thickTop="1" thickBot="1">
      <c r="A353" s="200" t="s">
        <v>771</v>
      </c>
      <c r="B353" s="200" t="s">
        <v>144</v>
      </c>
      <c r="C353" s="205" t="s">
        <v>772</v>
      </c>
      <c r="D353" s="658">
        <v>607301.88</v>
      </c>
    </row>
    <row r="354" spans="1:4" ht="30" thickTop="1" thickBot="1">
      <c r="A354" s="200" t="s">
        <v>767</v>
      </c>
      <c r="B354" s="200" t="s">
        <v>144</v>
      </c>
      <c r="C354" s="205" t="s">
        <v>2022</v>
      </c>
      <c r="D354" s="658">
        <v>14565.6</v>
      </c>
    </row>
    <row r="355" spans="1:4" ht="15.6" thickTop="1" thickBot="1">
      <c r="A355" s="200" t="s">
        <v>766</v>
      </c>
      <c r="B355" s="200" t="s">
        <v>144</v>
      </c>
      <c r="C355" s="205" t="s">
        <v>2021</v>
      </c>
      <c r="D355" s="658">
        <v>3430.9233435927235</v>
      </c>
    </row>
    <row r="356" spans="1:4" ht="15.6" thickTop="1" thickBot="1">
      <c r="A356" s="200" t="s">
        <v>778</v>
      </c>
      <c r="B356" s="200" t="s">
        <v>144</v>
      </c>
      <c r="C356" s="205" t="s">
        <v>779</v>
      </c>
      <c r="D356" s="658">
        <v>28618.06928296134</v>
      </c>
    </row>
    <row r="357" spans="1:4" ht="30" thickTop="1" thickBot="1">
      <c r="A357" s="200" t="s">
        <v>774</v>
      </c>
      <c r="B357" s="200" t="s">
        <v>144</v>
      </c>
      <c r="C357" s="205" t="s">
        <v>775</v>
      </c>
      <c r="D357" s="658">
        <v>255730.9662601006</v>
      </c>
    </row>
    <row r="358" spans="1:4" ht="30" thickTop="1" thickBot="1">
      <c r="A358" s="200" t="s">
        <v>776</v>
      </c>
      <c r="B358" s="200" t="s">
        <v>144</v>
      </c>
      <c r="C358" s="205" t="s">
        <v>777</v>
      </c>
      <c r="D358" s="658">
        <v>267423.6612166285</v>
      </c>
    </row>
    <row r="359" spans="1:4" ht="15.6" thickTop="1" thickBot="1">
      <c r="A359" s="200" t="s">
        <v>780</v>
      </c>
      <c r="B359" s="200" t="s">
        <v>144</v>
      </c>
      <c r="C359" s="205" t="s">
        <v>781</v>
      </c>
      <c r="D359" s="658">
        <v>97306.635149376831</v>
      </c>
    </row>
    <row r="360" spans="1:4" ht="15.6" thickTop="1" thickBot="1">
      <c r="A360" s="200" t="s">
        <v>782</v>
      </c>
      <c r="B360" s="200" t="s">
        <v>144</v>
      </c>
      <c r="C360" s="205" t="s">
        <v>783</v>
      </c>
      <c r="D360" s="658">
        <v>122888.47174850956</v>
      </c>
    </row>
    <row r="361" spans="1:4" ht="15.6" thickTop="1" thickBot="1">
      <c r="A361" s="200" t="s">
        <v>784</v>
      </c>
      <c r="B361" s="200" t="s">
        <v>144</v>
      </c>
      <c r="C361" s="205" t="s">
        <v>785</v>
      </c>
      <c r="D361" s="658">
        <v>120983.20161931802</v>
      </c>
    </row>
    <row r="362" spans="1:4" ht="15.6" thickTop="1" thickBot="1">
      <c r="A362" s="200" t="s">
        <v>786</v>
      </c>
      <c r="B362" s="200" t="s">
        <v>144</v>
      </c>
      <c r="C362" s="205" t="s">
        <v>787</v>
      </c>
      <c r="D362" s="658">
        <v>164820.33913077172</v>
      </c>
    </row>
    <row r="363" spans="1:4" ht="30" thickTop="1" thickBot="1">
      <c r="A363" s="200" t="s">
        <v>788</v>
      </c>
      <c r="B363" s="200" t="s">
        <v>144</v>
      </c>
      <c r="C363" s="205" t="s">
        <v>789</v>
      </c>
      <c r="D363" s="658">
        <v>135840.93884404263</v>
      </c>
    </row>
    <row r="364" spans="1:4" ht="30" thickTop="1" thickBot="1">
      <c r="A364" s="200" t="s">
        <v>804</v>
      </c>
      <c r="B364" s="200" t="s">
        <v>144</v>
      </c>
      <c r="C364" s="205" t="s">
        <v>805</v>
      </c>
      <c r="D364" s="658">
        <v>108739.09786578509</v>
      </c>
    </row>
    <row r="365" spans="1:4" ht="15.6" thickTop="1" thickBot="1">
      <c r="A365" s="200" t="s">
        <v>790</v>
      </c>
      <c r="B365" s="200" t="s">
        <v>144</v>
      </c>
      <c r="C365" s="205" t="s">
        <v>791</v>
      </c>
      <c r="D365" s="658">
        <v>58864.406832418463</v>
      </c>
    </row>
    <row r="366" spans="1:4" ht="15.6" thickTop="1" thickBot="1">
      <c r="A366" s="200" t="s">
        <v>792</v>
      </c>
      <c r="B366" s="200" t="s">
        <v>144</v>
      </c>
      <c r="C366" s="205" t="s">
        <v>2025</v>
      </c>
      <c r="D366" s="658">
        <v>48377.177947824268</v>
      </c>
    </row>
    <row r="367" spans="1:4" ht="30" thickTop="1" thickBot="1">
      <c r="A367" s="200" t="s">
        <v>793</v>
      </c>
      <c r="B367" s="200" t="s">
        <v>92</v>
      </c>
      <c r="C367" s="205" t="s">
        <v>794</v>
      </c>
      <c r="D367" s="658">
        <v>30888.106656369084</v>
      </c>
    </row>
    <row r="368" spans="1:4" ht="15.6" thickTop="1" thickBot="1">
      <c r="A368" s="200" t="s">
        <v>797</v>
      </c>
      <c r="B368" s="200" t="s">
        <v>92</v>
      </c>
      <c r="C368" s="205" t="s">
        <v>798</v>
      </c>
      <c r="D368" s="658">
        <v>3358.86</v>
      </c>
    </row>
    <row r="369" spans="1:4" ht="30" thickTop="1" thickBot="1">
      <c r="A369" s="200" t="s">
        <v>795</v>
      </c>
      <c r="B369" s="200" t="s">
        <v>92</v>
      </c>
      <c r="C369" s="205" t="s">
        <v>796</v>
      </c>
      <c r="D369" s="658">
        <v>816</v>
      </c>
    </row>
    <row r="370" spans="1:4" ht="15.6" thickTop="1" thickBot="1">
      <c r="A370" s="200" t="s">
        <v>799</v>
      </c>
      <c r="B370" s="200" t="s">
        <v>92</v>
      </c>
      <c r="C370" s="205" t="s">
        <v>800</v>
      </c>
      <c r="D370" s="658">
        <v>52226.04</v>
      </c>
    </row>
    <row r="371" spans="1:4" ht="15.6" thickTop="1" thickBot="1">
      <c r="A371" s="200" t="s">
        <v>808</v>
      </c>
      <c r="B371" s="200" t="s">
        <v>92</v>
      </c>
      <c r="C371" s="205" t="s">
        <v>2027</v>
      </c>
      <c r="D371" s="658">
        <v>28704.430843273683</v>
      </c>
    </row>
    <row r="372" spans="1:4" ht="15.6" thickTop="1" thickBot="1">
      <c r="A372" s="200" t="s">
        <v>806</v>
      </c>
      <c r="B372" s="200" t="s">
        <v>377</v>
      </c>
      <c r="C372" s="205" t="s">
        <v>807</v>
      </c>
      <c r="D372" s="658">
        <v>4580.82</v>
      </c>
    </row>
    <row r="373" spans="1:4" ht="15.6" thickTop="1" thickBot="1">
      <c r="A373" s="200"/>
      <c r="B373" s="200"/>
      <c r="C373" s="205"/>
      <c r="D373" s="658"/>
    </row>
    <row r="374" spans="1:4" ht="15.6" thickTop="1" thickBot="1">
      <c r="D374" s="658"/>
    </row>
    <row r="375"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G388"/>
  <sheetViews>
    <sheetView tabSelected="1" zoomScale="69" zoomScaleNormal="69" workbookViewId="0">
      <pane xSplit="4" ySplit="4" topLeftCell="E107" activePane="bottomRight" state="frozen"/>
      <selection activeCell="D20" sqref="D20"/>
      <selection pane="topRight" activeCell="D20" sqref="D20"/>
      <selection pane="bottomLeft" activeCell="D20" sqref="D20"/>
      <selection pane="bottomRight" activeCell="C112" sqref="C112"/>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4" ht="99.75" customHeight="1" thickTop="1" thickBot="1">
      <c r="A1" s="684" t="s">
        <v>1934</v>
      </c>
      <c r="B1" s="685"/>
      <c r="C1" s="685"/>
      <c r="D1" s="686"/>
    </row>
    <row r="2" spans="1:4" ht="15.6" thickTop="1" thickBot="1">
      <c r="A2" s="683" t="s">
        <v>1493</v>
      </c>
      <c r="B2" s="683"/>
      <c r="C2" s="683"/>
      <c r="D2" s="683"/>
    </row>
    <row r="3" spans="1:4" ht="15.6" thickTop="1" thickBot="1">
      <c r="A3" s="687"/>
      <c r="B3" s="687"/>
      <c r="C3" s="687"/>
      <c r="D3" s="687"/>
    </row>
    <row r="4" spans="1:4" ht="15.6" thickTop="1" thickBot="1">
      <c r="A4" s="688"/>
      <c r="B4" s="688"/>
      <c r="C4" s="688"/>
      <c r="D4" s="688"/>
    </row>
    <row r="5" spans="1:4" ht="30" customHeight="1" thickTop="1" thickBot="1">
      <c r="A5" s="207"/>
      <c r="B5" s="106"/>
      <c r="C5" s="107"/>
      <c r="D5" s="195"/>
    </row>
    <row r="6" spans="1:4" ht="30" customHeight="1" thickTop="1" thickBot="1">
      <c r="A6" s="208" t="s">
        <v>1350</v>
      </c>
      <c r="B6" s="106" t="s">
        <v>339</v>
      </c>
      <c r="C6" s="108" t="s">
        <v>2132</v>
      </c>
      <c r="D6" s="659">
        <v>1369</v>
      </c>
    </row>
    <row r="7" spans="1:4" ht="30" customHeight="1" thickTop="1" thickBot="1">
      <c r="A7" s="208" t="s">
        <v>1436</v>
      </c>
      <c r="B7" s="106" t="s">
        <v>339</v>
      </c>
      <c r="C7" s="108" t="s">
        <v>2131</v>
      </c>
      <c r="D7" s="659">
        <v>1666</v>
      </c>
    </row>
    <row r="8" spans="1:4" ht="30" customHeight="1" thickTop="1" thickBot="1">
      <c r="A8" s="208" t="s">
        <v>1448</v>
      </c>
      <c r="B8" s="106" t="s">
        <v>339</v>
      </c>
      <c r="C8" s="108" t="s">
        <v>2133</v>
      </c>
      <c r="D8" s="659">
        <v>1666</v>
      </c>
    </row>
    <row r="9" spans="1:4" ht="30" customHeight="1" thickTop="1" thickBot="1">
      <c r="A9" s="208" t="s">
        <v>1309</v>
      </c>
      <c r="B9" s="106" t="s">
        <v>1307</v>
      </c>
      <c r="C9" s="108" t="s">
        <v>1310</v>
      </c>
      <c r="D9" s="659">
        <v>1339</v>
      </c>
    </row>
    <row r="10" spans="1:4" ht="30" customHeight="1" thickTop="1" thickBot="1">
      <c r="A10" s="208" t="s">
        <v>1472</v>
      </c>
      <c r="B10" s="106" t="s">
        <v>339</v>
      </c>
      <c r="C10" s="108" t="s">
        <v>1473</v>
      </c>
      <c r="D10" s="659">
        <v>1339</v>
      </c>
    </row>
    <row r="11" spans="1:4" ht="30" customHeight="1" thickTop="1" thickBot="1">
      <c r="A11" s="208" t="s">
        <v>1413</v>
      </c>
      <c r="B11" s="106" t="s">
        <v>339</v>
      </c>
      <c r="C11" s="108" t="s">
        <v>1414</v>
      </c>
      <c r="D11" s="659">
        <v>1339</v>
      </c>
    </row>
    <row r="12" spans="1:4" ht="30" customHeight="1" thickTop="1" thickBot="1">
      <c r="A12" s="208" t="s">
        <v>1415</v>
      </c>
      <c r="B12" s="106" t="s">
        <v>339</v>
      </c>
      <c r="C12" s="108" t="s">
        <v>1416</v>
      </c>
      <c r="D12" s="659">
        <v>1339</v>
      </c>
    </row>
    <row r="13" spans="1:4" ht="30" customHeight="1" thickTop="1" thickBot="1">
      <c r="A13" s="208" t="s">
        <v>1417</v>
      </c>
      <c r="B13" s="106" t="s">
        <v>339</v>
      </c>
      <c r="C13" s="108" t="s">
        <v>1418</v>
      </c>
      <c r="D13" s="659">
        <v>1339</v>
      </c>
    </row>
    <row r="14" spans="1:4" ht="30" customHeight="1" thickTop="1" thickBot="1">
      <c r="A14" s="208" t="s">
        <v>1419</v>
      </c>
      <c r="B14" s="106" t="s">
        <v>339</v>
      </c>
      <c r="C14" s="108" t="s">
        <v>1420</v>
      </c>
      <c r="D14" s="659">
        <v>1339</v>
      </c>
    </row>
    <row r="15" spans="1:4" ht="30" customHeight="1" thickTop="1" thickBot="1">
      <c r="A15" s="208" t="s">
        <v>1401</v>
      </c>
      <c r="B15" s="106" t="s">
        <v>339</v>
      </c>
      <c r="C15" s="108" t="s">
        <v>1944</v>
      </c>
      <c r="D15" s="659">
        <v>1339</v>
      </c>
    </row>
    <row r="16" spans="1:4" ht="30" customHeight="1" thickTop="1" thickBot="1">
      <c r="A16" s="208" t="s">
        <v>1311</v>
      </c>
      <c r="B16" s="106" t="s">
        <v>339</v>
      </c>
      <c r="C16" s="108" t="s">
        <v>1312</v>
      </c>
      <c r="D16" s="659">
        <v>1339</v>
      </c>
    </row>
    <row r="17" spans="1:7" ht="30" customHeight="1" thickTop="1" thickBot="1">
      <c r="A17" s="208" t="s">
        <v>1313</v>
      </c>
      <c r="B17" s="106" t="s">
        <v>339</v>
      </c>
      <c r="C17" s="108" t="s">
        <v>1314</v>
      </c>
      <c r="D17" s="659">
        <v>1339</v>
      </c>
    </row>
    <row r="18" spans="1:7" ht="30" customHeight="1" thickTop="1" thickBot="1">
      <c r="A18" s="208" t="s">
        <v>1315</v>
      </c>
      <c r="B18" s="106" t="s">
        <v>339</v>
      </c>
      <c r="C18" s="108" t="s">
        <v>1316</v>
      </c>
      <c r="D18" s="659">
        <v>1339</v>
      </c>
    </row>
    <row r="19" spans="1:7" ht="30" customHeight="1" thickTop="1" thickBot="1">
      <c r="A19" s="208" t="s">
        <v>1319</v>
      </c>
      <c r="B19" s="106" t="s">
        <v>339</v>
      </c>
      <c r="C19" s="108" t="s">
        <v>1320</v>
      </c>
      <c r="D19" s="659">
        <v>1339</v>
      </c>
    </row>
    <row r="20" spans="1:7" ht="30" customHeight="1" thickTop="1" thickBot="1">
      <c r="A20" s="208" t="s">
        <v>1491</v>
      </c>
      <c r="B20" s="106" t="s">
        <v>339</v>
      </c>
      <c r="C20" s="108" t="s">
        <v>1953</v>
      </c>
      <c r="D20" s="659">
        <v>959.9556440226188</v>
      </c>
    </row>
    <row r="21" spans="1:7" ht="30" customHeight="1" thickTop="1" thickBot="1">
      <c r="A21" s="208" t="s">
        <v>1323</v>
      </c>
      <c r="B21" s="106" t="s">
        <v>339</v>
      </c>
      <c r="C21" s="108" t="s">
        <v>1324</v>
      </c>
      <c r="D21" s="659">
        <v>959.9556440226188</v>
      </c>
    </row>
    <row r="22" spans="1:7" ht="30" customHeight="1" thickTop="1" thickBot="1">
      <c r="A22" s="208" t="s">
        <v>1474</v>
      </c>
      <c r="B22" s="106" t="s">
        <v>339</v>
      </c>
      <c r="C22" s="108" t="s">
        <v>1475</v>
      </c>
      <c r="D22" s="659">
        <v>959.9556440226188</v>
      </c>
    </row>
    <row r="23" spans="1:7" ht="30" customHeight="1" thickTop="1" thickBot="1">
      <c r="A23" s="208" t="s">
        <v>1331</v>
      </c>
      <c r="B23" s="106" t="s">
        <v>339</v>
      </c>
      <c r="C23" s="108" t="s">
        <v>1332</v>
      </c>
      <c r="D23" s="659">
        <v>1339</v>
      </c>
    </row>
    <row r="24" spans="1:7" ht="30" customHeight="1" thickTop="1" thickBot="1">
      <c r="A24" s="208" t="s">
        <v>1353</v>
      </c>
      <c r="B24" s="106" t="s">
        <v>339</v>
      </c>
      <c r="C24" s="108" t="s">
        <v>1354</v>
      </c>
      <c r="D24" s="659">
        <v>1339</v>
      </c>
    </row>
    <row r="25" spans="1:7" ht="30" customHeight="1" thickTop="1" thickBot="1">
      <c r="A25" s="208" t="s">
        <v>1325</v>
      </c>
      <c r="B25" s="106" t="s">
        <v>339</v>
      </c>
      <c r="C25" s="108" t="s">
        <v>1326</v>
      </c>
      <c r="D25" s="659">
        <v>1339</v>
      </c>
      <c r="G25">
        <f>+E25*F25</f>
        <v>0</v>
      </c>
    </row>
    <row r="26" spans="1:7" ht="30" customHeight="1" thickTop="1" thickBot="1">
      <c r="A26" s="208" t="s">
        <v>1330</v>
      </c>
      <c r="B26" s="106" t="s">
        <v>339</v>
      </c>
      <c r="C26" s="108" t="s">
        <v>1326</v>
      </c>
      <c r="D26" s="659">
        <v>1339</v>
      </c>
    </row>
    <row r="27" spans="1:7" ht="30" customHeight="1" thickTop="1" thickBot="1">
      <c r="A27" s="208" t="s">
        <v>1387</v>
      </c>
      <c r="B27" s="106" t="s">
        <v>339</v>
      </c>
      <c r="C27" s="108" t="s">
        <v>1388</v>
      </c>
      <c r="D27" s="659">
        <v>1339</v>
      </c>
    </row>
    <row r="28" spans="1:7" ht="30" customHeight="1" thickTop="1" thickBot="1">
      <c r="A28" s="208" t="s">
        <v>1333</v>
      </c>
      <c r="B28" s="106" t="s">
        <v>339</v>
      </c>
      <c r="C28" s="108" t="s">
        <v>1334</v>
      </c>
      <c r="D28" s="659">
        <v>1339</v>
      </c>
    </row>
    <row r="29" spans="1:7" ht="30" customHeight="1" thickTop="1" thickBot="1">
      <c r="A29" s="208" t="s">
        <v>1338</v>
      </c>
      <c r="B29" s="106" t="s">
        <v>339</v>
      </c>
      <c r="C29" s="108" t="s">
        <v>1339</v>
      </c>
      <c r="D29" s="659">
        <v>1339</v>
      </c>
    </row>
    <row r="30" spans="1:7" ht="30" customHeight="1" thickTop="1" thickBot="1">
      <c r="A30" s="208" t="s">
        <v>1336</v>
      </c>
      <c r="B30" s="106" t="s">
        <v>339</v>
      </c>
      <c r="C30" s="108" t="s">
        <v>1337</v>
      </c>
      <c r="D30" s="659">
        <v>959.9556440226188</v>
      </c>
    </row>
    <row r="31" spans="1:7" ht="30" customHeight="1" thickTop="1" thickBot="1">
      <c r="A31" s="208" t="s">
        <v>1351</v>
      </c>
      <c r="B31" s="106" t="s">
        <v>339</v>
      </c>
      <c r="C31" s="108" t="s">
        <v>1352</v>
      </c>
      <c r="D31" s="659">
        <v>1339</v>
      </c>
    </row>
    <row r="32" spans="1:7" ht="30" customHeight="1" thickTop="1" thickBot="1">
      <c r="A32" s="208" t="s">
        <v>1340</v>
      </c>
      <c r="B32" s="106" t="s">
        <v>339</v>
      </c>
      <c r="C32" s="108" t="s">
        <v>1341</v>
      </c>
      <c r="D32" s="659">
        <v>1339</v>
      </c>
    </row>
    <row r="33" spans="1:4" ht="30" customHeight="1" thickTop="1" thickBot="1">
      <c r="A33" s="208" t="s">
        <v>1356</v>
      </c>
      <c r="B33" s="106" t="s">
        <v>339</v>
      </c>
      <c r="C33" s="108" t="s">
        <v>1341</v>
      </c>
      <c r="D33" s="659">
        <v>1339</v>
      </c>
    </row>
    <row r="34" spans="1:4" ht="30" customHeight="1" thickTop="1" thickBot="1">
      <c r="A34" s="208" t="s">
        <v>1357</v>
      </c>
      <c r="B34" s="106" t="s">
        <v>339</v>
      </c>
      <c r="C34" s="108" t="s">
        <v>1358</v>
      </c>
      <c r="D34" s="659">
        <v>1369</v>
      </c>
    </row>
    <row r="35" spans="1:4" ht="30" customHeight="1" thickTop="1" thickBot="1">
      <c r="A35" s="208" t="s">
        <v>1407</v>
      </c>
      <c r="B35" s="106" t="s">
        <v>339</v>
      </c>
      <c r="C35" s="108" t="s">
        <v>1948</v>
      </c>
      <c r="D35" s="659">
        <v>1339</v>
      </c>
    </row>
    <row r="36" spans="1:4" ht="30" customHeight="1" thickTop="1" thickBot="1">
      <c r="A36" s="208" t="s">
        <v>1488</v>
      </c>
      <c r="B36" s="106" t="s">
        <v>339</v>
      </c>
      <c r="C36" s="108" t="s">
        <v>1489</v>
      </c>
      <c r="D36" s="659">
        <v>1339</v>
      </c>
    </row>
    <row r="37" spans="1:4" ht="30" customHeight="1" thickTop="1" thickBot="1">
      <c r="A37" s="208" t="s">
        <v>1469</v>
      </c>
      <c r="B37" s="106" t="s">
        <v>339</v>
      </c>
      <c r="C37" s="108" t="s">
        <v>1470</v>
      </c>
      <c r="D37" s="659">
        <v>1339</v>
      </c>
    </row>
    <row r="38" spans="1:4" ht="30" customHeight="1" thickTop="1" thickBot="1">
      <c r="A38" s="208" t="s">
        <v>1348</v>
      </c>
      <c r="B38" s="106" t="s">
        <v>339</v>
      </c>
      <c r="C38" s="108" t="s">
        <v>1349</v>
      </c>
      <c r="D38" s="659">
        <v>1339</v>
      </c>
    </row>
    <row r="39" spans="1:4" ht="30" customHeight="1" thickTop="1" thickBot="1">
      <c r="A39" s="208" t="s">
        <v>1305</v>
      </c>
      <c r="B39" s="106" t="s">
        <v>1307</v>
      </c>
      <c r="C39" s="108" t="s">
        <v>1364</v>
      </c>
      <c r="D39" s="659">
        <v>1339</v>
      </c>
    </row>
    <row r="40" spans="1:4" ht="30" customHeight="1" thickTop="1" thickBot="1">
      <c r="A40" s="208" t="s">
        <v>1345</v>
      </c>
      <c r="B40" s="106" t="s">
        <v>339</v>
      </c>
      <c r="C40" s="108" t="s">
        <v>1346</v>
      </c>
      <c r="D40" s="659">
        <v>1339</v>
      </c>
    </row>
    <row r="41" spans="1:4" ht="30" customHeight="1" thickTop="1" thickBot="1">
      <c r="A41" s="208" t="s">
        <v>1343</v>
      </c>
      <c r="B41" s="106" t="s">
        <v>339</v>
      </c>
      <c r="C41" s="108" t="s">
        <v>1344</v>
      </c>
      <c r="D41" s="659">
        <v>1339</v>
      </c>
    </row>
    <row r="42" spans="1:4" ht="30" customHeight="1" thickTop="1" thickBot="1">
      <c r="A42" s="208" t="s">
        <v>1476</v>
      </c>
      <c r="B42" s="106" t="s">
        <v>339</v>
      </c>
      <c r="C42" s="108" t="s">
        <v>1344</v>
      </c>
      <c r="D42" s="659">
        <v>1339</v>
      </c>
    </row>
    <row r="43" spans="1:4" ht="30" customHeight="1" thickTop="1" thickBot="1">
      <c r="A43" s="208" t="s">
        <v>1317</v>
      </c>
      <c r="B43" s="106" t="s">
        <v>339</v>
      </c>
      <c r="C43" s="108" t="s">
        <v>1318</v>
      </c>
      <c r="D43" s="659">
        <v>1845</v>
      </c>
    </row>
    <row r="44" spans="1:4" ht="30" customHeight="1" thickTop="1" thickBot="1">
      <c r="A44" s="208" t="s">
        <v>1471</v>
      </c>
      <c r="B44" s="106" t="s">
        <v>339</v>
      </c>
      <c r="C44" s="108" t="s">
        <v>1318</v>
      </c>
      <c r="D44" s="659">
        <v>1845</v>
      </c>
    </row>
    <row r="45" spans="1:4" ht="30" customHeight="1" thickTop="1" thickBot="1">
      <c r="A45" s="208" t="s">
        <v>1362</v>
      </c>
      <c r="B45" s="106" t="s">
        <v>339</v>
      </c>
      <c r="C45" s="108" t="s">
        <v>1363</v>
      </c>
      <c r="D45" s="659">
        <v>1339</v>
      </c>
    </row>
    <row r="46" spans="1:4" ht="30" customHeight="1" thickTop="1" thickBot="1">
      <c r="A46" s="208" t="s">
        <v>1371</v>
      </c>
      <c r="B46" s="106" t="s">
        <v>339</v>
      </c>
      <c r="C46" s="108" t="s">
        <v>1372</v>
      </c>
      <c r="D46" s="659">
        <v>1339</v>
      </c>
    </row>
    <row r="47" spans="1:4" ht="30" customHeight="1" thickTop="1" thickBot="1">
      <c r="A47" s="208" t="s">
        <v>1375</v>
      </c>
      <c r="B47" s="106" t="s">
        <v>339</v>
      </c>
      <c r="C47" s="108" t="s">
        <v>1376</v>
      </c>
      <c r="D47" s="659">
        <v>1339</v>
      </c>
    </row>
    <row r="48" spans="1:4" ht="30" customHeight="1" thickTop="1" thickBot="1">
      <c r="A48" s="208" t="s">
        <v>1367</v>
      </c>
      <c r="B48" s="106" t="s">
        <v>1307</v>
      </c>
      <c r="C48" s="108" t="s">
        <v>1368</v>
      </c>
      <c r="D48" s="659">
        <v>1339</v>
      </c>
    </row>
    <row r="49" spans="1:4" ht="30" customHeight="1" thickTop="1" thickBot="1">
      <c r="A49" s="208" t="s">
        <v>1365</v>
      </c>
      <c r="B49" s="106" t="s">
        <v>339</v>
      </c>
      <c r="C49" s="108" t="s">
        <v>1366</v>
      </c>
      <c r="D49" s="659">
        <v>1339</v>
      </c>
    </row>
    <row r="50" spans="1:4" ht="30" customHeight="1" thickTop="1" thickBot="1">
      <c r="A50" s="208" t="s">
        <v>1369</v>
      </c>
      <c r="B50" s="106" t="s">
        <v>339</v>
      </c>
      <c r="C50" s="108" t="s">
        <v>1370</v>
      </c>
      <c r="D50" s="659">
        <v>1339</v>
      </c>
    </row>
    <row r="51" spans="1:4" ht="30" customHeight="1" thickTop="1" thickBot="1">
      <c r="A51" s="208" t="s">
        <v>1398</v>
      </c>
      <c r="B51" s="106" t="s">
        <v>1390</v>
      </c>
      <c r="C51" s="108" t="s">
        <v>1399</v>
      </c>
      <c r="D51" s="659">
        <v>1339</v>
      </c>
    </row>
    <row r="52" spans="1:4" ht="30" customHeight="1" thickTop="1" thickBot="1">
      <c r="A52" s="208" t="s">
        <v>1400</v>
      </c>
      <c r="B52" s="106" t="s">
        <v>1390</v>
      </c>
      <c r="C52" s="108" t="s">
        <v>1399</v>
      </c>
      <c r="D52" s="659">
        <v>1339</v>
      </c>
    </row>
    <row r="53" spans="1:4" ht="30" customHeight="1" thickTop="1" thickBot="1">
      <c r="A53" s="208" t="s">
        <v>1373</v>
      </c>
      <c r="B53" s="106" t="s">
        <v>339</v>
      </c>
      <c r="C53" s="108" t="s">
        <v>1374</v>
      </c>
      <c r="D53" s="659">
        <v>1339</v>
      </c>
    </row>
    <row r="54" spans="1:4" ht="30" customHeight="1" thickTop="1" thickBot="1">
      <c r="A54" s="208" t="s">
        <v>1377</v>
      </c>
      <c r="B54" s="106" t="s">
        <v>339</v>
      </c>
      <c r="C54" s="108" t="s">
        <v>1378</v>
      </c>
      <c r="D54" s="659">
        <v>1845</v>
      </c>
    </row>
    <row r="55" spans="1:4" ht="30" customHeight="1" thickTop="1" thickBot="1">
      <c r="A55" s="208" t="s">
        <v>1462</v>
      </c>
      <c r="B55" s="106" t="s">
        <v>339</v>
      </c>
      <c r="C55" s="108" t="s">
        <v>2135</v>
      </c>
      <c r="D55" s="659">
        <v>1845</v>
      </c>
    </row>
    <row r="56" spans="1:4" ht="30" customHeight="1" thickTop="1" thickBot="1">
      <c r="A56" s="208" t="s">
        <v>1463</v>
      </c>
      <c r="B56" s="106" t="s">
        <v>339</v>
      </c>
      <c r="C56" s="108" t="s">
        <v>2136</v>
      </c>
      <c r="D56" s="659">
        <v>1845</v>
      </c>
    </row>
    <row r="57" spans="1:4" ht="30" customHeight="1" thickTop="1" thickBot="1">
      <c r="A57" s="208" t="s">
        <v>1464</v>
      </c>
      <c r="B57" s="106" t="s">
        <v>339</v>
      </c>
      <c r="C57" s="108" t="s">
        <v>2137</v>
      </c>
      <c r="D57" s="659">
        <v>1845</v>
      </c>
    </row>
    <row r="58" spans="1:4" ht="30" customHeight="1" thickTop="1" thickBot="1">
      <c r="A58" s="208" t="s">
        <v>1441</v>
      </c>
      <c r="B58" s="106" t="s">
        <v>339</v>
      </c>
      <c r="C58" s="108" t="s">
        <v>1951</v>
      </c>
      <c r="D58" s="659">
        <v>1845</v>
      </c>
    </row>
    <row r="59" spans="1:4" ht="30" customHeight="1" thickTop="1" thickBot="1">
      <c r="A59" s="208" t="s">
        <v>1379</v>
      </c>
      <c r="B59" s="106" t="s">
        <v>339</v>
      </c>
      <c r="C59" s="108" t="s">
        <v>1380</v>
      </c>
      <c r="D59" s="659">
        <v>959.9556440226188</v>
      </c>
    </row>
    <row r="60" spans="1:4" ht="30" customHeight="1" thickTop="1" thickBot="1">
      <c r="A60" s="208" t="s">
        <v>1460</v>
      </c>
      <c r="B60" s="106" t="s">
        <v>339</v>
      </c>
      <c r="C60" s="108" t="s">
        <v>1461</v>
      </c>
      <c r="D60" s="659">
        <v>1845</v>
      </c>
    </row>
    <row r="61" spans="1:4" ht="30" customHeight="1" thickTop="1" thickBot="1">
      <c r="A61" s="208" t="s">
        <v>1446</v>
      </c>
      <c r="B61" s="106" t="s">
        <v>339</v>
      </c>
      <c r="C61" s="108" t="s">
        <v>1447</v>
      </c>
      <c r="D61" s="659">
        <v>1845</v>
      </c>
    </row>
    <row r="62" spans="1:4" ht="30" customHeight="1" thickTop="1" thickBot="1">
      <c r="A62" s="208" t="s">
        <v>1453</v>
      </c>
      <c r="B62" s="106" t="s">
        <v>339</v>
      </c>
      <c r="C62" s="108" t="s">
        <v>1454</v>
      </c>
      <c r="D62" s="659">
        <v>1845</v>
      </c>
    </row>
    <row r="63" spans="1:4" ht="30" customHeight="1" thickTop="1" thickBot="1">
      <c r="A63" s="208" t="s">
        <v>1457</v>
      </c>
      <c r="B63" s="106" t="s">
        <v>339</v>
      </c>
      <c r="C63" s="108" t="s">
        <v>1458</v>
      </c>
      <c r="D63" s="659">
        <v>1845</v>
      </c>
    </row>
    <row r="64" spans="1:4" ht="30" customHeight="1" thickTop="1" thickBot="1">
      <c r="A64" s="208" t="s">
        <v>1444</v>
      </c>
      <c r="B64" s="106" t="s">
        <v>339</v>
      </c>
      <c r="C64" s="108" t="s">
        <v>1445</v>
      </c>
      <c r="D64" s="659">
        <v>1845</v>
      </c>
    </row>
    <row r="65" spans="1:4" ht="30" customHeight="1" thickTop="1" thickBot="1">
      <c r="A65" s="208" t="s">
        <v>1381</v>
      </c>
      <c r="B65" s="106" t="s">
        <v>339</v>
      </c>
      <c r="C65" s="108" t="s">
        <v>1382</v>
      </c>
      <c r="D65" s="659">
        <v>1845</v>
      </c>
    </row>
    <row r="66" spans="1:4" ht="30" customHeight="1" thickTop="1" thickBot="1">
      <c r="A66" s="208" t="s">
        <v>1451</v>
      </c>
      <c r="B66" s="106" t="s">
        <v>339</v>
      </c>
      <c r="C66" s="108" t="s">
        <v>1452</v>
      </c>
      <c r="D66" s="659">
        <v>1845</v>
      </c>
    </row>
    <row r="67" spans="1:4" ht="30" customHeight="1" thickTop="1" thickBot="1">
      <c r="A67" s="208" t="s">
        <v>1455</v>
      </c>
      <c r="B67" s="106" t="s">
        <v>339</v>
      </c>
      <c r="C67" s="108" t="s">
        <v>1456</v>
      </c>
      <c r="D67" s="659">
        <v>1845</v>
      </c>
    </row>
    <row r="68" spans="1:4" ht="30" customHeight="1" thickTop="1" thickBot="1">
      <c r="A68" s="208" t="s">
        <v>1427</v>
      </c>
      <c r="B68" s="106" t="s">
        <v>339</v>
      </c>
      <c r="C68" s="108" t="s">
        <v>1428</v>
      </c>
      <c r="D68" s="659">
        <v>1845</v>
      </c>
    </row>
    <row r="69" spans="1:4" ht="30" customHeight="1" thickTop="1" thickBot="1">
      <c r="A69" s="208" t="s">
        <v>1467</v>
      </c>
      <c r="B69" s="106" t="s">
        <v>339</v>
      </c>
      <c r="C69" s="108" t="s">
        <v>2139</v>
      </c>
      <c r="D69" s="659">
        <v>1845</v>
      </c>
    </row>
    <row r="70" spans="1:4" ht="30" customHeight="1" thickTop="1" thickBot="1">
      <c r="A70" s="208" t="s">
        <v>1468</v>
      </c>
      <c r="B70" s="106" t="s">
        <v>339</v>
      </c>
      <c r="C70" s="108" t="s">
        <v>2140</v>
      </c>
      <c r="D70" s="659">
        <v>1845</v>
      </c>
    </row>
    <row r="71" spans="1:4" ht="30" customHeight="1" thickTop="1" thickBot="1">
      <c r="A71" s="208" t="s">
        <v>1465</v>
      </c>
      <c r="B71" s="106" t="s">
        <v>339</v>
      </c>
      <c r="C71" s="108" t="s">
        <v>2141</v>
      </c>
      <c r="D71" s="659">
        <v>1845</v>
      </c>
    </row>
    <row r="72" spans="1:4" ht="30" customHeight="1" thickTop="1" thickBot="1">
      <c r="A72" s="208" t="s">
        <v>1466</v>
      </c>
      <c r="B72" s="106" t="s">
        <v>339</v>
      </c>
      <c r="C72" s="108" t="s">
        <v>2142</v>
      </c>
      <c r="D72" s="659">
        <v>1845</v>
      </c>
    </row>
    <row r="73" spans="1:4" ht="30" customHeight="1" thickTop="1" thickBot="1">
      <c r="A73" s="208" t="s">
        <v>1434</v>
      </c>
      <c r="B73" s="106" t="s">
        <v>339</v>
      </c>
      <c r="C73" s="108" t="s">
        <v>1435</v>
      </c>
      <c r="D73" s="659">
        <v>1845</v>
      </c>
    </row>
    <row r="74" spans="1:4" ht="30" customHeight="1" thickTop="1" thickBot="1">
      <c r="A74" s="208" t="s">
        <v>1433</v>
      </c>
      <c r="B74" s="106" t="s">
        <v>339</v>
      </c>
      <c r="C74" s="108" t="s">
        <v>1950</v>
      </c>
      <c r="D74" s="659">
        <v>1845</v>
      </c>
    </row>
    <row r="75" spans="1:4" ht="30" customHeight="1" thickTop="1" thickBot="1">
      <c r="A75" s="208" t="s">
        <v>1431</v>
      </c>
      <c r="B75" s="106" t="s">
        <v>339</v>
      </c>
      <c r="C75" s="108" t="s">
        <v>1432</v>
      </c>
      <c r="D75" s="659">
        <v>1845</v>
      </c>
    </row>
    <row r="76" spans="1:4" ht="30" customHeight="1" thickTop="1" thickBot="1">
      <c r="A76" s="208" t="s">
        <v>1459</v>
      </c>
      <c r="B76" s="106" t="s">
        <v>339</v>
      </c>
      <c r="C76" s="108" t="s">
        <v>2134</v>
      </c>
      <c r="D76" s="659">
        <v>1845</v>
      </c>
    </row>
    <row r="77" spans="1:4" ht="30" customHeight="1" thickTop="1" thickBot="1">
      <c r="A77" s="208" t="s">
        <v>1437</v>
      </c>
      <c r="B77" s="106" t="s">
        <v>339</v>
      </c>
      <c r="C77" s="108" t="s">
        <v>1438</v>
      </c>
      <c r="D77" s="659">
        <v>1845</v>
      </c>
    </row>
    <row r="78" spans="1:4" ht="30" customHeight="1" thickTop="1" thickBot="1">
      <c r="A78" s="208" t="s">
        <v>1439</v>
      </c>
      <c r="B78" s="106" t="s">
        <v>339</v>
      </c>
      <c r="C78" s="108" t="s">
        <v>1440</v>
      </c>
      <c r="D78" s="659">
        <v>1845</v>
      </c>
    </row>
    <row r="79" spans="1:4" ht="30" customHeight="1" thickTop="1" thickBot="1">
      <c r="A79" s="208" t="s">
        <v>1442</v>
      </c>
      <c r="B79" s="106" t="s">
        <v>339</v>
      </c>
      <c r="C79" s="108" t="s">
        <v>1443</v>
      </c>
      <c r="D79" s="659">
        <v>1845</v>
      </c>
    </row>
    <row r="80" spans="1:4" ht="30" customHeight="1" thickTop="1" thickBot="1">
      <c r="A80" s="208" t="s">
        <v>1421</v>
      </c>
      <c r="B80" s="106" t="s">
        <v>339</v>
      </c>
      <c r="C80" s="108" t="s">
        <v>1422</v>
      </c>
      <c r="D80" s="659">
        <v>1845</v>
      </c>
    </row>
    <row r="81" spans="1:4" ht="30" customHeight="1" thickTop="1" thickBot="1">
      <c r="A81" s="208" t="s">
        <v>1425</v>
      </c>
      <c r="B81" s="106" t="s">
        <v>339</v>
      </c>
      <c r="C81" s="108" t="s">
        <v>1426</v>
      </c>
      <c r="D81" s="659">
        <v>1845</v>
      </c>
    </row>
    <row r="82" spans="1:4" ht="30" customHeight="1" thickTop="1" thickBot="1">
      <c r="A82" s="208" t="s">
        <v>1429</v>
      </c>
      <c r="B82" s="106" t="s">
        <v>339</v>
      </c>
      <c r="C82" s="108" t="s">
        <v>1430</v>
      </c>
      <c r="D82" s="659">
        <v>1845</v>
      </c>
    </row>
    <row r="83" spans="1:4" ht="30" customHeight="1" thickTop="1" thickBot="1">
      <c r="A83" s="208" t="s">
        <v>1423</v>
      </c>
      <c r="B83" s="106" t="s">
        <v>339</v>
      </c>
      <c r="C83" s="108" t="s">
        <v>1424</v>
      </c>
      <c r="D83" s="659">
        <v>1845</v>
      </c>
    </row>
    <row r="84" spans="1:4" ht="30" customHeight="1" thickTop="1" thickBot="1">
      <c r="A84" s="208" t="s">
        <v>1389</v>
      </c>
      <c r="B84" s="106" t="s">
        <v>339</v>
      </c>
      <c r="C84" s="108" t="s">
        <v>1391</v>
      </c>
      <c r="D84" s="659">
        <v>1339</v>
      </c>
    </row>
    <row r="85" spans="1:4" ht="30" customHeight="1" thickTop="1" thickBot="1">
      <c r="A85" s="208" t="s">
        <v>1392</v>
      </c>
      <c r="B85" s="106" t="s">
        <v>339</v>
      </c>
      <c r="C85" s="108" t="s">
        <v>1943</v>
      </c>
      <c r="D85" s="659">
        <v>1339</v>
      </c>
    </row>
    <row r="86" spans="1:4" ht="30" customHeight="1" thickTop="1" thickBot="1">
      <c r="A86" s="208" t="s">
        <v>1393</v>
      </c>
      <c r="B86" s="106" t="s">
        <v>1390</v>
      </c>
      <c r="C86" s="108" t="s">
        <v>1394</v>
      </c>
      <c r="D86" s="659">
        <v>1339</v>
      </c>
    </row>
    <row r="87" spans="1:4" ht="30" customHeight="1" thickTop="1" thickBot="1">
      <c r="A87" s="208" t="s">
        <v>1395</v>
      </c>
      <c r="B87" s="106" t="s">
        <v>339</v>
      </c>
      <c r="C87" s="108" t="s">
        <v>1396</v>
      </c>
      <c r="D87" s="659">
        <v>1339</v>
      </c>
    </row>
    <row r="88" spans="1:4" ht="30" customHeight="1" thickTop="1" thickBot="1">
      <c r="A88" s="208" t="s">
        <v>1397</v>
      </c>
      <c r="B88" s="106" t="s">
        <v>339</v>
      </c>
      <c r="C88" s="108" t="s">
        <v>1396</v>
      </c>
      <c r="D88" s="659">
        <v>1339</v>
      </c>
    </row>
    <row r="89" spans="1:4" ht="30" customHeight="1" thickTop="1" thickBot="1">
      <c r="A89" s="208" t="s">
        <v>1327</v>
      </c>
      <c r="B89" s="106" t="s">
        <v>339</v>
      </c>
      <c r="C89" s="108" t="s">
        <v>1936</v>
      </c>
      <c r="D89" s="659">
        <v>959.9556440226188</v>
      </c>
    </row>
    <row r="90" spans="1:4" ht="30" customHeight="1" thickTop="1" thickBot="1">
      <c r="A90" s="208" t="s">
        <v>1449</v>
      </c>
      <c r="B90" s="106" t="s">
        <v>339</v>
      </c>
      <c r="C90" s="108" t="s">
        <v>1450</v>
      </c>
      <c r="D90" s="659">
        <v>1339</v>
      </c>
    </row>
    <row r="91" spans="1:4" ht="30" customHeight="1" thickTop="1" thickBot="1">
      <c r="A91" s="208" t="s">
        <v>1328</v>
      </c>
      <c r="B91" s="106" t="s">
        <v>339</v>
      </c>
      <c r="C91" s="108" t="s">
        <v>1329</v>
      </c>
      <c r="D91" s="659">
        <v>1339</v>
      </c>
    </row>
    <row r="92" spans="1:4" ht="30" customHeight="1" thickTop="1" thickBot="1">
      <c r="A92" s="208" t="s">
        <v>1361</v>
      </c>
      <c r="B92" s="106" t="s">
        <v>339</v>
      </c>
      <c r="C92" s="108" t="s">
        <v>1942</v>
      </c>
      <c r="D92" s="659">
        <v>959.9556440226188</v>
      </c>
    </row>
    <row r="93" spans="1:4" ht="30" customHeight="1" thickTop="1" thickBot="1">
      <c r="A93" s="208" t="s">
        <v>1492</v>
      </c>
      <c r="B93" s="106" t="s">
        <v>1490</v>
      </c>
      <c r="C93" s="108" t="s">
        <v>1954</v>
      </c>
      <c r="D93" s="659">
        <v>55.488691299647009</v>
      </c>
    </row>
    <row r="94" spans="1:4" ht="30" customHeight="1" thickTop="1" thickBot="1">
      <c r="A94" s="208" t="s">
        <v>1483</v>
      </c>
      <c r="B94" s="106" t="s">
        <v>92</v>
      </c>
      <c r="C94" s="108" t="s">
        <v>1952</v>
      </c>
      <c r="D94" s="659">
        <v>304113.94802636566</v>
      </c>
    </row>
    <row r="95" spans="1:4" ht="30" customHeight="1" thickTop="1" thickBot="1">
      <c r="A95" s="208" t="s">
        <v>1306</v>
      </c>
      <c r="B95" s="106" t="s">
        <v>1307</v>
      </c>
      <c r="C95" s="108" t="s">
        <v>1308</v>
      </c>
      <c r="D95" s="659">
        <v>0.30101358760964236</v>
      </c>
    </row>
    <row r="96" spans="1:4" ht="30" customHeight="1" thickTop="1" thickBot="1">
      <c r="A96" s="208" t="s">
        <v>1715</v>
      </c>
      <c r="B96" s="106" t="s">
        <v>339</v>
      </c>
      <c r="C96" s="108" t="s">
        <v>1935</v>
      </c>
      <c r="D96" s="659">
        <v>1188.1821964067944</v>
      </c>
    </row>
    <row r="97" spans="1:4" ht="30" customHeight="1" thickTop="1" thickBot="1">
      <c r="A97" s="208" t="s">
        <v>1496</v>
      </c>
      <c r="B97" s="106" t="s">
        <v>339</v>
      </c>
      <c r="C97" s="108" t="s">
        <v>1495</v>
      </c>
      <c r="D97" s="659">
        <v>1135.3587392984318</v>
      </c>
    </row>
    <row r="98" spans="1:4" ht="30" customHeight="1" thickTop="1" thickBot="1">
      <c r="A98" s="208" t="s">
        <v>1321</v>
      </c>
      <c r="B98" s="106" t="s">
        <v>92</v>
      </c>
      <c r="C98" s="108" t="s">
        <v>1322</v>
      </c>
      <c r="D98" s="659">
        <v>22403.06083794227</v>
      </c>
    </row>
    <row r="99" spans="1:4" ht="30" customHeight="1" thickTop="1" thickBot="1">
      <c r="A99" s="208" t="s">
        <v>1335</v>
      </c>
      <c r="B99" s="106" t="s">
        <v>339</v>
      </c>
      <c r="C99" s="108" t="s">
        <v>1937</v>
      </c>
      <c r="D99" s="659">
        <v>1028.9188574892037</v>
      </c>
    </row>
    <row r="100" spans="1:4" ht="30" customHeight="1" thickTop="1" thickBot="1">
      <c r="A100" s="208" t="s">
        <v>1404</v>
      </c>
      <c r="B100" s="106" t="s">
        <v>1390</v>
      </c>
      <c r="C100" s="108" t="s">
        <v>1947</v>
      </c>
      <c r="D100" s="659">
        <v>1064.3988180922797</v>
      </c>
    </row>
    <row r="101" spans="1:4" ht="30" customHeight="1" thickTop="1" thickBot="1">
      <c r="A101" s="208" t="s">
        <v>1477</v>
      </c>
      <c r="B101" s="106" t="s">
        <v>339</v>
      </c>
      <c r="C101" s="108" t="s">
        <v>1478</v>
      </c>
      <c r="D101" s="659">
        <v>3681.0888745740849</v>
      </c>
    </row>
    <row r="102" spans="1:4" ht="30" customHeight="1" thickTop="1" thickBot="1">
      <c r="A102" s="208" t="s">
        <v>1479</v>
      </c>
      <c r="B102" s="106" t="s">
        <v>141</v>
      </c>
      <c r="C102" s="108" t="s">
        <v>1480</v>
      </c>
      <c r="D102" s="659">
        <v>131123.79725736799</v>
      </c>
    </row>
    <row r="103" spans="1:4" ht="30" customHeight="1" thickTop="1" thickBot="1">
      <c r="A103" s="208" t="s">
        <v>1411</v>
      </c>
      <c r="B103" s="106" t="s">
        <v>344</v>
      </c>
      <c r="C103" s="108" t="s">
        <v>1412</v>
      </c>
      <c r="D103" s="659">
        <v>0.45414349571937268</v>
      </c>
    </row>
    <row r="104" spans="1:4" ht="30" customHeight="1" thickTop="1" thickBot="1">
      <c r="A104" s="208" t="s">
        <v>1409</v>
      </c>
      <c r="B104" s="106" t="s">
        <v>344</v>
      </c>
      <c r="C104" s="108" t="s">
        <v>1410</v>
      </c>
      <c r="D104" s="659">
        <v>0.30101358760964236</v>
      </c>
    </row>
    <row r="105" spans="1:4" ht="30" customHeight="1" thickTop="1" thickBot="1">
      <c r="A105" s="208" t="s">
        <v>1359</v>
      </c>
      <c r="B105" s="106" t="s">
        <v>339</v>
      </c>
      <c r="C105" s="108" t="s">
        <v>1360</v>
      </c>
      <c r="D105" s="659">
        <v>1339</v>
      </c>
    </row>
    <row r="106" spans="1:4" ht="30" customHeight="1" thickTop="1" thickBot="1">
      <c r="A106" s="208" t="s">
        <v>1486</v>
      </c>
      <c r="B106" s="106" t="s">
        <v>92</v>
      </c>
      <c r="C106" s="108" t="s">
        <v>1487</v>
      </c>
      <c r="D106" s="659">
        <v>125497.68921888022</v>
      </c>
    </row>
    <row r="107" spans="1:4" ht="30" customHeight="1" thickTop="1" thickBot="1">
      <c r="A107" s="208" t="s">
        <v>1385</v>
      </c>
      <c r="B107" s="106" t="s">
        <v>339</v>
      </c>
      <c r="C107" s="108" t="s">
        <v>1386</v>
      </c>
      <c r="D107" s="659">
        <v>1317.8271081142511</v>
      </c>
    </row>
    <row r="108" spans="1:4" ht="30" customHeight="1" thickTop="1" thickBot="1">
      <c r="A108" s="208" t="s">
        <v>1347</v>
      </c>
      <c r="B108" s="106" t="s">
        <v>339</v>
      </c>
      <c r="C108" s="108" t="s">
        <v>1939</v>
      </c>
      <c r="D108" s="659">
        <v>1013.7131600878855</v>
      </c>
    </row>
    <row r="109" spans="1:4" ht="30" customHeight="1" thickTop="1" thickBot="1">
      <c r="A109" s="208" t="s">
        <v>1342</v>
      </c>
      <c r="B109" s="106" t="s">
        <v>339</v>
      </c>
      <c r="C109" s="108" t="s">
        <v>1938</v>
      </c>
      <c r="D109" s="659">
        <v>1013.7131600878855</v>
      </c>
    </row>
    <row r="110" spans="1:4" ht="30" customHeight="1" thickTop="1" thickBot="1">
      <c r="A110" s="208" t="s">
        <v>1481</v>
      </c>
      <c r="B110" s="106" t="s">
        <v>339</v>
      </c>
      <c r="C110" s="108" t="s">
        <v>1482</v>
      </c>
      <c r="D110" s="659">
        <v>1013.7131600878855</v>
      </c>
    </row>
    <row r="111" spans="1:4" ht="30" customHeight="1" thickTop="1" thickBot="1">
      <c r="A111" s="208" t="s">
        <v>1402</v>
      </c>
      <c r="B111" s="106" t="s">
        <v>1390</v>
      </c>
      <c r="C111" s="108" t="s">
        <v>1945</v>
      </c>
      <c r="D111" s="659">
        <v>810.97052807030843</v>
      </c>
    </row>
    <row r="112" spans="1:4" ht="30" customHeight="1" thickTop="1" thickBot="1">
      <c r="A112" s="208" t="s">
        <v>1403</v>
      </c>
      <c r="B112" s="106" t="s">
        <v>344</v>
      </c>
      <c r="C112" s="108" t="s">
        <v>1946</v>
      </c>
      <c r="D112" s="659">
        <v>2.0339443575542311</v>
      </c>
    </row>
    <row r="113" spans="1:6" ht="30" customHeight="1" thickTop="1" thickBot="1">
      <c r="A113" s="208" t="s">
        <v>1408</v>
      </c>
      <c r="B113" s="106" t="s">
        <v>1390</v>
      </c>
      <c r="C113" s="108" t="s">
        <v>1949</v>
      </c>
      <c r="D113" s="659">
        <v>628.50215925448902</v>
      </c>
    </row>
    <row r="114" spans="1:6" ht="30" customHeight="1" thickTop="1" thickBot="1">
      <c r="A114" s="208" t="s">
        <v>1484</v>
      </c>
      <c r="B114" s="106" t="s">
        <v>92</v>
      </c>
      <c r="C114" s="108" t="s">
        <v>1485</v>
      </c>
      <c r="D114" s="659">
        <v>1085179.9378740813</v>
      </c>
    </row>
    <row r="115" spans="1:6" ht="30" customHeight="1" thickTop="1" thickBot="1">
      <c r="A115" s="208" t="s">
        <v>1405</v>
      </c>
      <c r="B115" s="106" t="s">
        <v>92</v>
      </c>
      <c r="C115" s="108" t="s">
        <v>1406</v>
      </c>
      <c r="D115" s="659">
        <v>1013.7131600878855</v>
      </c>
    </row>
    <row r="116" spans="1:6" ht="30" customHeight="1" thickTop="1" thickBot="1">
      <c r="A116" s="208" t="s">
        <v>1355</v>
      </c>
      <c r="B116" s="106" t="s">
        <v>339</v>
      </c>
      <c r="C116" s="108" t="s">
        <v>1941</v>
      </c>
      <c r="D116" s="659">
        <v>14.12084602763937</v>
      </c>
    </row>
    <row r="117" spans="1:6" ht="30" customHeight="1" thickTop="1" thickBot="1">
      <c r="A117" s="208" t="s">
        <v>1383</v>
      </c>
      <c r="B117" s="106" t="s">
        <v>92</v>
      </c>
      <c r="C117" s="108" t="s">
        <v>1384</v>
      </c>
      <c r="D117" s="659">
        <v>510272.79339343891</v>
      </c>
    </row>
    <row r="118" spans="1:6" ht="15.6" thickTop="1" thickBot="1">
      <c r="D118" s="659"/>
    </row>
    <row r="119" spans="1:6" ht="15.6" thickTop="1" thickBot="1">
      <c r="D119" s="659"/>
      <c r="E119" s="224"/>
      <c r="F119" s="224"/>
    </row>
    <row r="120" spans="1:6" ht="15" thickTop="1">
      <c r="E120" s="224"/>
      <c r="F120" s="224"/>
    </row>
    <row r="121" spans="1:6">
      <c r="E121" s="224"/>
      <c r="F121" s="224"/>
    </row>
    <row r="122" spans="1:6">
      <c r="E122" s="224"/>
      <c r="F122" s="224"/>
    </row>
    <row r="123" spans="1:6">
      <c r="E123" s="224"/>
      <c r="F123" s="224"/>
    </row>
    <row r="124" spans="1:6">
      <c r="E124" s="224"/>
      <c r="F124" s="224"/>
    </row>
    <row r="125" spans="1:6">
      <c r="E125" s="224"/>
      <c r="F125" s="224"/>
    </row>
    <row r="126" spans="1:6">
      <c r="E126" s="224"/>
      <c r="F126" s="224"/>
    </row>
    <row r="127" spans="1:6">
      <c r="E127" s="224"/>
      <c r="F127" s="224"/>
    </row>
    <row r="128" spans="1:6">
      <c r="E128" s="224"/>
      <c r="F128" s="224"/>
    </row>
    <row r="129" spans="5:6">
      <c r="E129" s="224"/>
      <c r="F129" s="224"/>
    </row>
    <row r="130" spans="5:6">
      <c r="E130" s="224"/>
      <c r="F130" s="224"/>
    </row>
    <row r="131" spans="5:6">
      <c r="E131" s="224"/>
      <c r="F131" s="224"/>
    </row>
    <row r="132" spans="5:6">
      <c r="E132" s="224"/>
      <c r="F132" s="224"/>
    </row>
    <row r="133" spans="5:6">
      <c r="E133" s="224"/>
      <c r="F133" s="224"/>
    </row>
    <row r="134" spans="5:6">
      <c r="E134" s="224"/>
      <c r="F134" s="224"/>
    </row>
    <row r="135" spans="5:6">
      <c r="E135" s="224"/>
      <c r="F135" s="224"/>
    </row>
    <row r="136" spans="5:6">
      <c r="E136" s="224"/>
      <c r="F136" s="224"/>
    </row>
    <row r="137" spans="5:6">
      <c r="E137" s="224"/>
      <c r="F137" s="224"/>
    </row>
    <row r="138" spans="5:6">
      <c r="E138" s="224"/>
      <c r="F138" s="224"/>
    </row>
    <row r="139" spans="5:6">
      <c r="E139" s="224"/>
      <c r="F139" s="224"/>
    </row>
    <row r="140" spans="5:6">
      <c r="E140" s="224"/>
      <c r="F140" s="224"/>
    </row>
    <row r="141" spans="5:6">
      <c r="E141" s="224"/>
      <c r="F141" s="224"/>
    </row>
    <row r="142" spans="5:6">
      <c r="E142" s="224"/>
      <c r="F142" s="224"/>
    </row>
    <row r="143" spans="5:6">
      <c r="E143" s="224"/>
      <c r="F143" s="224"/>
    </row>
    <row r="144" spans="5:6">
      <c r="E144" s="224"/>
      <c r="F144" s="224"/>
    </row>
    <row r="145" spans="5:6">
      <c r="E145" s="224"/>
      <c r="F145" s="224"/>
    </row>
    <row r="146" spans="5:6">
      <c r="E146" s="224"/>
      <c r="F146" s="224"/>
    </row>
    <row r="147" spans="5:6">
      <c r="E147" s="224"/>
      <c r="F147" s="224"/>
    </row>
    <row r="148" spans="5:6">
      <c r="E148" s="224"/>
      <c r="F148" s="224"/>
    </row>
    <row r="149" spans="5:6">
      <c r="E149" s="224"/>
      <c r="F149" s="224"/>
    </row>
    <row r="150" spans="5:6">
      <c r="E150" s="224"/>
      <c r="F150" s="224"/>
    </row>
    <row r="151" spans="5:6">
      <c r="E151" s="224"/>
      <c r="F151" s="224"/>
    </row>
    <row r="152" spans="5:6">
      <c r="E152" s="224"/>
      <c r="F152" s="224"/>
    </row>
    <row r="153" spans="5:6">
      <c r="E153" s="224"/>
      <c r="F153" s="224"/>
    </row>
    <row r="154" spans="5:6">
      <c r="E154" s="224"/>
      <c r="F154" s="224"/>
    </row>
    <row r="155" spans="5:6">
      <c r="E155" s="224"/>
      <c r="F155" s="224"/>
    </row>
    <row r="156" spans="5:6">
      <c r="E156" s="224"/>
      <c r="F156" s="224"/>
    </row>
    <row r="157" spans="5:6">
      <c r="E157" s="224"/>
      <c r="F157" s="224"/>
    </row>
    <row r="158" spans="5:6">
      <c r="E158" s="224"/>
      <c r="F158" s="224"/>
    </row>
    <row r="159" spans="5:6">
      <c r="E159" s="224"/>
      <c r="F159" s="224"/>
    </row>
    <row r="160" spans="5:6">
      <c r="E160" s="224"/>
      <c r="F160" s="224"/>
    </row>
    <row r="161" spans="5:6">
      <c r="E161" s="224"/>
      <c r="F161" s="224"/>
    </row>
    <row r="162" spans="5:6">
      <c r="E162" s="224"/>
      <c r="F162" s="224"/>
    </row>
    <row r="163" spans="5:6">
      <c r="E163" s="224"/>
      <c r="F163" s="224"/>
    </row>
    <row r="164" spans="5:6">
      <c r="E164" s="224"/>
      <c r="F164" s="224"/>
    </row>
    <row r="165" spans="5:6">
      <c r="E165" s="224"/>
      <c r="F165" s="224"/>
    </row>
    <row r="166" spans="5:6">
      <c r="E166" s="224"/>
      <c r="F166" s="224"/>
    </row>
    <row r="167" spans="5:6">
      <c r="E167" s="224"/>
      <c r="F167" s="224"/>
    </row>
    <row r="168" spans="5:6">
      <c r="E168" s="224"/>
      <c r="F168" s="224"/>
    </row>
    <row r="169" spans="5:6">
      <c r="E169" s="224"/>
      <c r="F169" s="224"/>
    </row>
    <row r="170" spans="5:6">
      <c r="E170" s="224"/>
      <c r="F170" s="224"/>
    </row>
    <row r="171" spans="5:6">
      <c r="E171" s="224"/>
      <c r="F171" s="224"/>
    </row>
    <row r="172" spans="5:6">
      <c r="E172" s="224"/>
      <c r="F172" s="224"/>
    </row>
    <row r="173" spans="5:6">
      <c r="E173" s="224"/>
      <c r="F173" s="224"/>
    </row>
    <row r="174" spans="5:6">
      <c r="E174" s="224"/>
      <c r="F174" s="224"/>
    </row>
    <row r="175" spans="5:6">
      <c r="E175" s="224"/>
      <c r="F175" s="224"/>
    </row>
    <row r="176" spans="5:6">
      <c r="E176" s="224"/>
      <c r="F176" s="224"/>
    </row>
    <row r="177" spans="5:6">
      <c r="E177" s="224"/>
      <c r="F177" s="224"/>
    </row>
    <row r="178" spans="5:6">
      <c r="E178" s="224"/>
      <c r="F178" s="224"/>
    </row>
    <row r="179" spans="5:6">
      <c r="E179" s="224"/>
      <c r="F179" s="224"/>
    </row>
    <row r="180" spans="5:6">
      <c r="E180" s="224"/>
      <c r="F180" s="224"/>
    </row>
    <row r="181" spans="5:6">
      <c r="E181" s="224"/>
      <c r="F181" s="224"/>
    </row>
    <row r="182" spans="5:6">
      <c r="E182" s="224"/>
      <c r="F182" s="224"/>
    </row>
    <row r="183" spans="5:6">
      <c r="E183" s="224"/>
      <c r="F183" s="224"/>
    </row>
    <row r="184" spans="5:6">
      <c r="E184" s="224"/>
      <c r="F184" s="224"/>
    </row>
    <row r="185" spans="5:6">
      <c r="E185" s="224"/>
      <c r="F185" s="224"/>
    </row>
    <row r="186" spans="5:6">
      <c r="E186" s="224"/>
      <c r="F186" s="224"/>
    </row>
    <row r="187" spans="5:6">
      <c r="E187" s="224"/>
      <c r="F187" s="224"/>
    </row>
    <row r="188" spans="5:6">
      <c r="E188" s="224"/>
      <c r="F188" s="224"/>
    </row>
    <row r="189" spans="5:6">
      <c r="E189" s="224"/>
      <c r="F189" s="224"/>
    </row>
    <row r="190" spans="5:6">
      <c r="E190" s="224"/>
      <c r="F190" s="224"/>
    </row>
    <row r="191" spans="5:6">
      <c r="E191" s="224"/>
      <c r="F191" s="224"/>
    </row>
    <row r="192" spans="5:6">
      <c r="E192" s="224"/>
      <c r="F192" s="224"/>
    </row>
    <row r="193" spans="5:6">
      <c r="E193" s="224"/>
      <c r="F193" s="224"/>
    </row>
    <row r="194" spans="5:6">
      <c r="E194" s="224"/>
      <c r="F194" s="224"/>
    </row>
    <row r="195" spans="5:6">
      <c r="E195" s="224"/>
      <c r="F195" s="224"/>
    </row>
    <row r="196" spans="5:6">
      <c r="E196" s="224"/>
      <c r="F196" s="224"/>
    </row>
    <row r="197" spans="5:6">
      <c r="E197" s="224"/>
      <c r="F197" s="224"/>
    </row>
    <row r="198" spans="5:6">
      <c r="E198" s="224"/>
      <c r="F198" s="224"/>
    </row>
    <row r="199" spans="5:6">
      <c r="E199" s="224"/>
      <c r="F199" s="224"/>
    </row>
    <row r="200" spans="5:6">
      <c r="E200" s="224"/>
      <c r="F200" s="224"/>
    </row>
    <row r="201" spans="5:6">
      <c r="E201" s="224"/>
      <c r="F201" s="224"/>
    </row>
    <row r="202" spans="5:6">
      <c r="E202" s="224"/>
      <c r="F202" s="224"/>
    </row>
    <row r="203" spans="5:6">
      <c r="E203" s="224"/>
      <c r="F203" s="224"/>
    </row>
    <row r="204" spans="5:6">
      <c r="E204" s="224"/>
      <c r="F204" s="224"/>
    </row>
    <row r="205" spans="5:6">
      <c r="E205" s="224"/>
      <c r="F205" s="224"/>
    </row>
    <row r="206" spans="5:6">
      <c r="E206" s="224"/>
      <c r="F206" s="224"/>
    </row>
    <row r="207" spans="5:6">
      <c r="E207" s="224"/>
      <c r="F207" s="224"/>
    </row>
    <row r="208" spans="5:6">
      <c r="E208" s="224"/>
      <c r="F208" s="224"/>
    </row>
    <row r="209" spans="5:6">
      <c r="E209" s="224"/>
      <c r="F209" s="224"/>
    </row>
    <row r="210" spans="5:6">
      <c r="E210" s="224"/>
      <c r="F210" s="224"/>
    </row>
    <row r="211" spans="5:6">
      <c r="E211" s="224"/>
      <c r="F211" s="224"/>
    </row>
    <row r="212" spans="5:6">
      <c r="E212" s="224"/>
      <c r="F212" s="224"/>
    </row>
    <row r="213" spans="5:6">
      <c r="E213" s="224"/>
      <c r="F213" s="224"/>
    </row>
    <row r="214" spans="5:6">
      <c r="E214" s="224"/>
      <c r="F214" s="224"/>
    </row>
    <row r="215" spans="5:6">
      <c r="E215" s="224"/>
      <c r="F215" s="224"/>
    </row>
    <row r="216" spans="5:6">
      <c r="E216" s="224"/>
      <c r="F216" s="224"/>
    </row>
    <row r="217" spans="5:6">
      <c r="E217" s="224"/>
      <c r="F217" s="224"/>
    </row>
    <row r="218" spans="5:6">
      <c r="E218" s="224"/>
      <c r="F218" s="224"/>
    </row>
    <row r="219" spans="5:6">
      <c r="E219" s="224"/>
      <c r="F219" s="224"/>
    </row>
    <row r="220" spans="5:6">
      <c r="E220" s="224"/>
      <c r="F220" s="224"/>
    </row>
    <row r="221" spans="5:6">
      <c r="E221" s="224"/>
      <c r="F221" s="224"/>
    </row>
    <row r="222" spans="5:6">
      <c r="E222" s="224"/>
      <c r="F222" s="224"/>
    </row>
    <row r="223" spans="5:6">
      <c r="E223" s="224"/>
      <c r="F223" s="224"/>
    </row>
    <row r="224" spans="5:6">
      <c r="E224" s="224"/>
      <c r="F224" s="224"/>
    </row>
    <row r="225" spans="5:6">
      <c r="E225" s="224"/>
      <c r="F225" s="224"/>
    </row>
    <row r="226" spans="5:6">
      <c r="E226" s="224"/>
      <c r="F226" s="224"/>
    </row>
    <row r="227" spans="5:6">
      <c r="E227" s="224"/>
      <c r="F227" s="224"/>
    </row>
    <row r="228" spans="5:6">
      <c r="E228" s="224"/>
      <c r="F228" s="224"/>
    </row>
    <row r="229" spans="5:6">
      <c r="E229" s="224"/>
      <c r="F229" s="224"/>
    </row>
    <row r="230" spans="5:6">
      <c r="E230" s="224"/>
      <c r="F230" s="224"/>
    </row>
    <row r="231" spans="5:6">
      <c r="E231" s="224"/>
      <c r="F231" s="224"/>
    </row>
    <row r="232" spans="5:6">
      <c r="E232" s="224"/>
      <c r="F232" s="224"/>
    </row>
    <row r="233" spans="5:6">
      <c r="E233" s="224"/>
      <c r="F233" s="224"/>
    </row>
    <row r="234" spans="5:6">
      <c r="E234" s="224"/>
      <c r="F234" s="224"/>
    </row>
    <row r="235" spans="5:6">
      <c r="E235" s="224"/>
      <c r="F235" s="224"/>
    </row>
    <row r="236" spans="5:6">
      <c r="E236" s="224"/>
      <c r="F236" s="224"/>
    </row>
    <row r="237" spans="5:6">
      <c r="E237" s="224"/>
      <c r="F237" s="224"/>
    </row>
    <row r="238" spans="5:6">
      <c r="E238" s="224"/>
      <c r="F238" s="224"/>
    </row>
    <row r="239" spans="5:6">
      <c r="E239" s="224"/>
      <c r="F239" s="224"/>
    </row>
    <row r="240" spans="5:6">
      <c r="E240" s="224"/>
      <c r="F240" s="224"/>
    </row>
    <row r="241" spans="5:6">
      <c r="E241" s="224"/>
      <c r="F241" s="224"/>
    </row>
    <row r="242" spans="5:6">
      <c r="E242" s="224"/>
      <c r="F242" s="224"/>
    </row>
    <row r="243" spans="5:6">
      <c r="E243" s="224"/>
      <c r="F243" s="224"/>
    </row>
    <row r="244" spans="5:6">
      <c r="E244" s="224"/>
      <c r="F244" s="224"/>
    </row>
    <row r="245" spans="5:6">
      <c r="E245" s="224"/>
      <c r="F245" s="224"/>
    </row>
    <row r="246" spans="5:6">
      <c r="E246" s="224"/>
      <c r="F246" s="224"/>
    </row>
    <row r="247" spans="5:6">
      <c r="E247" s="224"/>
      <c r="F247" s="224"/>
    </row>
    <row r="248" spans="5:6">
      <c r="E248" s="224"/>
      <c r="F248" s="224"/>
    </row>
    <row r="249" spans="5:6">
      <c r="E249" s="224"/>
      <c r="F249" s="224"/>
    </row>
    <row r="250" spans="5:6">
      <c r="E250" s="224"/>
      <c r="F250" s="224"/>
    </row>
    <row r="251" spans="5:6">
      <c r="E251" s="224"/>
      <c r="F251" s="224"/>
    </row>
    <row r="252" spans="5:6">
      <c r="E252" s="224"/>
      <c r="F252" s="224"/>
    </row>
    <row r="253" spans="5:6">
      <c r="E253" s="224"/>
      <c r="F253" s="224"/>
    </row>
    <row r="254" spans="5:6">
      <c r="E254" s="224"/>
      <c r="F254" s="224"/>
    </row>
    <row r="255" spans="5:6">
      <c r="E255" s="224"/>
      <c r="F255" s="224"/>
    </row>
    <row r="256" spans="5:6">
      <c r="E256" s="224"/>
      <c r="F256" s="224"/>
    </row>
    <row r="257" spans="5:6">
      <c r="E257" s="224"/>
      <c r="F257" s="224"/>
    </row>
    <row r="258" spans="5:6">
      <c r="E258" s="224"/>
      <c r="F258" s="224"/>
    </row>
    <row r="259" spans="5:6">
      <c r="E259" s="224"/>
      <c r="F259" s="224"/>
    </row>
    <row r="260" spans="5:6">
      <c r="E260" s="224"/>
      <c r="F260" s="224"/>
    </row>
    <row r="261" spans="5:6">
      <c r="E261" s="224"/>
      <c r="F261" s="224"/>
    </row>
    <row r="262" spans="5:6">
      <c r="E262" s="224"/>
      <c r="F262" s="224"/>
    </row>
    <row r="263" spans="5:6">
      <c r="E263" s="224"/>
      <c r="F263" s="224"/>
    </row>
    <row r="264" spans="5:6">
      <c r="E264" s="224"/>
      <c r="F264" s="224"/>
    </row>
    <row r="265" spans="5:6">
      <c r="E265" s="224"/>
      <c r="F265" s="224"/>
    </row>
    <row r="266" spans="5:6">
      <c r="E266" s="224"/>
      <c r="F266" s="224"/>
    </row>
    <row r="267" spans="5:6">
      <c r="E267" s="224"/>
      <c r="F267" s="224"/>
    </row>
    <row r="268" spans="5:6">
      <c r="E268" s="224"/>
      <c r="F268" s="224"/>
    </row>
    <row r="269" spans="5:6">
      <c r="E269" s="224"/>
      <c r="F269" s="224"/>
    </row>
    <row r="270" spans="5:6">
      <c r="E270" s="224"/>
      <c r="F270" s="224"/>
    </row>
    <row r="271" spans="5:6">
      <c r="E271" s="224"/>
      <c r="F271" s="224"/>
    </row>
    <row r="272" spans="5:6">
      <c r="E272" s="224"/>
      <c r="F272" s="224"/>
    </row>
    <row r="273" spans="5:6">
      <c r="E273" s="224"/>
      <c r="F273" s="224"/>
    </row>
    <row r="274" spans="5:6">
      <c r="E274" s="224"/>
      <c r="F274" s="224"/>
    </row>
    <row r="275" spans="5:6">
      <c r="E275" s="224"/>
      <c r="F275" s="224"/>
    </row>
    <row r="276" spans="5:6">
      <c r="E276" s="224"/>
      <c r="F276" s="224"/>
    </row>
    <row r="277" spans="5:6">
      <c r="E277" s="224"/>
      <c r="F277" s="224"/>
    </row>
    <row r="278" spans="5:6">
      <c r="E278" s="224"/>
      <c r="F278" s="224"/>
    </row>
    <row r="279" spans="5:6">
      <c r="E279" s="224"/>
      <c r="F279" s="224"/>
    </row>
    <row r="280" spans="5:6">
      <c r="E280" s="224"/>
      <c r="F280" s="224"/>
    </row>
    <row r="281" spans="5:6">
      <c r="E281" s="224"/>
      <c r="F281" s="224"/>
    </row>
    <row r="282" spans="5:6">
      <c r="E282" s="224"/>
      <c r="F282" s="224"/>
    </row>
    <row r="283" spans="5:6">
      <c r="E283" s="224"/>
      <c r="F283" s="224"/>
    </row>
    <row r="284" spans="5:6">
      <c r="E284" s="224"/>
      <c r="F284" s="224"/>
    </row>
    <row r="285" spans="5:6">
      <c r="E285" s="224"/>
      <c r="F285" s="224"/>
    </row>
    <row r="286" spans="5:6">
      <c r="E286" s="224"/>
      <c r="F286" s="224"/>
    </row>
    <row r="287" spans="5:6">
      <c r="E287" s="224"/>
      <c r="F287" s="224"/>
    </row>
    <row r="288" spans="5:6">
      <c r="E288" s="224"/>
      <c r="F288" s="224"/>
    </row>
    <row r="289" spans="5:6">
      <c r="E289" s="224"/>
      <c r="F289" s="224"/>
    </row>
    <row r="290" spans="5:6">
      <c r="E290" s="224"/>
      <c r="F290" s="224"/>
    </row>
    <row r="291" spans="5:6">
      <c r="E291" s="224"/>
      <c r="F291" s="224"/>
    </row>
    <row r="292" spans="5:6">
      <c r="E292" s="224"/>
      <c r="F292" s="224"/>
    </row>
    <row r="293" spans="5:6">
      <c r="E293" s="224"/>
      <c r="F293" s="224"/>
    </row>
    <row r="294" spans="5:6">
      <c r="E294" s="224"/>
      <c r="F294" s="224"/>
    </row>
    <row r="295" spans="5:6">
      <c r="E295" s="224"/>
      <c r="F295" s="224"/>
    </row>
    <row r="296" spans="5:6">
      <c r="E296" s="224"/>
      <c r="F296" s="224"/>
    </row>
    <row r="297" spans="5:6">
      <c r="E297" s="224"/>
      <c r="F297" s="224"/>
    </row>
    <row r="298" spans="5:6">
      <c r="E298" s="224"/>
      <c r="F298" s="224"/>
    </row>
    <row r="299" spans="5:6">
      <c r="E299" s="224"/>
      <c r="F299" s="224"/>
    </row>
    <row r="300" spans="5:6">
      <c r="E300" s="224"/>
      <c r="F300" s="224"/>
    </row>
    <row r="301" spans="5:6">
      <c r="E301" s="224"/>
      <c r="F301" s="224"/>
    </row>
    <row r="302" spans="5:6">
      <c r="E302" s="224"/>
      <c r="F302" s="224"/>
    </row>
    <row r="303" spans="5:6">
      <c r="E303" s="224"/>
      <c r="F303" s="224"/>
    </row>
    <row r="304" spans="5:6">
      <c r="E304" s="224"/>
      <c r="F304" s="224"/>
    </row>
    <row r="305" spans="5:6">
      <c r="E305" s="224"/>
      <c r="F305" s="224"/>
    </row>
    <row r="306" spans="5:6">
      <c r="E306" s="224"/>
      <c r="F306" s="224"/>
    </row>
    <row r="307" spans="5:6">
      <c r="E307" s="224"/>
      <c r="F307" s="224"/>
    </row>
    <row r="308" spans="5:6">
      <c r="E308" s="224"/>
      <c r="F308" s="224"/>
    </row>
    <row r="309" spans="5:6">
      <c r="E309" s="224"/>
      <c r="F309" s="224"/>
    </row>
    <row r="310" spans="5:6">
      <c r="E310" s="224"/>
      <c r="F310" s="224"/>
    </row>
    <row r="311" spans="5:6">
      <c r="E311" s="224"/>
      <c r="F311" s="224"/>
    </row>
    <row r="312" spans="5:6">
      <c r="E312" s="224"/>
      <c r="F312" s="224"/>
    </row>
    <row r="313" spans="5:6">
      <c r="E313" s="224"/>
      <c r="F313" s="224"/>
    </row>
    <row r="314" spans="5:6">
      <c r="E314" s="224"/>
      <c r="F314" s="224"/>
    </row>
    <row r="315" spans="5:6">
      <c r="E315" s="224"/>
      <c r="F315" s="224"/>
    </row>
    <row r="316" spans="5:6">
      <c r="E316" s="224"/>
      <c r="F316" s="224"/>
    </row>
    <row r="317" spans="5:6">
      <c r="E317" s="224"/>
      <c r="F317" s="224"/>
    </row>
    <row r="318" spans="5:6">
      <c r="E318" s="224"/>
      <c r="F318" s="224"/>
    </row>
    <row r="319" spans="5:6">
      <c r="E319" s="224"/>
      <c r="F319" s="224"/>
    </row>
    <row r="320" spans="5:6">
      <c r="E320" s="224"/>
      <c r="F320" s="224"/>
    </row>
    <row r="321" spans="5:6">
      <c r="E321" s="224"/>
      <c r="F321" s="224"/>
    </row>
    <row r="322" spans="5:6">
      <c r="E322" s="224"/>
      <c r="F322" s="224"/>
    </row>
    <row r="323" spans="5:6">
      <c r="E323" s="224"/>
      <c r="F323" s="224"/>
    </row>
    <row r="324" spans="5:6">
      <c r="E324" s="224"/>
      <c r="F324" s="224"/>
    </row>
    <row r="325" spans="5:6">
      <c r="E325" s="224"/>
      <c r="F325" s="224"/>
    </row>
    <row r="326" spans="5:6">
      <c r="E326" s="224"/>
      <c r="F326" s="224"/>
    </row>
    <row r="327" spans="5:6">
      <c r="E327" s="224"/>
      <c r="F327" s="224"/>
    </row>
    <row r="328" spans="5:6">
      <c r="E328" s="224"/>
      <c r="F328" s="224"/>
    </row>
    <row r="329" spans="5:6">
      <c r="E329" s="224"/>
      <c r="F329" s="224"/>
    </row>
    <row r="330" spans="5:6">
      <c r="E330" s="224"/>
      <c r="F330" s="224"/>
    </row>
    <row r="331" spans="5:6">
      <c r="E331" s="224"/>
      <c r="F331" s="224"/>
    </row>
    <row r="332" spans="5:6">
      <c r="E332" s="224"/>
      <c r="F332" s="224"/>
    </row>
    <row r="333" spans="5:6">
      <c r="E333" s="224"/>
      <c r="F333" s="224"/>
    </row>
    <row r="334" spans="5:6">
      <c r="E334" s="224"/>
      <c r="F334" s="224"/>
    </row>
    <row r="335" spans="5:6">
      <c r="E335" s="224"/>
      <c r="F335" s="224"/>
    </row>
    <row r="336" spans="5:6">
      <c r="E336" s="224"/>
      <c r="F336" s="224"/>
    </row>
    <row r="337" spans="5:6">
      <c r="E337" s="224"/>
      <c r="F337" s="224"/>
    </row>
    <row r="338" spans="5:6">
      <c r="E338" s="224"/>
      <c r="F338" s="224"/>
    </row>
    <row r="339" spans="5:6">
      <c r="E339" s="224"/>
      <c r="F339" s="224"/>
    </row>
    <row r="340" spans="5:6">
      <c r="E340" s="224"/>
      <c r="F340" s="224"/>
    </row>
    <row r="341" spans="5:6">
      <c r="E341" s="224"/>
      <c r="F341" s="224"/>
    </row>
    <row r="342" spans="5:6">
      <c r="E342" s="224"/>
      <c r="F342" s="224"/>
    </row>
    <row r="343" spans="5:6">
      <c r="E343" s="224"/>
      <c r="F343" s="224"/>
    </row>
    <row r="344" spans="5:6">
      <c r="E344" s="224"/>
      <c r="F344" s="224"/>
    </row>
    <row r="345" spans="5:6">
      <c r="E345" s="224"/>
      <c r="F345" s="224"/>
    </row>
    <row r="346" spans="5:6">
      <c r="E346" s="224"/>
      <c r="F346" s="224"/>
    </row>
    <row r="347" spans="5:6">
      <c r="E347" s="224"/>
      <c r="F347" s="224"/>
    </row>
    <row r="348" spans="5:6">
      <c r="E348" s="224"/>
      <c r="F348" s="224"/>
    </row>
    <row r="349" spans="5:6">
      <c r="E349" s="224"/>
      <c r="F349" s="224"/>
    </row>
    <row r="350" spans="5:6">
      <c r="E350" s="224"/>
      <c r="F350" s="224"/>
    </row>
    <row r="351" spans="5:6">
      <c r="E351" s="224"/>
      <c r="F351" s="224"/>
    </row>
    <row r="352" spans="5:6">
      <c r="E352" s="224"/>
      <c r="F352" s="224"/>
    </row>
    <row r="353" spans="5:6">
      <c r="E353" s="224"/>
      <c r="F353" s="224"/>
    </row>
    <row r="354" spans="5:6">
      <c r="E354" s="224"/>
      <c r="F354" s="224"/>
    </row>
    <row r="355" spans="5:6">
      <c r="E355" s="224"/>
      <c r="F355" s="224"/>
    </row>
    <row r="356" spans="5:6">
      <c r="E356" s="224"/>
      <c r="F356" s="224"/>
    </row>
    <row r="357" spans="5:6">
      <c r="E357" s="224"/>
      <c r="F357" s="224"/>
    </row>
    <row r="358" spans="5:6">
      <c r="E358" s="224"/>
      <c r="F358" s="224"/>
    </row>
    <row r="359" spans="5:6">
      <c r="E359" s="224"/>
      <c r="F359" s="224"/>
    </row>
    <row r="360" spans="5:6">
      <c r="E360" s="224"/>
      <c r="F360" s="224"/>
    </row>
    <row r="361" spans="5:6">
      <c r="E361" s="224"/>
      <c r="F361" s="224"/>
    </row>
    <row r="362" spans="5:6">
      <c r="E362" s="224"/>
      <c r="F362" s="224"/>
    </row>
    <row r="363" spans="5:6">
      <c r="E363" s="224"/>
      <c r="F363" s="224"/>
    </row>
    <row r="364" spans="5:6">
      <c r="E364" s="224"/>
      <c r="F364" s="224"/>
    </row>
    <row r="365" spans="5:6">
      <c r="E365" s="224"/>
      <c r="F365" s="224"/>
    </row>
    <row r="366" spans="5:6">
      <c r="E366" s="224"/>
      <c r="F366" s="224"/>
    </row>
    <row r="367" spans="5:6">
      <c r="E367" s="224"/>
      <c r="F367" s="224"/>
    </row>
    <row r="368" spans="5:6">
      <c r="E368" s="224"/>
      <c r="F368" s="224"/>
    </row>
    <row r="369" spans="5:6">
      <c r="E369" s="224"/>
      <c r="F369" s="224"/>
    </row>
    <row r="370" spans="5:6">
      <c r="E370" s="224"/>
      <c r="F370" s="224"/>
    </row>
    <row r="371" spans="5:6">
      <c r="E371" s="224"/>
      <c r="F371" s="224"/>
    </row>
    <row r="372" spans="5:6">
      <c r="E372" s="224"/>
      <c r="F372" s="224"/>
    </row>
    <row r="373" spans="5:6">
      <c r="E373" s="224"/>
      <c r="F373" s="224"/>
    </row>
    <row r="374" spans="5:6">
      <c r="E374" s="224"/>
      <c r="F374" s="224"/>
    </row>
    <row r="375" spans="5:6">
      <c r="E375" s="224"/>
      <c r="F375" s="224"/>
    </row>
    <row r="376" spans="5:6">
      <c r="E376" s="224"/>
      <c r="F376" s="224"/>
    </row>
    <row r="377" spans="5:6">
      <c r="E377" s="224"/>
      <c r="F377" s="224"/>
    </row>
    <row r="378" spans="5:6">
      <c r="E378" s="224"/>
      <c r="F378" s="224"/>
    </row>
    <row r="379" spans="5:6">
      <c r="E379" s="224"/>
      <c r="F379" s="224"/>
    </row>
    <row r="380" spans="5:6">
      <c r="E380" s="224"/>
      <c r="F380" s="224"/>
    </row>
    <row r="381" spans="5:6">
      <c r="E381" s="224"/>
      <c r="F381" s="224"/>
    </row>
    <row r="382" spans="5:6">
      <c r="E382" s="224"/>
      <c r="F382" s="224"/>
    </row>
    <row r="383" spans="5:6">
      <c r="E383" s="224"/>
      <c r="F383" s="224"/>
    </row>
    <row r="384" spans="5:6">
      <c r="E384" s="224"/>
      <c r="F384" s="224"/>
    </row>
    <row r="385" spans="5:6">
      <c r="E385" s="224"/>
      <c r="F385" s="224"/>
    </row>
    <row r="386" spans="5:6">
      <c r="E386" s="224"/>
      <c r="F386" s="224"/>
    </row>
    <row r="387" spans="5:6">
      <c r="E387" s="224"/>
      <c r="F387" s="224"/>
    </row>
    <row r="388" spans="5:6">
      <c r="E388" s="224"/>
      <c r="F388" s="224"/>
    </row>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786"/>
      <c r="B1" s="789"/>
      <c r="C1" s="790"/>
      <c r="D1" s="790"/>
      <c r="E1" s="790"/>
      <c r="F1" s="790"/>
      <c r="G1" s="790"/>
      <c r="H1" s="790"/>
      <c r="I1" s="791"/>
      <c r="J1" s="752" t="s">
        <v>1017</v>
      </c>
      <c r="K1" s="759" t="s">
        <v>2304</v>
      </c>
      <c r="L1" s="760"/>
      <c r="M1" s="761"/>
    </row>
    <row r="2" spans="1:13" s="498" customFormat="1">
      <c r="A2" s="787"/>
      <c r="B2" s="765" t="s">
        <v>1018</v>
      </c>
      <c r="C2" s="766"/>
      <c r="D2" s="766"/>
      <c r="E2" s="766"/>
      <c r="F2" s="766"/>
      <c r="G2" s="766"/>
      <c r="H2" s="766"/>
      <c r="I2" s="767"/>
      <c r="J2" s="753"/>
      <c r="K2" s="762"/>
      <c r="L2" s="763"/>
      <c r="M2" s="764"/>
    </row>
    <row r="3" spans="1:13" s="498" customFormat="1">
      <c r="A3" s="787"/>
      <c r="B3" s="768" t="s">
        <v>2305</v>
      </c>
      <c r="C3" s="769"/>
      <c r="D3" s="769"/>
      <c r="E3" s="769"/>
      <c r="F3" s="769"/>
      <c r="G3" s="769"/>
      <c r="H3" s="769"/>
      <c r="I3" s="770"/>
      <c r="J3" s="757" t="s">
        <v>1019</v>
      </c>
      <c r="K3" s="772">
        <v>1</v>
      </c>
      <c r="L3" s="773"/>
      <c r="M3" s="774"/>
    </row>
    <row r="4" spans="1:13" s="498" customFormat="1">
      <c r="A4" s="787"/>
      <c r="B4" s="768" t="s">
        <v>2306</v>
      </c>
      <c r="C4" s="769"/>
      <c r="D4" s="769"/>
      <c r="E4" s="769"/>
      <c r="F4" s="769"/>
      <c r="G4" s="769"/>
      <c r="H4" s="769"/>
      <c r="I4" s="770"/>
      <c r="J4" s="771"/>
      <c r="K4" s="775"/>
      <c r="L4" s="776"/>
      <c r="M4" s="777"/>
    </row>
    <row r="5" spans="1:13" s="498" customFormat="1">
      <c r="A5" s="787"/>
      <c r="B5" s="754" t="s">
        <v>2307</v>
      </c>
      <c r="C5" s="755"/>
      <c r="D5" s="755"/>
      <c r="E5" s="755"/>
      <c r="F5" s="755"/>
      <c r="G5" s="755"/>
      <c r="H5" s="755"/>
      <c r="I5" s="756"/>
      <c r="J5" s="757" t="s">
        <v>1020</v>
      </c>
      <c r="K5" s="778"/>
      <c r="L5" s="778" t="s">
        <v>1021</v>
      </c>
      <c r="M5" s="780"/>
    </row>
    <row r="6" spans="1:13" s="498" customFormat="1" ht="13.5" customHeight="1" thickBot="1">
      <c r="A6" s="788"/>
      <c r="B6" s="792"/>
      <c r="C6" s="793"/>
      <c r="D6" s="793"/>
      <c r="E6" s="793"/>
      <c r="F6" s="793"/>
      <c r="G6" s="793"/>
      <c r="H6" s="793"/>
      <c r="I6" s="794"/>
      <c r="J6" s="758"/>
      <c r="K6" s="779"/>
      <c r="L6" s="779"/>
      <c r="M6" s="781"/>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2308</v>
      </c>
      <c r="L9" s="514" t="s">
        <v>2309</v>
      </c>
      <c r="M9" s="515" t="s">
        <v>2310</v>
      </c>
    </row>
    <row r="10" spans="1:13" s="498" customFormat="1" ht="27.75" customHeight="1">
      <c r="A10" s="783" t="s">
        <v>2311</v>
      </c>
      <c r="B10" s="784"/>
      <c r="C10" s="784"/>
      <c r="D10" s="784"/>
      <c r="E10" s="517" t="s">
        <v>2312</v>
      </c>
      <c r="F10" s="518"/>
      <c r="H10" s="785" t="s">
        <v>2313</v>
      </c>
      <c r="I10" s="785"/>
      <c r="J10" s="519" t="s">
        <v>2312</v>
      </c>
      <c r="K10" s="520"/>
      <c r="L10" s="520"/>
      <c r="M10" s="521"/>
    </row>
    <row r="11" spans="1:13" s="498" customFormat="1" ht="24" customHeight="1">
      <c r="A11" s="522" t="s">
        <v>1023</v>
      </c>
      <c r="B11" s="523"/>
      <c r="C11" s="782"/>
      <c r="D11" s="782"/>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41"/>
      <c r="L12" s="741"/>
      <c r="M12" s="742"/>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0.199999999999999">
      <c r="A25" s="557"/>
      <c r="B25" s="558"/>
      <c r="C25" s="559"/>
      <c r="D25" s="559"/>
      <c r="E25" s="743" t="s">
        <v>2308</v>
      </c>
      <c r="F25" s="743"/>
      <c r="G25" s="743"/>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44" t="s">
        <v>1026</v>
      </c>
      <c r="B27" s="745"/>
      <c r="C27" s="745"/>
      <c r="D27" s="745"/>
      <c r="E27" s="745"/>
      <c r="F27" s="745"/>
      <c r="G27" s="745"/>
      <c r="H27" s="745"/>
      <c r="I27" s="745"/>
      <c r="J27" s="745"/>
      <c r="K27" s="745"/>
      <c r="L27" s="745"/>
      <c r="M27" s="746"/>
    </row>
    <row r="28" spans="1:13" ht="13.8" thickBot="1">
      <c r="A28" s="564"/>
      <c r="B28" s="565"/>
      <c r="C28" s="565"/>
      <c r="D28" s="565"/>
      <c r="E28" s="565"/>
      <c r="F28" s="565"/>
      <c r="G28" s="565"/>
      <c r="H28" s="565"/>
      <c r="I28" s="565"/>
      <c r="J28" s="565"/>
      <c r="K28" s="565"/>
      <c r="L28" s="565"/>
      <c r="M28" s="566"/>
    </row>
    <row r="29" spans="1:13" ht="26.4">
      <c r="A29" s="567" t="s">
        <v>1027</v>
      </c>
      <c r="B29" s="747" t="s">
        <v>1028</v>
      </c>
      <c r="C29" s="748"/>
      <c r="D29" s="748"/>
      <c r="E29" s="748"/>
      <c r="F29" s="748"/>
      <c r="G29" s="748"/>
      <c r="H29" s="748"/>
      <c r="I29" s="749"/>
      <c r="J29" s="568" t="s">
        <v>2321</v>
      </c>
      <c r="K29" s="750" t="s">
        <v>1029</v>
      </c>
      <c r="L29" s="751"/>
      <c r="M29" s="567" t="s">
        <v>1030</v>
      </c>
    </row>
    <row r="30" spans="1:13" ht="13.8" thickBot="1">
      <c r="A30" s="569"/>
      <c r="B30" s="570"/>
      <c r="C30" s="571"/>
      <c r="D30" s="571"/>
      <c r="E30" s="571"/>
      <c r="F30" s="571"/>
      <c r="G30" s="571"/>
      <c r="H30" s="571"/>
      <c r="I30" s="571"/>
      <c r="J30" s="572"/>
      <c r="K30" s="734"/>
      <c r="L30" s="735"/>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12" t="s">
        <v>1028</v>
      </c>
      <c r="B34" s="713"/>
      <c r="C34" s="713"/>
      <c r="D34" s="713"/>
      <c r="E34" s="713"/>
      <c r="F34" s="713"/>
      <c r="G34" s="732"/>
      <c r="H34" s="736" t="s">
        <v>1032</v>
      </c>
      <c r="I34" s="737"/>
      <c r="J34" s="580" t="s">
        <v>1033</v>
      </c>
      <c r="K34" s="733" t="s">
        <v>1034</v>
      </c>
      <c r="L34" s="732"/>
      <c r="M34" s="581" t="s">
        <v>1035</v>
      </c>
    </row>
    <row r="35" spans="1:13" s="582" customFormat="1" ht="11.4">
      <c r="A35" s="738"/>
      <c r="B35" s="739"/>
      <c r="C35" s="739"/>
      <c r="D35" s="739"/>
      <c r="E35" s="739"/>
      <c r="F35" s="739"/>
      <c r="G35" s="717"/>
      <c r="H35" s="740"/>
      <c r="I35" s="718"/>
      <c r="J35" s="583"/>
      <c r="K35" s="716"/>
      <c r="L35" s="717"/>
      <c r="M35" s="584"/>
    </row>
    <row r="36" spans="1:13" s="582" customFormat="1" ht="12" thickBot="1">
      <c r="A36" s="729"/>
      <c r="B36" s="730"/>
      <c r="C36" s="730"/>
      <c r="D36" s="730"/>
      <c r="E36" s="730"/>
      <c r="F36" s="730"/>
      <c r="G36" s="711"/>
      <c r="H36" s="731"/>
      <c r="I36" s="719"/>
      <c r="J36" s="585"/>
      <c r="K36" s="710"/>
      <c r="L36" s="711"/>
      <c r="M36" s="586"/>
    </row>
    <row r="37" spans="1:13" s="582" customFormat="1" ht="12.6" thickBot="1">
      <c r="A37" s="705" t="s">
        <v>1037</v>
      </c>
      <c r="B37" s="706"/>
      <c r="C37" s="706"/>
      <c r="D37" s="706"/>
      <c r="E37" s="706"/>
      <c r="F37" s="706"/>
      <c r="G37" s="706"/>
      <c r="H37" s="706"/>
      <c r="I37" s="706"/>
      <c r="J37" s="706"/>
      <c r="K37" s="706"/>
      <c r="L37" s="707"/>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12" t="s">
        <v>1028</v>
      </c>
      <c r="B41" s="713"/>
      <c r="C41" s="713"/>
      <c r="D41" s="713"/>
      <c r="E41" s="713"/>
      <c r="F41" s="713"/>
      <c r="G41" s="713"/>
      <c r="H41" s="732"/>
      <c r="I41" s="596" t="s">
        <v>1029</v>
      </c>
      <c r="J41" s="580" t="s">
        <v>1030</v>
      </c>
      <c r="K41" s="733" t="s">
        <v>1039</v>
      </c>
      <c r="L41" s="732"/>
      <c r="M41" s="581" t="s">
        <v>1035</v>
      </c>
    </row>
    <row r="42" spans="1:13" s="582" customFormat="1" ht="11.4">
      <c r="A42" s="699"/>
      <c r="B42" s="700"/>
      <c r="C42" s="700"/>
      <c r="D42" s="700"/>
      <c r="E42" s="700"/>
      <c r="F42" s="700"/>
      <c r="G42" s="700"/>
      <c r="H42" s="718"/>
      <c r="I42" s="597"/>
      <c r="J42" s="583"/>
      <c r="K42" s="716"/>
      <c r="L42" s="717"/>
      <c r="M42" s="584"/>
    </row>
    <row r="43" spans="1:13" s="582" customFormat="1" ht="12" thickBot="1">
      <c r="A43" s="708"/>
      <c r="B43" s="709"/>
      <c r="C43" s="709"/>
      <c r="D43" s="709"/>
      <c r="E43" s="709"/>
      <c r="F43" s="709"/>
      <c r="G43" s="709"/>
      <c r="H43" s="719"/>
      <c r="I43" s="598"/>
      <c r="J43" s="599"/>
      <c r="K43" s="710"/>
      <c r="L43" s="711"/>
      <c r="M43" s="600"/>
    </row>
    <row r="44" spans="1:13" s="582" customFormat="1" ht="12.6" thickBot="1">
      <c r="A44" s="705" t="s">
        <v>1037</v>
      </c>
      <c r="B44" s="706"/>
      <c r="C44" s="706"/>
      <c r="D44" s="706"/>
      <c r="E44" s="706"/>
      <c r="F44" s="706"/>
      <c r="G44" s="706"/>
      <c r="H44" s="706"/>
      <c r="I44" s="706"/>
      <c r="J44" s="706"/>
      <c r="K44" s="706"/>
      <c r="L44" s="707"/>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20" t="s">
        <v>1041</v>
      </c>
      <c r="B48" s="721"/>
      <c r="C48" s="721"/>
      <c r="D48" s="721"/>
      <c r="E48" s="722"/>
      <c r="F48" s="603"/>
      <c r="G48" s="604" t="s">
        <v>1029</v>
      </c>
      <c r="H48" s="605" t="s">
        <v>1042</v>
      </c>
      <c r="I48" s="606" t="s">
        <v>2339</v>
      </c>
      <c r="J48" s="605" t="s">
        <v>2340</v>
      </c>
      <c r="K48" s="723" t="s">
        <v>1045</v>
      </c>
      <c r="L48" s="722"/>
      <c r="M48" s="607" t="s">
        <v>1035</v>
      </c>
    </row>
    <row r="49" spans="1:13" s="582" customFormat="1" ht="11.4">
      <c r="A49" s="608"/>
      <c r="B49" s="609"/>
      <c r="C49" s="609"/>
      <c r="D49" s="609"/>
      <c r="E49" s="609"/>
      <c r="F49" s="609"/>
      <c r="G49" s="610"/>
      <c r="H49" s="583"/>
      <c r="I49" s="597"/>
      <c r="J49" s="583"/>
      <c r="K49" s="716"/>
      <c r="L49" s="717"/>
      <c r="M49" s="584"/>
    </row>
    <row r="50" spans="1:13" s="582" customFormat="1" ht="12" thickBot="1">
      <c r="A50" s="611"/>
      <c r="B50" s="612"/>
      <c r="C50" s="612"/>
      <c r="D50" s="612"/>
      <c r="E50" s="612"/>
      <c r="F50" s="612"/>
      <c r="G50" s="613"/>
      <c r="H50" s="585"/>
      <c r="I50" s="595"/>
      <c r="J50" s="585"/>
      <c r="K50" s="710"/>
      <c r="L50" s="711"/>
      <c r="M50" s="586"/>
    </row>
    <row r="51" spans="1:13" s="582" customFormat="1" ht="12.6" thickBot="1">
      <c r="A51" s="724" t="s">
        <v>1037</v>
      </c>
      <c r="B51" s="725"/>
      <c r="C51" s="725"/>
      <c r="D51" s="725"/>
      <c r="E51" s="725"/>
      <c r="F51" s="725"/>
      <c r="G51" s="725"/>
      <c r="H51" s="725"/>
      <c r="I51" s="725"/>
      <c r="J51" s="725"/>
      <c r="K51" s="725"/>
      <c r="L51" s="726"/>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20" t="s">
        <v>1028</v>
      </c>
      <c r="B55" s="721"/>
      <c r="C55" s="721"/>
      <c r="D55" s="721"/>
      <c r="E55" s="721"/>
      <c r="F55" s="721"/>
      <c r="G55" s="722"/>
      <c r="H55" s="604" t="s">
        <v>1048</v>
      </c>
      <c r="I55" s="606" t="s">
        <v>1049</v>
      </c>
      <c r="J55" s="605" t="s">
        <v>1050</v>
      </c>
      <c r="K55" s="727" t="s">
        <v>1034</v>
      </c>
      <c r="L55" s="728"/>
      <c r="M55" s="615" t="s">
        <v>1035</v>
      </c>
    </row>
    <row r="56" spans="1:13" s="582" customFormat="1" ht="11.4">
      <c r="A56" s="699"/>
      <c r="B56" s="700"/>
      <c r="C56" s="700"/>
      <c r="D56" s="700"/>
      <c r="E56" s="700"/>
      <c r="F56" s="700"/>
      <c r="G56" s="700"/>
      <c r="H56" s="583"/>
      <c r="I56" s="597"/>
      <c r="J56" s="583"/>
      <c r="K56" s="716"/>
      <c r="L56" s="717"/>
      <c r="M56" s="584"/>
    </row>
    <row r="57" spans="1:13" s="582" customFormat="1" ht="12" thickBot="1">
      <c r="A57" s="708"/>
      <c r="B57" s="709"/>
      <c r="C57" s="709"/>
      <c r="D57" s="709"/>
      <c r="E57" s="709"/>
      <c r="F57" s="709"/>
      <c r="G57" s="709"/>
      <c r="H57" s="585"/>
      <c r="I57" s="595"/>
      <c r="J57" s="585"/>
      <c r="K57" s="710"/>
      <c r="L57" s="711"/>
      <c r="M57" s="586"/>
    </row>
    <row r="58" spans="1:13" s="582" customFormat="1" ht="12.6" thickBot="1">
      <c r="A58" s="705" t="s">
        <v>1037</v>
      </c>
      <c r="B58" s="706"/>
      <c r="C58" s="706"/>
      <c r="D58" s="706"/>
      <c r="E58" s="706"/>
      <c r="F58" s="706"/>
      <c r="G58" s="706"/>
      <c r="H58" s="706"/>
      <c r="I58" s="706"/>
      <c r="J58" s="706"/>
      <c r="K58" s="706"/>
      <c r="L58" s="707"/>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705" t="s">
        <v>1051</v>
      </c>
      <c r="B60" s="706"/>
      <c r="C60" s="706"/>
      <c r="D60" s="706"/>
      <c r="E60" s="706"/>
      <c r="F60" s="706"/>
      <c r="G60" s="706"/>
      <c r="H60" s="706"/>
      <c r="I60" s="706"/>
      <c r="J60" s="706"/>
      <c r="K60" s="706"/>
      <c r="L60" s="707"/>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12" t="s">
        <v>1028</v>
      </c>
      <c r="B64" s="713"/>
      <c r="C64" s="713"/>
      <c r="D64" s="713"/>
      <c r="E64" s="713"/>
      <c r="F64" s="713"/>
      <c r="G64" s="713"/>
      <c r="H64" s="616"/>
      <c r="I64" s="617"/>
      <c r="J64" s="618" t="s">
        <v>1054</v>
      </c>
      <c r="K64" s="714" t="s">
        <v>1055</v>
      </c>
      <c r="L64" s="715"/>
      <c r="M64" s="619"/>
    </row>
    <row r="65" spans="1:13" s="582" customFormat="1" ht="11.4">
      <c r="A65" s="699" t="s">
        <v>2341</v>
      </c>
      <c r="B65" s="700"/>
      <c r="C65" s="700"/>
      <c r="D65" s="700"/>
      <c r="E65" s="700"/>
      <c r="F65" s="700"/>
      <c r="G65" s="700"/>
      <c r="H65" s="620"/>
      <c r="I65" s="621"/>
      <c r="J65" s="622"/>
      <c r="K65" s="701"/>
      <c r="L65" s="702"/>
      <c r="M65" s="623"/>
    </row>
    <row r="66" spans="1:13" s="582" customFormat="1" ht="11.4">
      <c r="A66" s="624" t="s">
        <v>1057</v>
      </c>
      <c r="B66" s="625"/>
      <c r="C66" s="625"/>
      <c r="D66" s="625"/>
      <c r="E66" s="625"/>
      <c r="F66" s="625"/>
      <c r="G66" s="625"/>
      <c r="H66" s="620"/>
      <c r="I66" s="621"/>
      <c r="J66" s="622"/>
      <c r="K66" s="701"/>
      <c r="L66" s="702"/>
      <c r="M66" s="623"/>
    </row>
    <row r="67" spans="1:13" s="582" customFormat="1" ht="12" thickBot="1">
      <c r="A67" s="611" t="s">
        <v>1058</v>
      </c>
      <c r="B67" s="612"/>
      <c r="C67" s="612"/>
      <c r="D67" s="612"/>
      <c r="E67" s="612"/>
      <c r="F67" s="612"/>
      <c r="G67" s="612"/>
      <c r="H67" s="626"/>
      <c r="I67" s="627"/>
      <c r="J67" s="622"/>
      <c r="K67" s="703"/>
      <c r="L67" s="704"/>
      <c r="M67" s="623"/>
    </row>
    <row r="68" spans="1:13" s="582" customFormat="1" ht="12.6" thickBot="1">
      <c r="A68" s="705" t="s">
        <v>1037</v>
      </c>
      <c r="B68" s="706"/>
      <c r="C68" s="706"/>
      <c r="D68" s="706"/>
      <c r="E68" s="706"/>
      <c r="F68" s="706"/>
      <c r="G68" s="706"/>
      <c r="H68" s="706"/>
      <c r="I68" s="706"/>
      <c r="J68" s="706"/>
      <c r="K68" s="706"/>
      <c r="L68" s="707"/>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705" t="s">
        <v>2342</v>
      </c>
      <c r="B70" s="706"/>
      <c r="C70" s="706"/>
      <c r="D70" s="706"/>
      <c r="E70" s="706"/>
      <c r="F70" s="706"/>
      <c r="G70" s="706"/>
      <c r="H70" s="706"/>
      <c r="I70" s="706"/>
      <c r="J70" s="706"/>
      <c r="K70" s="706"/>
      <c r="L70" s="707"/>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689" t="s">
        <v>2324</v>
      </c>
      <c r="B87" s="690"/>
      <c r="C87" s="690"/>
      <c r="D87" s="690"/>
      <c r="E87" s="690"/>
      <c r="F87" s="690"/>
      <c r="G87" s="690"/>
      <c r="H87" s="690"/>
      <c r="I87" s="690"/>
      <c r="J87" s="690"/>
      <c r="K87" s="690"/>
      <c r="L87" s="690"/>
      <c r="M87" s="691"/>
    </row>
    <row r="88" spans="1:13" ht="17.25" customHeight="1">
      <c r="A88" s="689"/>
      <c r="B88" s="690"/>
      <c r="C88" s="690"/>
      <c r="D88" s="690"/>
      <c r="E88" s="690"/>
      <c r="F88" s="690"/>
      <c r="G88" s="690"/>
      <c r="H88" s="690"/>
      <c r="I88" s="690"/>
      <c r="J88" s="690"/>
      <c r="K88" s="690"/>
      <c r="L88" s="690"/>
      <c r="M88" s="691"/>
    </row>
    <row r="89" spans="1:13" ht="18.75" customHeight="1">
      <c r="A89" s="692" t="s">
        <v>2325</v>
      </c>
      <c r="B89" s="693"/>
      <c r="C89" s="693"/>
      <c r="D89" s="693"/>
      <c r="E89" s="693"/>
      <c r="F89" s="693"/>
      <c r="G89" s="693"/>
      <c r="H89" s="693"/>
      <c r="I89" s="693"/>
      <c r="J89" s="693"/>
      <c r="K89" s="693"/>
      <c r="L89" s="693"/>
      <c r="M89" s="694"/>
    </row>
    <row r="90" spans="1:13" ht="21.75" customHeight="1">
      <c r="A90" s="692"/>
      <c r="B90" s="693"/>
      <c r="C90" s="693"/>
      <c r="D90" s="693"/>
      <c r="E90" s="693"/>
      <c r="F90" s="693"/>
      <c r="G90" s="693"/>
      <c r="H90" s="693"/>
      <c r="I90" s="693"/>
      <c r="J90" s="693"/>
      <c r="K90" s="693"/>
      <c r="L90" s="693"/>
      <c r="M90" s="694"/>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695"/>
      <c r="J100" s="695"/>
      <c r="K100" s="695"/>
      <c r="L100" s="695"/>
      <c r="M100" s="696"/>
    </row>
    <row r="101" spans="1:13" ht="13.8" thickBot="1">
      <c r="A101" s="652" t="s">
        <v>2327</v>
      </c>
      <c r="B101" s="653"/>
      <c r="C101" s="653"/>
      <c r="D101" s="654"/>
      <c r="E101" s="654"/>
      <c r="F101" s="654"/>
      <c r="G101" s="654"/>
      <c r="H101" s="654"/>
      <c r="I101" s="697"/>
      <c r="J101" s="697"/>
      <c r="K101" s="697"/>
      <c r="L101" s="697"/>
      <c r="M101" s="698"/>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5"/>
      <c r="C1" s="880"/>
      <c r="D1" s="881"/>
      <c r="E1" s="881"/>
      <c r="F1" s="881"/>
      <c r="G1" s="881"/>
      <c r="H1" s="881"/>
      <c r="I1" s="881"/>
      <c r="J1" s="882"/>
      <c r="K1" s="883" t="s">
        <v>1017</v>
      </c>
      <c r="L1" s="885" t="s">
        <v>2304</v>
      </c>
      <c r="M1" s="886"/>
      <c r="N1" s="887"/>
    </row>
    <row r="2" spans="2:14">
      <c r="B2" s="866"/>
      <c r="C2" s="877" t="s">
        <v>1018</v>
      </c>
      <c r="D2" s="878"/>
      <c r="E2" s="878"/>
      <c r="F2" s="878"/>
      <c r="G2" s="878"/>
      <c r="H2" s="878"/>
      <c r="I2" s="878"/>
      <c r="J2" s="879"/>
      <c r="K2" s="884"/>
      <c r="L2" s="888"/>
      <c r="M2" s="889"/>
      <c r="N2" s="890"/>
    </row>
    <row r="3" spans="2:14">
      <c r="B3" s="866"/>
      <c r="C3" s="877" t="s">
        <v>2305</v>
      </c>
      <c r="D3" s="878"/>
      <c r="E3" s="878"/>
      <c r="F3" s="878"/>
      <c r="G3" s="878"/>
      <c r="H3" s="878"/>
      <c r="I3" s="878"/>
      <c r="J3" s="879"/>
      <c r="K3" s="868" t="s">
        <v>1019</v>
      </c>
      <c r="L3" s="893">
        <v>1</v>
      </c>
      <c r="M3" s="894"/>
      <c r="N3" s="895"/>
    </row>
    <row r="4" spans="2:14">
      <c r="B4" s="866"/>
      <c r="C4" s="877" t="s">
        <v>2306</v>
      </c>
      <c r="D4" s="878"/>
      <c r="E4" s="878"/>
      <c r="F4" s="878"/>
      <c r="G4" s="878"/>
      <c r="H4" s="878"/>
      <c r="I4" s="878"/>
      <c r="J4" s="879"/>
      <c r="K4" s="891"/>
      <c r="L4" s="896"/>
      <c r="M4" s="897"/>
      <c r="N4" s="898"/>
    </row>
    <row r="5" spans="2:14">
      <c r="B5" s="866"/>
      <c r="C5" s="877" t="s">
        <v>2307</v>
      </c>
      <c r="D5" s="878"/>
      <c r="E5" s="878"/>
      <c r="F5" s="878"/>
      <c r="G5" s="878"/>
      <c r="H5" s="878"/>
      <c r="I5" s="878"/>
      <c r="J5" s="879"/>
      <c r="K5" s="868" t="s">
        <v>1020</v>
      </c>
      <c r="L5" s="870"/>
      <c r="M5" s="870" t="s">
        <v>1021</v>
      </c>
      <c r="N5" s="872"/>
    </row>
    <row r="6" spans="2:14" ht="15" thickBot="1">
      <c r="B6" s="867"/>
      <c r="C6" s="874"/>
      <c r="D6" s="875"/>
      <c r="E6" s="875"/>
      <c r="F6" s="875"/>
      <c r="G6" s="875"/>
      <c r="H6" s="875"/>
      <c r="I6" s="875"/>
      <c r="J6" s="876"/>
      <c r="K6" s="869"/>
      <c r="L6" s="871"/>
      <c r="M6" s="871"/>
      <c r="N6" s="873"/>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899" t="s">
        <v>2311</v>
      </c>
      <c r="C10" s="900"/>
      <c r="D10" s="900"/>
      <c r="E10" s="900"/>
      <c r="F10" s="367" t="s">
        <v>2312</v>
      </c>
      <c r="G10" s="85"/>
      <c r="H10" s="368"/>
      <c r="I10" s="901" t="s">
        <v>2313</v>
      </c>
      <c r="J10" s="901"/>
      <c r="K10" s="369" t="s">
        <v>2312</v>
      </c>
      <c r="L10" s="365"/>
      <c r="M10" s="365"/>
      <c r="N10" s="366"/>
    </row>
    <row r="11" spans="2:14">
      <c r="B11" s="370" t="s">
        <v>1023</v>
      </c>
      <c r="C11" s="371"/>
      <c r="D11" s="892"/>
      <c r="E11" s="892"/>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902" t="s">
        <v>2328</v>
      </c>
      <c r="G25" s="903"/>
      <c r="H25" s="903"/>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VLOOKUP(A36,EQUIPOS!A6:D161,4,FALSE)</f>
        <v>207327.75</v>
      </c>
      <c r="L36" s="279"/>
      <c r="M36" s="280">
        <v>0.15</v>
      </c>
      <c r="N36" s="281">
        <f>K36/M36</f>
        <v>1382185</v>
      </c>
    </row>
    <row r="37" spans="1:14">
      <c r="A37" t="s">
        <v>150</v>
      </c>
      <c r="B37" s="834" t="str">
        <f>VLOOKUP(A37,EQUIPOS!A7:D154,3,FALSE)</f>
        <v>Cargador : Potencia en el volante 125 hp, Clasificación de RPM del motor 2300.</v>
      </c>
      <c r="C37" s="835"/>
      <c r="D37" s="835"/>
      <c r="E37" s="835"/>
      <c r="F37" s="835"/>
      <c r="G37" s="835"/>
      <c r="H37" s="836"/>
      <c r="I37" s="276"/>
      <c r="J37" s="277"/>
      <c r="K37" s="278">
        <f>VLOOKUP(A37,EQUIPOS!A7:D162,4,FALSE)</f>
        <v>126199.5</v>
      </c>
      <c r="L37" s="279"/>
      <c r="M37" s="280">
        <v>0.15</v>
      </c>
      <c r="N37" s="281">
        <f>K37/M37</f>
        <v>841330</v>
      </c>
    </row>
    <row r="38" spans="1:14">
      <c r="A38" t="s">
        <v>273</v>
      </c>
      <c r="B38" s="834" t="str">
        <f>VLOOKUP(A38,EQUIPOS!A8:D154,3,FALSE)</f>
        <v>Motosierra, 93.6 cm3 - 7.1 HP, 45-90 cm - 7.9 kg</v>
      </c>
      <c r="C38" s="835"/>
      <c r="D38" s="835"/>
      <c r="E38" s="835"/>
      <c r="F38" s="835"/>
      <c r="G38" s="835"/>
      <c r="H38" s="836"/>
      <c r="I38" s="276"/>
      <c r="J38" s="277"/>
      <c r="K38" s="278">
        <f>VLOOKUP(A38,EQUIPOS!A8:D163,4,FALSE)</f>
        <v>7451.78</v>
      </c>
      <c r="L38" s="279"/>
      <c r="M38" s="280">
        <v>0.15</v>
      </c>
      <c r="N38" s="282">
        <f>K38/M38</f>
        <v>49678.533333333333</v>
      </c>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8511.2008676833339</v>
      </c>
    </row>
    <row r="43" spans="1:14" ht="15" thickBot="1">
      <c r="B43" s="821" t="s">
        <v>1037</v>
      </c>
      <c r="C43" s="822"/>
      <c r="D43" s="822"/>
      <c r="E43" s="822"/>
      <c r="F43" s="822"/>
      <c r="G43" s="822"/>
      <c r="H43" s="822"/>
      <c r="I43" s="822"/>
      <c r="J43" s="822"/>
      <c r="K43" s="822"/>
      <c r="L43" s="822"/>
      <c r="M43" s="823"/>
      <c r="N43" s="105">
        <f>SUM(N36:N42)</f>
        <v>2281704.7342010164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795" t="s">
        <v>1041</v>
      </c>
      <c r="C58" s="796"/>
      <c r="D58" s="796"/>
      <c r="E58" s="796"/>
      <c r="F58" s="796"/>
      <c r="G58" s="797"/>
      <c r="H58" s="79" t="s">
        <v>1029</v>
      </c>
      <c r="I58" s="80" t="s">
        <v>1042</v>
      </c>
      <c r="J58" s="81" t="s">
        <v>1043</v>
      </c>
      <c r="K58" s="79" t="s">
        <v>1044</v>
      </c>
      <c r="L58" s="824" t="s">
        <v>1045</v>
      </c>
      <c r="M58" s="797"/>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25">
        <v>983.54</v>
      </c>
      <c r="M59" s="826"/>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810"/>
      <c r="M64" s="811"/>
      <c r="N64" s="305"/>
    </row>
    <row r="65" spans="1:15" ht="15" thickBot="1">
      <c r="B65" s="827" t="s">
        <v>1037</v>
      </c>
      <c r="C65" s="828"/>
      <c r="D65" s="828"/>
      <c r="E65" s="828"/>
      <c r="F65" s="828"/>
      <c r="G65" s="828"/>
      <c r="H65" s="828"/>
      <c r="I65" s="828"/>
      <c r="J65" s="828"/>
      <c r="K65" s="828"/>
      <c r="L65" s="828"/>
      <c r="M65" s="829"/>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54"/>
      <c r="J75" s="54"/>
      <c r="K75" s="54"/>
      <c r="L75" s="810"/>
      <c r="M75" s="811"/>
      <c r="N75" s="305"/>
    </row>
    <row r="76" spans="1:15" ht="15" thickBot="1">
      <c r="B76" s="821" t="s">
        <v>1037</v>
      </c>
      <c r="C76" s="822"/>
      <c r="D76" s="822"/>
      <c r="E76" s="822"/>
      <c r="F76" s="822"/>
      <c r="G76" s="822"/>
      <c r="H76" s="822"/>
      <c r="I76" s="828"/>
      <c r="J76" s="828"/>
      <c r="K76" s="828"/>
      <c r="L76" s="828"/>
      <c r="M76" s="829"/>
      <c r="N76" s="310">
        <f>N70+N71+N72+N73+N74</f>
        <v>170224.01735366668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2486352.6515546828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497270.53031093656</v>
      </c>
      <c r="M83" s="856"/>
      <c r="N83" s="57"/>
    </row>
    <row r="84" spans="1:14">
      <c r="B84" s="95" t="s">
        <v>1057</v>
      </c>
      <c r="C84" s="96"/>
      <c r="D84" s="96"/>
      <c r="E84" s="96"/>
      <c r="F84" s="96"/>
      <c r="G84" s="96"/>
      <c r="H84" s="96"/>
      <c r="I84" s="93"/>
      <c r="J84" s="94"/>
      <c r="K84" s="313">
        <v>0.05</v>
      </c>
      <c r="L84" s="855">
        <f>N78*K84</f>
        <v>124317.63257773414</v>
      </c>
      <c r="M84" s="856"/>
      <c r="N84" s="57"/>
    </row>
    <row r="85" spans="1:14" ht="15" thickBot="1">
      <c r="B85" s="97" t="s">
        <v>1058</v>
      </c>
      <c r="C85" s="98"/>
      <c r="D85" s="98"/>
      <c r="E85" s="98"/>
      <c r="F85" s="98"/>
      <c r="G85" s="98"/>
      <c r="H85" s="98"/>
      <c r="I85" s="99"/>
      <c r="J85" s="100"/>
      <c r="K85" s="314">
        <v>0.05</v>
      </c>
      <c r="L85" s="857">
        <f>N78*K85</f>
        <v>124317.63257773414</v>
      </c>
      <c r="M85" s="858"/>
      <c r="N85" s="57"/>
    </row>
    <row r="86" spans="1:14" ht="15" thickBot="1">
      <c r="B86" s="821" t="s">
        <v>1037</v>
      </c>
      <c r="C86" s="822"/>
      <c r="D86" s="822"/>
      <c r="E86" s="822"/>
      <c r="F86" s="822"/>
      <c r="G86" s="822"/>
      <c r="H86" s="822"/>
      <c r="I86" s="822"/>
      <c r="J86" s="822"/>
      <c r="K86" s="822"/>
      <c r="L86" s="822"/>
      <c r="M86" s="823"/>
      <c r="N86" s="58">
        <f>L83+L84+L85</f>
        <v>745905.79546640487</v>
      </c>
    </row>
    <row r="87" spans="1:14" ht="15" thickBot="1">
      <c r="B87" s="39"/>
      <c r="C87" s="40"/>
      <c r="D87" s="40"/>
      <c r="E87" s="40"/>
      <c r="F87" s="40"/>
      <c r="G87" s="40"/>
      <c r="H87" s="40"/>
      <c r="I87" s="40"/>
      <c r="J87" s="40"/>
      <c r="K87" s="40"/>
      <c r="L87" s="40"/>
      <c r="M87" s="40"/>
      <c r="N87" s="41"/>
    </row>
    <row r="88" spans="1:14" ht="15" thickBot="1">
      <c r="A88" t="s">
        <v>2121</v>
      </c>
      <c r="B88" s="821" t="s">
        <v>1059</v>
      </c>
      <c r="C88" s="822"/>
      <c r="D88" s="822"/>
      <c r="E88" s="822"/>
      <c r="F88" s="822"/>
      <c r="G88" s="822"/>
      <c r="H88" s="822"/>
      <c r="I88" s="822"/>
      <c r="J88" s="822"/>
      <c r="K88" s="822"/>
      <c r="L88" s="822"/>
      <c r="M88" s="823"/>
      <c r="N88" s="196">
        <f>N78+N86</f>
        <v>3232258.4470210876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4"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5"/>
      <c r="C1" s="880"/>
      <c r="D1" s="881"/>
      <c r="E1" s="881"/>
      <c r="F1" s="881"/>
      <c r="G1" s="881"/>
      <c r="H1" s="881"/>
      <c r="I1" s="881"/>
      <c r="J1" s="882"/>
      <c r="K1" s="883" t="s">
        <v>1017</v>
      </c>
      <c r="L1" s="885" t="s">
        <v>2304</v>
      </c>
      <c r="M1" s="886"/>
      <c r="N1" s="887"/>
    </row>
    <row r="2" spans="2:14">
      <c r="B2" s="866"/>
      <c r="C2" s="877" t="s">
        <v>1018</v>
      </c>
      <c r="D2" s="878"/>
      <c r="E2" s="878"/>
      <c r="F2" s="878"/>
      <c r="G2" s="878"/>
      <c r="H2" s="878"/>
      <c r="I2" s="878"/>
      <c r="J2" s="879"/>
      <c r="K2" s="884"/>
      <c r="L2" s="888"/>
      <c r="M2" s="889"/>
      <c r="N2" s="890"/>
    </row>
    <row r="3" spans="2:14">
      <c r="B3" s="866"/>
      <c r="C3" s="877" t="s">
        <v>2305</v>
      </c>
      <c r="D3" s="878"/>
      <c r="E3" s="878"/>
      <c r="F3" s="878"/>
      <c r="G3" s="878"/>
      <c r="H3" s="878"/>
      <c r="I3" s="878"/>
      <c r="J3" s="879"/>
      <c r="K3" s="868" t="s">
        <v>1019</v>
      </c>
      <c r="L3" s="893">
        <v>1</v>
      </c>
      <c r="M3" s="894"/>
      <c r="N3" s="895"/>
    </row>
    <row r="4" spans="2:14">
      <c r="B4" s="866"/>
      <c r="C4" s="877" t="s">
        <v>2306</v>
      </c>
      <c r="D4" s="878"/>
      <c r="E4" s="878"/>
      <c r="F4" s="878"/>
      <c r="G4" s="878"/>
      <c r="H4" s="878"/>
      <c r="I4" s="878"/>
      <c r="J4" s="879"/>
      <c r="K4" s="891"/>
      <c r="L4" s="896"/>
      <c r="M4" s="897"/>
      <c r="N4" s="898"/>
    </row>
    <row r="5" spans="2:14">
      <c r="B5" s="866"/>
      <c r="C5" s="877" t="s">
        <v>2307</v>
      </c>
      <c r="D5" s="878"/>
      <c r="E5" s="878"/>
      <c r="F5" s="878"/>
      <c r="G5" s="878"/>
      <c r="H5" s="878"/>
      <c r="I5" s="878"/>
      <c r="J5" s="879"/>
      <c r="K5" s="868" t="s">
        <v>1020</v>
      </c>
      <c r="L5" s="870"/>
      <c r="M5" s="870" t="s">
        <v>1021</v>
      </c>
      <c r="N5" s="872"/>
    </row>
    <row r="6" spans="2:14" ht="15" thickBot="1">
      <c r="B6" s="867"/>
      <c r="C6" s="874"/>
      <c r="D6" s="875"/>
      <c r="E6" s="875"/>
      <c r="F6" s="875"/>
      <c r="G6" s="875"/>
      <c r="H6" s="875"/>
      <c r="I6" s="875"/>
      <c r="J6" s="876"/>
      <c r="K6" s="869"/>
      <c r="L6" s="871"/>
      <c r="M6" s="871"/>
      <c r="N6" s="873"/>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99" t="s">
        <v>2311</v>
      </c>
      <c r="C10" s="900"/>
      <c r="D10" s="900"/>
      <c r="E10" s="900"/>
      <c r="F10" s="400" t="s">
        <v>2312</v>
      </c>
      <c r="G10" s="85"/>
      <c r="H10" s="368"/>
      <c r="I10" s="901" t="s">
        <v>2313</v>
      </c>
      <c r="J10" s="901"/>
      <c r="K10" s="401" t="s">
        <v>2312</v>
      </c>
      <c r="L10" s="365"/>
      <c r="M10" s="365"/>
      <c r="N10" s="36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249</v>
      </c>
      <c r="B36" s="834" t="str">
        <f>VLOOKUP(A36,EQUIPOS!A6:D154,3,FALSE)</f>
        <v>Guadañadora, Cilindraje 41.5 cm3, Longitud del mango 1450 mm, Peso 7.4 kg</v>
      </c>
      <c r="C36" s="835"/>
      <c r="D36" s="835"/>
      <c r="E36" s="835"/>
      <c r="F36" s="835"/>
      <c r="G36" s="835"/>
      <c r="H36" s="836"/>
      <c r="I36" s="276"/>
      <c r="J36" s="277"/>
      <c r="K36" s="278">
        <f>VLOOKUP(A36,EQUIPOS!A6:D161,4,FALSE)</f>
        <v>4927.79</v>
      </c>
      <c r="L36" s="279"/>
      <c r="M36" s="280">
        <v>0.36</v>
      </c>
      <c r="N36" s="281">
        <f>K36/M36</f>
        <v>13688.305555555557</v>
      </c>
    </row>
    <row r="37" spans="1:14">
      <c r="A37" t="s">
        <v>273</v>
      </c>
      <c r="B37" s="834" t="str">
        <f>VLOOKUP(A37,EQUIPOS!A7:D154,3,FALSE)</f>
        <v>Motosierra, 93.6 cm3 - 7.1 HP, 45-90 cm - 7.9 kg</v>
      </c>
      <c r="C37" s="835"/>
      <c r="D37" s="835"/>
      <c r="E37" s="835"/>
      <c r="F37" s="835"/>
      <c r="G37" s="835"/>
      <c r="H37" s="836"/>
      <c r="I37" s="276"/>
      <c r="J37" s="277"/>
      <c r="K37" s="278">
        <f>VLOOKUP(A37,EQUIPOS!A7:D162,4,FALSE)</f>
        <v>7451.78</v>
      </c>
      <c r="L37" s="279"/>
      <c r="M37" s="280">
        <v>0.10299999999999999</v>
      </c>
      <c r="N37" s="281">
        <f>K37/M37</f>
        <v>72347.378640776704</v>
      </c>
    </row>
    <row r="38" spans="1:14">
      <c r="B38" s="834"/>
      <c r="C38" s="835"/>
      <c r="D38" s="835"/>
      <c r="E38" s="835"/>
      <c r="F38" s="835"/>
      <c r="G38" s="835"/>
      <c r="H38" s="836"/>
      <c r="I38" s="276"/>
      <c r="J38" s="277"/>
      <c r="K38" s="278"/>
      <c r="L38" s="279"/>
      <c r="M38" s="280"/>
      <c r="N38" s="282"/>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1773.1668474340277</v>
      </c>
    </row>
    <row r="43" spans="1:14" ht="15" thickBot="1">
      <c r="B43" s="821" t="s">
        <v>1037</v>
      </c>
      <c r="C43" s="822"/>
      <c r="D43" s="822"/>
      <c r="E43" s="822"/>
      <c r="F43" s="822"/>
      <c r="G43" s="822"/>
      <c r="H43" s="822"/>
      <c r="I43" s="822"/>
      <c r="J43" s="822"/>
      <c r="K43" s="822"/>
      <c r="L43" s="822"/>
      <c r="M43" s="823"/>
      <c r="N43" s="105">
        <f>SUM(N36:N42)</f>
        <v>87808.851043766292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825">
        <f>'900.2'!N78</f>
        <v>1434.0928787878788</v>
      </c>
      <c r="M59" s="826"/>
      <c r="N59" s="296">
        <f>K59*L59</f>
        <v>71704.643939393936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71704.643939393936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N70+N71+N72+N73+N74</f>
        <v>35463.336948680553</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194976.83193184077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38995.366386368158</v>
      </c>
      <c r="M83" s="856"/>
      <c r="N83" s="57"/>
    </row>
    <row r="84" spans="1:14">
      <c r="B84" s="95" t="s">
        <v>1057</v>
      </c>
      <c r="C84" s="96"/>
      <c r="D84" s="96"/>
      <c r="E84" s="96"/>
      <c r="F84" s="96"/>
      <c r="G84" s="96"/>
      <c r="H84" s="96"/>
      <c r="I84" s="93"/>
      <c r="J84" s="94"/>
      <c r="K84" s="313">
        <v>0.05</v>
      </c>
      <c r="L84" s="855">
        <f>N78*K84</f>
        <v>9748.8415965920394</v>
      </c>
      <c r="M84" s="856"/>
      <c r="N84" s="57"/>
    </row>
    <row r="85" spans="1:14" ht="15" thickBot="1">
      <c r="B85" s="97" t="s">
        <v>1058</v>
      </c>
      <c r="C85" s="98"/>
      <c r="D85" s="98"/>
      <c r="E85" s="98"/>
      <c r="F85" s="98"/>
      <c r="G85" s="98"/>
      <c r="H85" s="98"/>
      <c r="I85" s="99"/>
      <c r="J85" s="100"/>
      <c r="K85" s="314">
        <v>0.05</v>
      </c>
      <c r="L85" s="857">
        <f>N78*K85</f>
        <v>9748.8415965920394</v>
      </c>
      <c r="M85" s="858"/>
      <c r="N85" s="57"/>
    </row>
    <row r="86" spans="1:14" ht="15" thickBot="1">
      <c r="B86" s="821" t="s">
        <v>1037</v>
      </c>
      <c r="C86" s="822"/>
      <c r="D86" s="822"/>
      <c r="E86" s="822"/>
      <c r="F86" s="822"/>
      <c r="G86" s="822"/>
      <c r="H86" s="822"/>
      <c r="I86" s="822"/>
      <c r="J86" s="822"/>
      <c r="K86" s="822"/>
      <c r="L86" s="822"/>
      <c r="M86" s="823"/>
      <c r="N86" s="58">
        <f>L83+L84+L85</f>
        <v>58493.049579552244</v>
      </c>
    </row>
    <row r="87" spans="1:14" ht="15" thickBot="1">
      <c r="B87" s="39"/>
      <c r="C87" s="40"/>
      <c r="D87" s="40"/>
      <c r="E87" s="40"/>
      <c r="F87" s="40"/>
      <c r="G87" s="40"/>
      <c r="H87" s="40"/>
      <c r="I87" s="40"/>
      <c r="J87" s="40"/>
      <c r="K87" s="40"/>
      <c r="L87" s="40"/>
      <c r="M87" s="40"/>
      <c r="N87" s="41"/>
    </row>
    <row r="88" spans="1:14" ht="15" thickBot="1">
      <c r="A88" t="s">
        <v>2121</v>
      </c>
      <c r="B88" s="821" t="s">
        <v>1059</v>
      </c>
      <c r="C88" s="822"/>
      <c r="D88" s="822"/>
      <c r="E88" s="822"/>
      <c r="F88" s="822"/>
      <c r="G88" s="822"/>
      <c r="H88" s="822"/>
      <c r="I88" s="822"/>
      <c r="J88" s="822"/>
      <c r="K88" s="822"/>
      <c r="L88" s="822"/>
      <c r="M88" s="823"/>
      <c r="N88" s="196">
        <f>N78+N86</f>
        <v>253469.881511393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8.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150</v>
      </c>
      <c r="B36" s="834" t="str">
        <f>VLOOKUP(A36,EQUIPOS!A6:D154,3,FALSE)</f>
        <v>Cargador : Potencia en el volante 125 hp, Clasificación de RPM del motor 2300.</v>
      </c>
      <c r="C36" s="835"/>
      <c r="D36" s="835"/>
      <c r="E36" s="835"/>
      <c r="F36" s="835"/>
      <c r="G36" s="835"/>
      <c r="H36" s="836"/>
      <c r="I36" s="276"/>
      <c r="J36" s="277"/>
      <c r="K36" s="278">
        <f>VLOOKUP(A36,EQUIPOS!A6:D161,4,FALSE)</f>
        <v>126199.5</v>
      </c>
      <c r="L36" s="279"/>
      <c r="M36" s="280">
        <v>2.375</v>
      </c>
      <c r="N36" s="281">
        <f>K36/M36</f>
        <v>53136.631578947367</v>
      </c>
    </row>
    <row r="37" spans="1:14">
      <c r="A37" t="s">
        <v>180</v>
      </c>
      <c r="B37" s="834" t="str">
        <f>VLOOKUP(A37,EQUIPOS!A7:D154,3,FALSE)</f>
        <v>Compresor 120 HP, con martillo.</v>
      </c>
      <c r="C37" s="835"/>
      <c r="D37" s="835"/>
      <c r="E37" s="835"/>
      <c r="F37" s="835"/>
      <c r="G37" s="835"/>
      <c r="H37" s="836"/>
      <c r="I37" s="276"/>
      <c r="J37" s="277"/>
      <c r="K37" s="278">
        <f>VLOOKUP(A37,EQUIPOS!A7:D162,4,FALSE)</f>
        <v>78123.5</v>
      </c>
      <c r="L37" s="279"/>
      <c r="M37" s="280">
        <v>2.375</v>
      </c>
      <c r="N37" s="281">
        <f>K37/M37</f>
        <v>32894.105263157893</v>
      </c>
    </row>
    <row r="38" spans="1:14">
      <c r="A38" t="s">
        <v>195</v>
      </c>
      <c r="B38" s="834" t="str">
        <f>VLOOKUP(A38,EQUIPOS!A7:D154,3,FALSE)</f>
        <v xml:space="preserve">Equipo de oxicorte, Capacidad de corte: hasta 6´´ (152mm) </v>
      </c>
      <c r="C38" s="835"/>
      <c r="D38" s="835"/>
      <c r="E38" s="835"/>
      <c r="F38" s="835"/>
      <c r="G38" s="835"/>
      <c r="H38" s="836"/>
      <c r="I38" s="276"/>
      <c r="J38" s="277"/>
      <c r="K38" s="278">
        <f>VLOOKUP(A38,EQUIPOS!A7:D162,4,FALSE)</f>
        <v>9080.6667431704154</v>
      </c>
      <c r="L38" s="279"/>
      <c r="M38" s="280">
        <v>2.375</v>
      </c>
      <c r="N38" s="282">
        <f>K38/M38</f>
        <v>3823.4386287033326</v>
      </c>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0.1</v>
      </c>
      <c r="M42" s="846"/>
      <c r="N42" s="111">
        <f>N76*L42</f>
        <v>1343.873821213158</v>
      </c>
    </row>
    <row r="43" spans="1:14" ht="15" thickBot="1">
      <c r="B43" s="821" t="s">
        <v>1037</v>
      </c>
      <c r="C43" s="822"/>
      <c r="D43" s="822"/>
      <c r="E43" s="822"/>
      <c r="F43" s="822"/>
      <c r="G43" s="822"/>
      <c r="H43" s="822"/>
      <c r="I43" s="822"/>
      <c r="J43" s="822"/>
      <c r="K43" s="822"/>
      <c r="L43" s="822"/>
      <c r="M43" s="823"/>
      <c r="N43" s="105">
        <f>SUM(N36:N42)</f>
        <v>91198.049292021737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1434.0928787878788</v>
      </c>
      <c r="M59" s="826"/>
      <c r="N59" s="296">
        <f>K59*L59</f>
        <v>1434.0928787878788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1434.0928787878788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N70+N71+N72+N73+N74</f>
        <v>13438.738212131579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88">
        <f>N43+N54+N65+N76</f>
        <v>106070.88038294119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21214.176076588239</v>
      </c>
      <c r="M83" s="856"/>
      <c r="N83" s="57"/>
    </row>
    <row r="84" spans="1:14">
      <c r="B84" s="95" t="s">
        <v>1057</v>
      </c>
      <c r="C84" s="96"/>
      <c r="D84" s="96"/>
      <c r="E84" s="96"/>
      <c r="F84" s="96"/>
      <c r="G84" s="96"/>
      <c r="H84" s="96"/>
      <c r="I84" s="93"/>
      <c r="J84" s="94"/>
      <c r="K84" s="313">
        <v>0.05</v>
      </c>
      <c r="L84" s="855">
        <f>N78*K84</f>
        <v>5303.5440191470598</v>
      </c>
      <c r="M84" s="856"/>
      <c r="N84" s="57"/>
    </row>
    <row r="85" spans="1:14" ht="15" thickBot="1">
      <c r="B85" s="97" t="s">
        <v>1058</v>
      </c>
      <c r="C85" s="98"/>
      <c r="D85" s="98"/>
      <c r="E85" s="98"/>
      <c r="F85" s="98"/>
      <c r="G85" s="98"/>
      <c r="H85" s="98"/>
      <c r="I85" s="99"/>
      <c r="J85" s="100"/>
      <c r="K85" s="314">
        <v>0.05</v>
      </c>
      <c r="L85" s="857">
        <f>N78*K85</f>
        <v>5303.5440191470598</v>
      </c>
      <c r="M85" s="858"/>
      <c r="N85" s="57"/>
    </row>
    <row r="86" spans="1:14" ht="15" thickBot="1">
      <c r="B86" s="821" t="s">
        <v>1037</v>
      </c>
      <c r="C86" s="822"/>
      <c r="D86" s="822"/>
      <c r="E86" s="822"/>
      <c r="F86" s="822"/>
      <c r="G86" s="822"/>
      <c r="H86" s="822"/>
      <c r="I86" s="822"/>
      <c r="J86" s="822"/>
      <c r="K86" s="822"/>
      <c r="L86" s="822"/>
      <c r="M86" s="823"/>
      <c r="N86" s="58">
        <f>L83+L84+L85</f>
        <v>31821.264114882357</v>
      </c>
    </row>
    <row r="87" spans="1:14" ht="15" thickBot="1">
      <c r="B87" s="39"/>
      <c r="C87" s="40"/>
      <c r="D87" s="40"/>
      <c r="E87" s="40"/>
      <c r="F87" s="40"/>
      <c r="G87" s="40"/>
      <c r="H87" s="40"/>
      <c r="I87" s="40"/>
      <c r="J87" s="40"/>
      <c r="K87" s="40"/>
      <c r="L87" s="40"/>
      <c r="M87" s="40"/>
      <c r="N87" s="41"/>
    </row>
    <row r="88" spans="1:14" ht="15" thickBot="1">
      <c r="A88" t="s">
        <v>2121</v>
      </c>
      <c r="B88" s="821" t="s">
        <v>1059</v>
      </c>
      <c r="C88" s="822"/>
      <c r="D88" s="822"/>
      <c r="E88" s="822"/>
      <c r="F88" s="822"/>
      <c r="G88" s="822"/>
      <c r="H88" s="822"/>
      <c r="I88" s="822"/>
      <c r="J88" s="822"/>
      <c r="K88" s="822"/>
      <c r="L88" s="822"/>
      <c r="M88" s="823"/>
      <c r="N88" s="58">
        <f>N78+N86</f>
        <v>137892.14449782355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c r="B106" s="859"/>
      <c r="C106" s="860"/>
      <c r="D106" s="860"/>
      <c r="E106" s="860"/>
      <c r="F106" s="860"/>
      <c r="G106" s="860"/>
      <c r="H106" s="860"/>
      <c r="I106" s="860"/>
      <c r="J106" s="860"/>
      <c r="K106" s="860"/>
      <c r="L106" s="860"/>
      <c r="M106" s="860"/>
      <c r="N106" s="861"/>
    </row>
    <row r="107" spans="2:14" ht="27.7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5"/>
      <c r="C1" s="880"/>
      <c r="D1" s="881"/>
      <c r="E1" s="881"/>
      <c r="F1" s="881"/>
      <c r="G1" s="881"/>
      <c r="H1" s="881"/>
      <c r="I1" s="881"/>
      <c r="J1" s="882"/>
      <c r="K1" s="883" t="s">
        <v>1017</v>
      </c>
      <c r="L1" s="885" t="s">
        <v>2304</v>
      </c>
      <c r="M1" s="886"/>
      <c r="N1" s="887"/>
    </row>
    <row r="2" spans="2:14">
      <c r="B2" s="866"/>
      <c r="C2" s="877" t="s">
        <v>1018</v>
      </c>
      <c r="D2" s="878"/>
      <c r="E2" s="878"/>
      <c r="F2" s="878"/>
      <c r="G2" s="878"/>
      <c r="H2" s="878"/>
      <c r="I2" s="878"/>
      <c r="J2" s="879"/>
      <c r="K2" s="884"/>
      <c r="L2" s="888"/>
      <c r="M2" s="889"/>
      <c r="N2" s="890"/>
    </row>
    <row r="3" spans="2:14">
      <c r="B3" s="866"/>
      <c r="C3" s="877" t="s">
        <v>2305</v>
      </c>
      <c r="D3" s="878"/>
      <c r="E3" s="878"/>
      <c r="F3" s="878"/>
      <c r="G3" s="878"/>
      <c r="H3" s="878"/>
      <c r="I3" s="878"/>
      <c r="J3" s="879"/>
      <c r="K3" s="868" t="s">
        <v>1019</v>
      </c>
      <c r="L3" s="893">
        <v>1</v>
      </c>
      <c r="M3" s="894"/>
      <c r="N3" s="895"/>
    </row>
    <row r="4" spans="2:14">
      <c r="B4" s="866"/>
      <c r="C4" s="877" t="s">
        <v>2306</v>
      </c>
      <c r="D4" s="878"/>
      <c r="E4" s="878"/>
      <c r="F4" s="878"/>
      <c r="G4" s="878"/>
      <c r="H4" s="878"/>
      <c r="I4" s="878"/>
      <c r="J4" s="879"/>
      <c r="K4" s="891"/>
      <c r="L4" s="896"/>
      <c r="M4" s="897"/>
      <c r="N4" s="898"/>
    </row>
    <row r="5" spans="2:14">
      <c r="B5" s="866"/>
      <c r="C5" s="877" t="s">
        <v>2307</v>
      </c>
      <c r="D5" s="878"/>
      <c r="E5" s="878"/>
      <c r="F5" s="878"/>
      <c r="G5" s="878"/>
      <c r="H5" s="878"/>
      <c r="I5" s="878"/>
      <c r="J5" s="879"/>
      <c r="K5" s="868" t="s">
        <v>1020</v>
      </c>
      <c r="L5" s="870"/>
      <c r="M5" s="870" t="s">
        <v>1021</v>
      </c>
      <c r="N5" s="872"/>
    </row>
    <row r="6" spans="2:14" ht="15" thickBot="1">
      <c r="B6" s="867"/>
      <c r="C6" s="874"/>
      <c r="D6" s="875"/>
      <c r="E6" s="875"/>
      <c r="F6" s="875"/>
      <c r="G6" s="875"/>
      <c r="H6" s="875"/>
      <c r="I6" s="875"/>
      <c r="J6" s="876"/>
      <c r="K6" s="869"/>
      <c r="L6" s="871"/>
      <c r="M6" s="871"/>
      <c r="N6" s="873"/>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99" t="s">
        <v>2311</v>
      </c>
      <c r="C10" s="900"/>
      <c r="D10" s="900"/>
      <c r="E10" s="900"/>
      <c r="F10" s="400" t="s">
        <v>2312</v>
      </c>
      <c r="G10" s="85"/>
      <c r="H10" s="368"/>
      <c r="I10" s="901" t="s">
        <v>2313</v>
      </c>
      <c r="J10" s="901"/>
      <c r="K10" s="401" t="s">
        <v>2312</v>
      </c>
      <c r="L10" s="365"/>
      <c r="M10" s="365"/>
      <c r="N10" s="36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312</v>
      </c>
      <c r="B36" s="834" t="str">
        <f>VLOOKUP(A36,EQUIPOS!A6:D154,3,FALSE)</f>
        <v>Retroexcavadora sobre oruga, potencia 138 HP, balde de 1,5 m3.</v>
      </c>
      <c r="C36" s="835"/>
      <c r="D36" s="835"/>
      <c r="E36" s="835"/>
      <c r="F36" s="835"/>
      <c r="G36" s="835"/>
      <c r="H36" s="836"/>
      <c r="I36" s="276"/>
      <c r="J36" s="277"/>
      <c r="K36" s="278">
        <f>VLOOKUP(A36,EQUIPOS!A6:D161,4,FALSE)</f>
        <v>195308.75</v>
      </c>
      <c r="L36" s="279"/>
      <c r="M36" s="280">
        <v>2.5</v>
      </c>
      <c r="N36" s="281">
        <f>K36/M36</f>
        <v>78123.5</v>
      </c>
    </row>
    <row r="37" spans="1:14">
      <c r="A37" t="s">
        <v>180</v>
      </c>
      <c r="B37" s="834" t="str">
        <f>VLOOKUP(A37,EQUIPOS!A7:D154,3,FALSE)</f>
        <v>Compresor 120 HP, con martillo.</v>
      </c>
      <c r="C37" s="835"/>
      <c r="D37" s="835"/>
      <c r="E37" s="835"/>
      <c r="F37" s="835"/>
      <c r="G37" s="835"/>
      <c r="H37" s="836"/>
      <c r="I37" s="276"/>
      <c r="J37" s="277"/>
      <c r="K37" s="278">
        <f>VLOOKUP(A37,EQUIPOS!A7:D162,4,FALSE)</f>
        <v>78123.5</v>
      </c>
      <c r="L37" s="279"/>
      <c r="M37" s="280">
        <v>2.5</v>
      </c>
      <c r="N37" s="281">
        <f>K37/M37</f>
        <v>31249.4</v>
      </c>
    </row>
    <row r="38" spans="1:14">
      <c r="A38" t="s">
        <v>195</v>
      </c>
      <c r="B38" s="834" t="str">
        <f>VLOOKUP(A38,EQUIPOS!A8:D154,3,FALSE)</f>
        <v xml:space="preserve">Equipo de oxicorte, Capacidad de corte: hasta 6´´ (152mm) </v>
      </c>
      <c r="C38" s="835"/>
      <c r="D38" s="835"/>
      <c r="E38" s="835"/>
      <c r="F38" s="835"/>
      <c r="G38" s="835"/>
      <c r="H38" s="836"/>
      <c r="I38" s="276"/>
      <c r="J38" s="277"/>
      <c r="K38" s="278">
        <f>VLOOKUP(A38,EQUIPOS!A8:D163,4,FALSE)</f>
        <v>9080.6667431704154</v>
      </c>
      <c r="L38" s="279"/>
      <c r="M38" s="280">
        <v>2.5</v>
      </c>
      <c r="N38" s="281">
        <f>K38/M38</f>
        <v>3632.2666972681664</v>
      </c>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255.33602603049999</v>
      </c>
    </row>
    <row r="43" spans="1:14" ht="15" thickBot="1">
      <c r="B43" s="821" t="s">
        <v>1037</v>
      </c>
      <c r="C43" s="822"/>
      <c r="D43" s="822"/>
      <c r="E43" s="822"/>
      <c r="F43" s="822"/>
      <c r="G43" s="822"/>
      <c r="H43" s="822"/>
      <c r="I43" s="822"/>
      <c r="J43" s="822"/>
      <c r="K43" s="822"/>
      <c r="L43" s="822"/>
      <c r="M43" s="823"/>
      <c r="N43" s="105">
        <f>SUM(N36:N42)</f>
        <v>113260.50272329866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1434.0928787878788</v>
      </c>
      <c r="M59" s="826"/>
      <c r="N59" s="296">
        <f>K59*L59</f>
        <v>1434.0928787878788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1434.0928787878788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N70+N71+N72+N73+N74</f>
        <v>12766.801301525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127461.39690361154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25492.27938072231</v>
      </c>
      <c r="M83" s="856"/>
      <c r="N83" s="57"/>
    </row>
    <row r="84" spans="1:14">
      <c r="B84" s="95" t="s">
        <v>1057</v>
      </c>
      <c r="C84" s="96"/>
      <c r="D84" s="96"/>
      <c r="E84" s="96"/>
      <c r="F84" s="96"/>
      <c r="G84" s="96"/>
      <c r="H84" s="96"/>
      <c r="I84" s="93"/>
      <c r="J84" s="94"/>
      <c r="K84" s="313">
        <v>0.05</v>
      </c>
      <c r="L84" s="855">
        <f>N78*K84</f>
        <v>6373.0698451805774</v>
      </c>
      <c r="M84" s="856"/>
      <c r="N84" s="57"/>
    </row>
    <row r="85" spans="1:14" ht="15" thickBot="1">
      <c r="B85" s="97" t="s">
        <v>1058</v>
      </c>
      <c r="C85" s="98"/>
      <c r="D85" s="98"/>
      <c r="E85" s="98"/>
      <c r="F85" s="98"/>
      <c r="G85" s="98"/>
      <c r="H85" s="98"/>
      <c r="I85" s="99"/>
      <c r="J85" s="100"/>
      <c r="K85" s="314">
        <v>0.05</v>
      </c>
      <c r="L85" s="857">
        <f>N78*K85</f>
        <v>6373.0698451805774</v>
      </c>
      <c r="M85" s="858"/>
      <c r="N85" s="57"/>
    </row>
    <row r="86" spans="1:14" ht="15" thickBot="1">
      <c r="B86" s="821" t="s">
        <v>1037</v>
      </c>
      <c r="C86" s="822"/>
      <c r="D86" s="822"/>
      <c r="E86" s="822"/>
      <c r="F86" s="822"/>
      <c r="G86" s="822"/>
      <c r="H86" s="822"/>
      <c r="I86" s="822"/>
      <c r="J86" s="822"/>
      <c r="K86" s="822"/>
      <c r="L86" s="822"/>
      <c r="M86" s="823"/>
      <c r="N86" s="58">
        <f>L83+L84+L85</f>
        <v>38238.419071083466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165699.81597469503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8.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5"/>
      <c r="C1" s="880"/>
      <c r="D1" s="881"/>
      <c r="E1" s="881"/>
      <c r="F1" s="881"/>
      <c r="G1" s="881"/>
      <c r="H1" s="881"/>
      <c r="I1" s="881"/>
      <c r="J1" s="882"/>
      <c r="K1" s="883" t="s">
        <v>1017</v>
      </c>
      <c r="L1" s="885" t="s">
        <v>2304</v>
      </c>
      <c r="M1" s="886"/>
      <c r="N1" s="887"/>
    </row>
    <row r="2" spans="2:14">
      <c r="B2" s="866"/>
      <c r="C2" s="877" t="s">
        <v>1018</v>
      </c>
      <c r="D2" s="878"/>
      <c r="E2" s="878"/>
      <c r="F2" s="878"/>
      <c r="G2" s="878"/>
      <c r="H2" s="878"/>
      <c r="I2" s="878"/>
      <c r="J2" s="879"/>
      <c r="K2" s="884"/>
      <c r="L2" s="888"/>
      <c r="M2" s="889"/>
      <c r="N2" s="890"/>
    </row>
    <row r="3" spans="2:14">
      <c r="B3" s="866"/>
      <c r="C3" s="877" t="s">
        <v>2305</v>
      </c>
      <c r="D3" s="878"/>
      <c r="E3" s="878"/>
      <c r="F3" s="878"/>
      <c r="G3" s="878"/>
      <c r="H3" s="878"/>
      <c r="I3" s="878"/>
      <c r="J3" s="879"/>
      <c r="K3" s="868" t="s">
        <v>1019</v>
      </c>
      <c r="L3" s="893">
        <v>1</v>
      </c>
      <c r="M3" s="894"/>
      <c r="N3" s="895"/>
    </row>
    <row r="4" spans="2:14">
      <c r="B4" s="866"/>
      <c r="C4" s="877" t="s">
        <v>2306</v>
      </c>
      <c r="D4" s="878"/>
      <c r="E4" s="878"/>
      <c r="F4" s="878"/>
      <c r="G4" s="878"/>
      <c r="H4" s="878"/>
      <c r="I4" s="878"/>
      <c r="J4" s="879"/>
      <c r="K4" s="891"/>
      <c r="L4" s="896"/>
      <c r="M4" s="897"/>
      <c r="N4" s="898"/>
    </row>
    <row r="5" spans="2:14">
      <c r="B5" s="866"/>
      <c r="C5" s="877" t="s">
        <v>2307</v>
      </c>
      <c r="D5" s="878"/>
      <c r="E5" s="878"/>
      <c r="F5" s="878"/>
      <c r="G5" s="878"/>
      <c r="H5" s="878"/>
      <c r="I5" s="878"/>
      <c r="J5" s="879"/>
      <c r="K5" s="868" t="s">
        <v>1020</v>
      </c>
      <c r="L5" s="870"/>
      <c r="M5" s="870" t="s">
        <v>1021</v>
      </c>
      <c r="N5" s="872"/>
    </row>
    <row r="6" spans="2:14" ht="15" thickBot="1">
      <c r="B6" s="867"/>
      <c r="C6" s="874"/>
      <c r="D6" s="875"/>
      <c r="E6" s="875"/>
      <c r="F6" s="875"/>
      <c r="G6" s="875"/>
      <c r="H6" s="875"/>
      <c r="I6" s="875"/>
      <c r="J6" s="876"/>
      <c r="K6" s="869"/>
      <c r="L6" s="871"/>
      <c r="M6" s="871"/>
      <c r="N6" s="873"/>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99" t="s">
        <v>2311</v>
      </c>
      <c r="C10" s="900"/>
      <c r="D10" s="900"/>
      <c r="E10" s="900"/>
      <c r="F10" s="400" t="s">
        <v>2312</v>
      </c>
      <c r="G10" s="85"/>
      <c r="H10" s="368"/>
      <c r="I10" s="901" t="s">
        <v>2313</v>
      </c>
      <c r="J10" s="901"/>
      <c r="K10" s="401" t="s">
        <v>2312</v>
      </c>
      <c r="L10" s="365"/>
      <c r="M10" s="365"/>
      <c r="N10" s="36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150</v>
      </c>
      <c r="B36" s="834" t="str">
        <f>VLOOKUP(A36,EQUIPOS!A6:D154,3,FALSE)</f>
        <v>Cargador : Potencia en el volante 125 hp, Clasificación de RPM del motor 2300.</v>
      </c>
      <c r="C36" s="835"/>
      <c r="D36" s="835"/>
      <c r="E36" s="835"/>
      <c r="F36" s="835"/>
      <c r="G36" s="835"/>
      <c r="H36" s="836"/>
      <c r="I36" s="276"/>
      <c r="J36" s="277"/>
      <c r="K36" s="278">
        <f>VLOOKUP(A36,EQUIPOS!A6:D161,4,FALSE)</f>
        <v>126199.5</v>
      </c>
      <c r="L36" s="279"/>
      <c r="M36" s="280">
        <v>9.25</v>
      </c>
      <c r="N36" s="281">
        <f>K36/M36</f>
        <v>13643.18918918919</v>
      </c>
    </row>
    <row r="37" spans="1:14">
      <c r="A37" t="s">
        <v>180</v>
      </c>
      <c r="B37" s="834" t="str">
        <f>VLOOKUP(A37,EQUIPOS!A7:D154,3,FALSE)</f>
        <v>Compresor 120 HP, con martillo.</v>
      </c>
      <c r="C37" s="835"/>
      <c r="D37" s="835"/>
      <c r="E37" s="835"/>
      <c r="F37" s="835"/>
      <c r="G37" s="835"/>
      <c r="H37" s="836"/>
      <c r="I37" s="276"/>
      <c r="J37" s="277"/>
      <c r="K37" s="278">
        <f>VLOOKUP(A37,EQUIPOS!A7:D162,4,FALSE)</f>
        <v>78123.5</v>
      </c>
      <c r="L37" s="279"/>
      <c r="M37" s="280">
        <v>9.25</v>
      </c>
      <c r="N37" s="281">
        <f>K37/M37</f>
        <v>8445.7837837837833</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55.207789412000004</v>
      </c>
    </row>
    <row r="43" spans="1:14" ht="15" thickBot="1">
      <c r="B43" s="821" t="s">
        <v>1037</v>
      </c>
      <c r="C43" s="822"/>
      <c r="D43" s="822"/>
      <c r="E43" s="822"/>
      <c r="F43" s="822"/>
      <c r="G43" s="822"/>
      <c r="H43" s="822"/>
      <c r="I43" s="822"/>
      <c r="J43" s="822"/>
      <c r="K43" s="822"/>
      <c r="L43" s="822"/>
      <c r="M43" s="823"/>
      <c r="N43" s="105">
        <f>SUM(N36:N42)</f>
        <v>22144.180762384975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1434.0928787878788</v>
      </c>
      <c r="M59" s="826"/>
      <c r="N59" s="296">
        <f>K59*L59</f>
        <v>1434.0928787878788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1434.0928787878788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N70+N71+N72+N73+N74</f>
        <v>2760.3894706000001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26338.663111772854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5267.7326223545715</v>
      </c>
      <c r="M83" s="856"/>
      <c r="N83" s="57"/>
    </row>
    <row r="84" spans="1:14">
      <c r="B84" s="95" t="s">
        <v>1057</v>
      </c>
      <c r="C84" s="96"/>
      <c r="D84" s="96"/>
      <c r="E84" s="96"/>
      <c r="F84" s="96"/>
      <c r="G84" s="96"/>
      <c r="H84" s="96"/>
      <c r="I84" s="93"/>
      <c r="J84" s="94"/>
      <c r="K84" s="313">
        <v>0.05</v>
      </c>
      <c r="L84" s="855">
        <f>N78*K84</f>
        <v>1316.9331555886429</v>
      </c>
      <c r="M84" s="856"/>
      <c r="N84" s="57"/>
    </row>
    <row r="85" spans="1:14" ht="15" thickBot="1">
      <c r="B85" s="97" t="s">
        <v>1058</v>
      </c>
      <c r="C85" s="98"/>
      <c r="D85" s="98"/>
      <c r="E85" s="98"/>
      <c r="F85" s="98"/>
      <c r="G85" s="98"/>
      <c r="H85" s="98"/>
      <c r="I85" s="99"/>
      <c r="J85" s="100"/>
      <c r="K85" s="314">
        <v>0.05</v>
      </c>
      <c r="L85" s="857">
        <f>N78*K85</f>
        <v>1316.9331555886429</v>
      </c>
      <c r="M85" s="858"/>
      <c r="N85" s="57"/>
    </row>
    <row r="86" spans="1:14" ht="15" thickBot="1">
      <c r="B86" s="821" t="s">
        <v>1037</v>
      </c>
      <c r="C86" s="822"/>
      <c r="D86" s="822"/>
      <c r="E86" s="822"/>
      <c r="F86" s="822"/>
      <c r="G86" s="822"/>
      <c r="H86" s="822"/>
      <c r="I86" s="822"/>
      <c r="J86" s="822"/>
      <c r="K86" s="822"/>
      <c r="L86" s="822"/>
      <c r="M86" s="823"/>
      <c r="N86" s="58">
        <f>L83+L84+L85</f>
        <v>7901.5989335318573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34240.262045304713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180</v>
      </c>
      <c r="B36" s="834" t="str">
        <f>VLOOKUP(A36,EQUIPOS!A6:D154,3,FALSE)</f>
        <v>Compresor 120 HP, con martillo.</v>
      </c>
      <c r="C36" s="835"/>
      <c r="D36" s="835"/>
      <c r="E36" s="835"/>
      <c r="F36" s="835"/>
      <c r="G36" s="835"/>
      <c r="H36" s="836"/>
      <c r="I36" s="276"/>
      <c r="J36" s="277"/>
      <c r="K36" s="278">
        <f>VLOOKUP(A36,EQUIPOS!A6:D161,4,FALSE)</f>
        <v>78123.5</v>
      </c>
      <c r="L36" s="279"/>
      <c r="M36" s="280">
        <v>2.5</v>
      </c>
      <c r="N36" s="281">
        <f>K36/M36</f>
        <v>31249.4</v>
      </c>
    </row>
    <row r="37" span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0.1</v>
      </c>
      <c r="M42" s="846"/>
      <c r="N42" s="111">
        <f>N76*L42</f>
        <v>1021.344104122</v>
      </c>
    </row>
    <row r="43" spans="1:14" ht="15" thickBot="1">
      <c r="B43" s="821" t="s">
        <v>1037</v>
      </c>
      <c r="C43" s="822"/>
      <c r="D43" s="822"/>
      <c r="E43" s="822"/>
      <c r="F43" s="822"/>
      <c r="G43" s="822"/>
      <c r="H43" s="822"/>
      <c r="I43" s="822"/>
      <c r="J43" s="822"/>
      <c r="K43" s="822"/>
      <c r="L43" s="822"/>
      <c r="M43" s="823"/>
      <c r="N43" s="105">
        <f>SUM(N36:N42)</f>
        <v>32270.744104122001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1434.0928787878788</v>
      </c>
      <c r="M59" s="826"/>
      <c r="N59" s="296">
        <f>K59*L59</f>
        <v>1434.0928787878788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1434.0928787878788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N70+N71+N72+N73+N74</f>
        <v>10213.44104122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43918.278024129882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8783.6556048259772</v>
      </c>
      <c r="M83" s="856"/>
      <c r="N83" s="57"/>
    </row>
    <row r="84" spans="1:14">
      <c r="B84" s="95" t="s">
        <v>1057</v>
      </c>
      <c r="C84" s="96"/>
      <c r="D84" s="96"/>
      <c r="E84" s="96"/>
      <c r="F84" s="96"/>
      <c r="G84" s="96"/>
      <c r="H84" s="96"/>
      <c r="I84" s="93"/>
      <c r="J84" s="94"/>
      <c r="K84" s="313">
        <v>0.05</v>
      </c>
      <c r="L84" s="855">
        <f>N78*K84</f>
        <v>2195.9139012064943</v>
      </c>
      <c r="M84" s="856"/>
      <c r="N84" s="57"/>
    </row>
    <row r="85" spans="1:14" ht="15" thickBot="1">
      <c r="B85" s="97" t="s">
        <v>1058</v>
      </c>
      <c r="C85" s="98"/>
      <c r="D85" s="98"/>
      <c r="E85" s="98"/>
      <c r="F85" s="98"/>
      <c r="G85" s="98"/>
      <c r="H85" s="98"/>
      <c r="I85" s="99"/>
      <c r="J85" s="100"/>
      <c r="K85" s="314">
        <v>0.05</v>
      </c>
      <c r="L85" s="857">
        <f>N78*K85</f>
        <v>2195.9139012064943</v>
      </c>
      <c r="M85" s="858"/>
      <c r="N85" s="57"/>
    </row>
    <row r="86" spans="1:14" ht="15" thickBot="1">
      <c r="B86" s="821" t="s">
        <v>1037</v>
      </c>
      <c r="C86" s="822"/>
      <c r="D86" s="822"/>
      <c r="E86" s="822"/>
      <c r="F86" s="822"/>
      <c r="G86" s="822"/>
      <c r="H86" s="822"/>
      <c r="I86" s="822"/>
      <c r="J86" s="822"/>
      <c r="K86" s="822"/>
      <c r="L86" s="822"/>
      <c r="M86" s="823"/>
      <c r="N86" s="58">
        <f>L83+L84+L85</f>
        <v>13175.483407238968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57093.761431368854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150</v>
      </c>
      <c r="B36" s="834" t="str">
        <f>VLOOKUP(A36,EQUIPOS!A6:D154,3,FALSE)</f>
        <v>Cargador : Potencia en el volante 125 hp, Clasificación de RPM del motor 2300.</v>
      </c>
      <c r="C36" s="835"/>
      <c r="D36" s="835"/>
      <c r="E36" s="835"/>
      <c r="F36" s="835"/>
      <c r="G36" s="835"/>
      <c r="H36" s="836"/>
      <c r="I36" s="276"/>
      <c r="J36" s="277"/>
      <c r="K36" s="278">
        <f>VLOOKUP(A36,EQUIPOS!A6:D161,4,FALSE)</f>
        <v>126199.5</v>
      </c>
      <c r="L36" s="279"/>
      <c r="M36" s="280">
        <v>2.375</v>
      </c>
      <c r="N36" s="281">
        <f>K36/M36</f>
        <v>53136.631578947367</v>
      </c>
    </row>
    <row r="37" spans="1:14">
      <c r="A37" t="s">
        <v>180</v>
      </c>
      <c r="B37" s="834" t="str">
        <f>VLOOKUP(A37,EQUIPOS!A7:D154,3,FALSE)</f>
        <v>Compresor 120 HP, con martillo.</v>
      </c>
      <c r="C37" s="835"/>
      <c r="D37" s="835"/>
      <c r="E37" s="835"/>
      <c r="F37" s="835"/>
      <c r="G37" s="835"/>
      <c r="H37" s="836"/>
      <c r="I37" s="276"/>
      <c r="J37" s="277"/>
      <c r="K37" s="278">
        <f>VLOOKUP(A37,EQUIPOS!A7:D162,4,FALSE)</f>
        <v>78123.5</v>
      </c>
      <c r="L37" s="279"/>
      <c r="M37" s="280">
        <v>2.375</v>
      </c>
      <c r="N37" s="281">
        <f>K37/M37</f>
        <v>32894.105263157893</v>
      </c>
    </row>
    <row r="38" spans="1:14">
      <c r="A38" t="s">
        <v>195</v>
      </c>
      <c r="B38" s="834" t="str">
        <f>VLOOKUP(A38,EQUIPOS!A8:D154,3,FALSE)</f>
        <v xml:space="preserve">Equipo de oxicorte, Capacidad de corte: hasta 6´´ (152mm) </v>
      </c>
      <c r="C38" s="835"/>
      <c r="D38" s="835"/>
      <c r="E38" s="835"/>
      <c r="F38" s="835"/>
      <c r="G38" s="835"/>
      <c r="H38" s="836"/>
      <c r="I38" s="276"/>
      <c r="J38" s="277"/>
      <c r="K38" s="278">
        <f>VLOOKUP(A38,EQUIPOS!A8:D163,4,FALSE)</f>
        <v>9080.6667431704154</v>
      </c>
      <c r="L38" s="279"/>
      <c r="M38" s="280">
        <v>2.375</v>
      </c>
      <c r="N38" s="281">
        <f>K38/M38</f>
        <v>3823.4386287033326</v>
      </c>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0.1</v>
      </c>
      <c r="M42" s="846"/>
      <c r="N42" s="111">
        <f>N76*L42</f>
        <v>1343.873821213158</v>
      </c>
    </row>
    <row r="43" spans="1:14" ht="15" thickBot="1">
      <c r="B43" s="821" t="s">
        <v>1037</v>
      </c>
      <c r="C43" s="822"/>
      <c r="D43" s="822"/>
      <c r="E43" s="822"/>
      <c r="F43" s="822"/>
      <c r="G43" s="822"/>
      <c r="H43" s="822"/>
      <c r="I43" s="822"/>
      <c r="J43" s="822"/>
      <c r="K43" s="822"/>
      <c r="L43" s="822"/>
      <c r="M43" s="823"/>
      <c r="N43" s="105">
        <f>SUM(N36:N42)</f>
        <v>91198.049292021737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1434.0928787878788</v>
      </c>
      <c r="M59" s="826"/>
      <c r="N59" s="296">
        <f>K59*L59</f>
        <v>1434.0928787878788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1434.0928787878788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N70+N71+N72+N73+N74</f>
        <v>13438.738212131579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106070.88038294119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21214.176076588239</v>
      </c>
      <c r="M83" s="856"/>
      <c r="N83" s="57"/>
    </row>
    <row r="84" spans="1:14">
      <c r="B84" s="95" t="s">
        <v>1057</v>
      </c>
      <c r="C84" s="96"/>
      <c r="D84" s="96"/>
      <c r="E84" s="96"/>
      <c r="F84" s="96"/>
      <c r="G84" s="96"/>
      <c r="H84" s="96"/>
      <c r="I84" s="93"/>
      <c r="J84" s="94"/>
      <c r="K84" s="313">
        <v>0.05</v>
      </c>
      <c r="L84" s="855">
        <f>N78*K84</f>
        <v>5303.5440191470598</v>
      </c>
      <c r="M84" s="856"/>
      <c r="N84" s="57"/>
    </row>
    <row r="85" spans="1:14" ht="15" thickBot="1">
      <c r="B85" s="97" t="s">
        <v>1058</v>
      </c>
      <c r="C85" s="98"/>
      <c r="D85" s="98"/>
      <c r="E85" s="98"/>
      <c r="F85" s="98"/>
      <c r="G85" s="98"/>
      <c r="H85" s="98"/>
      <c r="I85" s="99"/>
      <c r="J85" s="100"/>
      <c r="K85" s="314">
        <v>0.05</v>
      </c>
      <c r="L85" s="857">
        <f>N78*K85</f>
        <v>5303.5440191470598</v>
      </c>
      <c r="M85" s="858"/>
      <c r="N85" s="57"/>
    </row>
    <row r="86" spans="1:14" ht="15" thickBot="1">
      <c r="B86" s="821" t="s">
        <v>1037</v>
      </c>
      <c r="C86" s="822"/>
      <c r="D86" s="822"/>
      <c r="E86" s="822"/>
      <c r="F86" s="822"/>
      <c r="G86" s="822"/>
      <c r="H86" s="822"/>
      <c r="I86" s="822"/>
      <c r="J86" s="822"/>
      <c r="K86" s="822"/>
      <c r="L86" s="822"/>
      <c r="M86" s="823"/>
      <c r="N86" s="58">
        <f>L83+L84+L85</f>
        <v>31821.264114882357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137892.14449782355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312</v>
      </c>
      <c r="B36" s="834" t="str">
        <f>VLOOKUP(A36,EQUIPOS!A6:D154,3,FALSE)</f>
        <v>Retroexcavadora sobre oruga, potencia 138 HP, balde de 1,5 m3.</v>
      </c>
      <c r="C36" s="835"/>
      <c r="D36" s="835"/>
      <c r="E36" s="835"/>
      <c r="F36" s="835"/>
      <c r="G36" s="835"/>
      <c r="H36" s="836"/>
      <c r="I36" s="276"/>
      <c r="J36" s="277"/>
      <c r="K36" s="278">
        <f>VLOOKUP(A36,EQUIPOS!A6:D161,4,FALSE)</f>
        <v>195308.75</v>
      </c>
      <c r="L36" s="279"/>
      <c r="M36" s="280">
        <v>2.5</v>
      </c>
      <c r="N36" s="281">
        <f>K36/M36</f>
        <v>78123.5</v>
      </c>
    </row>
    <row r="37" spans="1:14">
      <c r="A37" t="s">
        <v>180</v>
      </c>
      <c r="B37" s="834" t="str">
        <f>VLOOKUP(A37,EQUIPOS!A7:D154,3,FALSE)</f>
        <v>Compresor 120 HP, con martillo.</v>
      </c>
      <c r="C37" s="835"/>
      <c r="D37" s="835"/>
      <c r="E37" s="835"/>
      <c r="F37" s="835"/>
      <c r="G37" s="835"/>
      <c r="H37" s="836"/>
      <c r="I37" s="276"/>
      <c r="J37" s="277"/>
      <c r="K37" s="278">
        <f>VLOOKUP(A37,EQUIPOS!A7:D162,4,FALSE)</f>
        <v>78123.5</v>
      </c>
      <c r="L37" s="279"/>
      <c r="M37" s="280">
        <v>2.5</v>
      </c>
      <c r="N37" s="281">
        <f>K37/M37</f>
        <v>31249.4</v>
      </c>
    </row>
    <row r="38" spans="1:14">
      <c r="A38" t="s">
        <v>195</v>
      </c>
      <c r="B38" s="834" t="str">
        <f>VLOOKUP(A38,EQUIPOS!A8:D154,3,FALSE)</f>
        <v xml:space="preserve">Equipo de oxicorte, Capacidad de corte: hasta 6´´ (152mm) </v>
      </c>
      <c r="C38" s="835"/>
      <c r="D38" s="835"/>
      <c r="E38" s="835"/>
      <c r="F38" s="835"/>
      <c r="G38" s="835"/>
      <c r="H38" s="836"/>
      <c r="I38" s="276"/>
      <c r="J38" s="277"/>
      <c r="K38" s="278">
        <f>VLOOKUP(A38,EQUIPOS!A8:D163,4,FALSE)</f>
        <v>9080.6667431704154</v>
      </c>
      <c r="L38" s="279"/>
      <c r="M38" s="280">
        <v>2.5</v>
      </c>
      <c r="N38" s="281">
        <f>K38/M38</f>
        <v>3632.2666972681664</v>
      </c>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255.33602603049999</v>
      </c>
    </row>
    <row r="43" spans="1:14" ht="15" thickBot="1">
      <c r="B43" s="821" t="s">
        <v>1037</v>
      </c>
      <c r="C43" s="822"/>
      <c r="D43" s="822"/>
      <c r="E43" s="822"/>
      <c r="F43" s="822"/>
      <c r="G43" s="822"/>
      <c r="H43" s="822"/>
      <c r="I43" s="822"/>
      <c r="J43" s="822"/>
      <c r="K43" s="822"/>
      <c r="L43" s="822"/>
      <c r="M43" s="823"/>
      <c r="N43" s="105">
        <f>SUM(N36:N42)</f>
        <v>113260.50272329866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1434.0928787878788</v>
      </c>
      <c r="M59" s="826"/>
      <c r="N59" s="296">
        <f>K59*L59</f>
        <v>1434.0928787878788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1434.0928787878788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SUM(N70:N75)</f>
        <v>12766.801301525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127461.39690361154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25492.27938072231</v>
      </c>
      <c r="M83" s="856"/>
      <c r="N83" s="57"/>
    </row>
    <row r="84" spans="1:14">
      <c r="B84" s="95" t="s">
        <v>1057</v>
      </c>
      <c r="C84" s="96"/>
      <c r="D84" s="96"/>
      <c r="E84" s="96"/>
      <c r="F84" s="96"/>
      <c r="G84" s="96"/>
      <c r="H84" s="96"/>
      <c r="I84" s="93"/>
      <c r="J84" s="94"/>
      <c r="K84" s="313">
        <v>0.05</v>
      </c>
      <c r="L84" s="855">
        <f>N78*K84</f>
        <v>6373.0698451805774</v>
      </c>
      <c r="M84" s="856"/>
      <c r="N84" s="57"/>
    </row>
    <row r="85" spans="1:14" ht="15" thickBot="1">
      <c r="B85" s="97" t="s">
        <v>1058</v>
      </c>
      <c r="C85" s="98"/>
      <c r="D85" s="98"/>
      <c r="E85" s="98"/>
      <c r="F85" s="98"/>
      <c r="G85" s="98"/>
      <c r="H85" s="98"/>
      <c r="I85" s="99"/>
      <c r="J85" s="100"/>
      <c r="K85" s="314">
        <v>0.05</v>
      </c>
      <c r="L85" s="857">
        <f>N78*K85</f>
        <v>6373.0698451805774</v>
      </c>
      <c r="M85" s="858"/>
      <c r="N85" s="57"/>
    </row>
    <row r="86" spans="1:14" ht="15" thickBot="1">
      <c r="B86" s="821" t="s">
        <v>1037</v>
      </c>
      <c r="C86" s="822"/>
      <c r="D86" s="822"/>
      <c r="E86" s="822"/>
      <c r="F86" s="822"/>
      <c r="G86" s="822"/>
      <c r="H86" s="822"/>
      <c r="I86" s="822"/>
      <c r="J86" s="822"/>
      <c r="K86" s="822"/>
      <c r="L86" s="822"/>
      <c r="M86" s="823"/>
      <c r="N86" s="58">
        <f>L83+L84+L85</f>
        <v>38238.419071083466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165699.81597469503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312</v>
      </c>
      <c r="B36" s="834" t="str">
        <f>VLOOKUP(A36,EQUIPOS!A6:D154,3,FALSE)</f>
        <v>Retroexcavadora sobre oruga, potencia 138 HP, balde de 1,5 m3.</v>
      </c>
      <c r="C36" s="835"/>
      <c r="D36" s="835"/>
      <c r="E36" s="835"/>
      <c r="F36" s="835"/>
      <c r="G36" s="835"/>
      <c r="H36" s="836"/>
      <c r="I36" s="276"/>
      <c r="J36" s="277"/>
      <c r="K36" s="278">
        <f>VLOOKUP(A36,EQUIPOS!A6:D161,4,FALSE)</f>
        <v>195308.75</v>
      </c>
      <c r="L36" s="279"/>
      <c r="M36" s="280">
        <v>2.5</v>
      </c>
      <c r="N36" s="281">
        <f>K36/M36</f>
        <v>78123.5</v>
      </c>
    </row>
    <row r="37" spans="1:14">
      <c r="A37" t="s">
        <v>180</v>
      </c>
      <c r="B37" s="834" t="str">
        <f>VLOOKUP(A37,EQUIPOS!A7:D154,3,FALSE)</f>
        <v>Compresor 120 HP, con martillo.</v>
      </c>
      <c r="C37" s="835"/>
      <c r="D37" s="835"/>
      <c r="E37" s="835"/>
      <c r="F37" s="835"/>
      <c r="G37" s="835"/>
      <c r="H37" s="836"/>
      <c r="I37" s="276"/>
      <c r="J37" s="277"/>
      <c r="K37" s="278">
        <f>VLOOKUP(A37,EQUIPOS!A7:D162,4,FALSE)</f>
        <v>78123.5</v>
      </c>
      <c r="L37" s="279"/>
      <c r="M37" s="280">
        <v>2.5</v>
      </c>
      <c r="N37" s="281">
        <f>K37/M37</f>
        <v>31249.4</v>
      </c>
    </row>
    <row r="38" spans="1:14">
      <c r="A38" t="s">
        <v>195</v>
      </c>
      <c r="B38" s="834" t="str">
        <f>VLOOKUP(A38,EQUIPOS!A8:D154,3,FALSE)</f>
        <v xml:space="preserve">Equipo de oxicorte, Capacidad de corte: hasta 6´´ (152mm) </v>
      </c>
      <c r="C38" s="835"/>
      <c r="D38" s="835"/>
      <c r="E38" s="835"/>
      <c r="F38" s="835"/>
      <c r="G38" s="835"/>
      <c r="H38" s="836"/>
      <c r="I38" s="276"/>
      <c r="J38" s="277"/>
      <c r="K38" s="278">
        <f>VLOOKUP(A38,EQUIPOS!A8:D163,4,FALSE)</f>
        <v>9080.6667431704154</v>
      </c>
      <c r="L38" s="279"/>
      <c r="M38" s="280">
        <v>2.5</v>
      </c>
      <c r="N38" s="281">
        <f>K38/M38</f>
        <v>3632.2666972681664</v>
      </c>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204.2688208244</v>
      </c>
    </row>
    <row r="43" spans="1:14" ht="15" thickBot="1">
      <c r="B43" s="821" t="s">
        <v>1037</v>
      </c>
      <c r="C43" s="822"/>
      <c r="D43" s="822"/>
      <c r="E43" s="822"/>
      <c r="F43" s="822"/>
      <c r="G43" s="822"/>
      <c r="H43" s="822"/>
      <c r="I43" s="822"/>
      <c r="J43" s="822"/>
      <c r="K43" s="822"/>
      <c r="L43" s="822"/>
      <c r="M43" s="823"/>
      <c r="N43" s="105">
        <f>SUM(N36:N42)</f>
        <v>113209.43551809256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825">
        <f>'900.2'!N78</f>
        <v>1434.0928787878788</v>
      </c>
      <c r="M59" s="826"/>
      <c r="N59" s="296">
        <f>K59*L59</f>
        <v>2007.7300303030302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2007.7300303030302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10213.44104122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125430.60658961559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25086.12131792312</v>
      </c>
      <c r="M83" s="856"/>
      <c r="N83" s="57"/>
    </row>
    <row r="84" spans="1:14">
      <c r="B84" s="95" t="s">
        <v>1057</v>
      </c>
      <c r="C84" s="96"/>
      <c r="D84" s="96"/>
      <c r="E84" s="96"/>
      <c r="F84" s="96"/>
      <c r="G84" s="96"/>
      <c r="H84" s="96"/>
      <c r="I84" s="93"/>
      <c r="J84" s="94"/>
      <c r="K84" s="313">
        <v>0.05</v>
      </c>
      <c r="L84" s="855">
        <f>N78*K84</f>
        <v>6271.53032948078</v>
      </c>
      <c r="M84" s="856"/>
      <c r="N84" s="57"/>
    </row>
    <row r="85" spans="1:14" ht="15" thickBot="1">
      <c r="B85" s="97" t="s">
        <v>1058</v>
      </c>
      <c r="C85" s="98"/>
      <c r="D85" s="98"/>
      <c r="E85" s="98"/>
      <c r="F85" s="98"/>
      <c r="G85" s="98"/>
      <c r="H85" s="98"/>
      <c r="I85" s="99"/>
      <c r="J85" s="100"/>
      <c r="K85" s="314">
        <v>0.05</v>
      </c>
      <c r="L85" s="857">
        <f>N78*K85</f>
        <v>6271.53032948078</v>
      </c>
      <c r="M85" s="858"/>
      <c r="N85" s="57"/>
    </row>
    <row r="86" spans="1:14" ht="15" thickBot="1">
      <c r="B86" s="821" t="s">
        <v>1037</v>
      </c>
      <c r="C86" s="822"/>
      <c r="D86" s="822"/>
      <c r="E86" s="822"/>
      <c r="F86" s="822"/>
      <c r="G86" s="822"/>
      <c r="H86" s="822"/>
      <c r="I86" s="822"/>
      <c r="J86" s="822"/>
      <c r="K86" s="822"/>
      <c r="L86" s="822"/>
      <c r="M86" s="823"/>
      <c r="N86" s="58">
        <f>L83+L84+L85</f>
        <v>37629.181976884684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163059.78856650027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150</v>
      </c>
      <c r="B36" s="834" t="str">
        <f>VLOOKUP(A36,EQUIPOS!A6:D154,3,FALSE)</f>
        <v>Cargador : Potencia en el volante 125 hp, Clasificación de RPM del motor 2300.</v>
      </c>
      <c r="C36" s="835"/>
      <c r="D36" s="835"/>
      <c r="E36" s="835"/>
      <c r="F36" s="835"/>
      <c r="G36" s="835"/>
      <c r="H36" s="836"/>
      <c r="I36" s="276"/>
      <c r="J36" s="277"/>
      <c r="K36" s="278">
        <f>VLOOKUP(A36,EQUIPOS!A6:D161,4,FALSE)</f>
        <v>126199.5</v>
      </c>
      <c r="L36" s="279"/>
      <c r="M36" s="280">
        <v>22</v>
      </c>
      <c r="N36" s="281">
        <f>K36/M36</f>
        <v>5736.340909090909</v>
      </c>
    </row>
    <row r="37" spans="1:14">
      <c r="A37" t="s">
        <v>180</v>
      </c>
      <c r="B37" s="834" t="str">
        <f>VLOOKUP(A37,EQUIPOS!A7:D154,3,FALSE)</f>
        <v>Compresor 120 HP, con martillo.</v>
      </c>
      <c r="C37" s="835"/>
      <c r="D37" s="835"/>
      <c r="E37" s="835"/>
      <c r="F37" s="835"/>
      <c r="G37" s="835"/>
      <c r="H37" s="836"/>
      <c r="I37" s="276"/>
      <c r="J37" s="277"/>
      <c r="K37" s="278">
        <f>VLOOKUP(A37,EQUIPOS!A7:D162,4,FALSE)</f>
        <v>78123.5</v>
      </c>
      <c r="L37" s="279"/>
      <c r="M37" s="280">
        <v>22</v>
      </c>
      <c r="N37" s="281">
        <f>K37/M37</f>
        <v>3551.068181818182</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23.212366002772729</v>
      </c>
    </row>
    <row r="43" spans="1:14" ht="15" thickBot="1">
      <c r="B43" s="821" t="s">
        <v>1037</v>
      </c>
      <c r="C43" s="822"/>
      <c r="D43" s="822"/>
      <c r="E43" s="822"/>
      <c r="F43" s="822"/>
      <c r="G43" s="822"/>
      <c r="H43" s="822"/>
      <c r="I43" s="822"/>
      <c r="J43" s="822"/>
      <c r="K43" s="822"/>
      <c r="L43" s="822"/>
      <c r="M43" s="823"/>
      <c r="N43" s="105">
        <f>SUM(N36:N42)</f>
        <v>9310.6214569118638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825">
        <f>'900.2'!N78</f>
        <v>1434.0928787878788</v>
      </c>
      <c r="M59" s="826"/>
      <c r="N59" s="296">
        <f>K59*L59</f>
        <v>602.31900909090905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602.31900909090905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1160.6183001386364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11073.558766141408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2214.7117532282819</v>
      </c>
      <c r="M83" s="856"/>
      <c r="N83" s="57"/>
    </row>
    <row r="84" spans="1:14">
      <c r="B84" s="95" t="s">
        <v>1057</v>
      </c>
      <c r="C84" s="96"/>
      <c r="D84" s="96"/>
      <c r="E84" s="96"/>
      <c r="F84" s="96"/>
      <c r="G84" s="96"/>
      <c r="H84" s="96"/>
      <c r="I84" s="93"/>
      <c r="J84" s="94"/>
      <c r="K84" s="313">
        <v>0.05</v>
      </c>
      <c r="L84" s="855">
        <f>N78*K84</f>
        <v>553.67793830707046</v>
      </c>
      <c r="M84" s="856"/>
      <c r="N84" s="57"/>
    </row>
    <row r="85" spans="1:14" ht="15" thickBot="1">
      <c r="B85" s="97" t="s">
        <v>1058</v>
      </c>
      <c r="C85" s="98"/>
      <c r="D85" s="98"/>
      <c r="E85" s="98"/>
      <c r="F85" s="98"/>
      <c r="G85" s="98"/>
      <c r="H85" s="98"/>
      <c r="I85" s="99"/>
      <c r="J85" s="100"/>
      <c r="K85" s="314">
        <v>0.05</v>
      </c>
      <c r="L85" s="857">
        <f>N78*K85</f>
        <v>553.67793830707046</v>
      </c>
      <c r="M85" s="858"/>
      <c r="N85" s="57"/>
    </row>
    <row r="86" spans="1:14" ht="15" thickBot="1">
      <c r="B86" s="821" t="s">
        <v>1037</v>
      </c>
      <c r="C86" s="822"/>
      <c r="D86" s="822"/>
      <c r="E86" s="822"/>
      <c r="F86" s="822"/>
      <c r="G86" s="822"/>
      <c r="H86" s="822"/>
      <c r="I86" s="822"/>
      <c r="J86" s="822"/>
      <c r="K86" s="822"/>
      <c r="L86" s="822"/>
      <c r="M86" s="823"/>
      <c r="N86" s="58">
        <f>L83+L84+L85</f>
        <v>3322.0676298424232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14395.626395983832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150</v>
      </c>
      <c r="B36" s="834" t="str">
        <f>VLOOKUP(A36,EQUIPOS!A6:D154,3,FALSE)</f>
        <v>Cargador : Potencia en el volante 125 hp, Clasificación de RPM del motor 2300.</v>
      </c>
      <c r="C36" s="835"/>
      <c r="D36" s="835"/>
      <c r="E36" s="835"/>
      <c r="F36" s="835"/>
      <c r="G36" s="835"/>
      <c r="H36" s="836"/>
      <c r="I36" s="276"/>
      <c r="J36" s="277"/>
      <c r="K36" s="278">
        <f>VLOOKUP(A36,EQUIPOS!A6:D161,4,FALSE)</f>
        <v>126199.5</v>
      </c>
      <c r="L36" s="279"/>
      <c r="M36" s="280">
        <v>22</v>
      </c>
      <c r="N36" s="281">
        <f>K36/M36</f>
        <v>5736.340909090909</v>
      </c>
    </row>
    <row r="37" spans="1:14">
      <c r="A37" t="s">
        <v>180</v>
      </c>
      <c r="B37" s="834" t="str">
        <f>VLOOKUP(A37,EQUIPOS!A7:D154,3,FALSE)</f>
        <v>Compresor 120 HP, con martillo.</v>
      </c>
      <c r="C37" s="835"/>
      <c r="D37" s="835"/>
      <c r="E37" s="835"/>
      <c r="F37" s="835"/>
      <c r="G37" s="835"/>
      <c r="H37" s="836"/>
      <c r="I37" s="276"/>
      <c r="J37" s="277"/>
      <c r="K37" s="278">
        <f>VLOOKUP(A37,EQUIPOS!A7:D162,4,FALSE)</f>
        <v>78123.5</v>
      </c>
      <c r="L37" s="279"/>
      <c r="M37" s="280">
        <v>22</v>
      </c>
      <c r="N37" s="281">
        <f>K37/M37</f>
        <v>3551.068181818182</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23.212366002772729</v>
      </c>
    </row>
    <row r="43" spans="1:14" ht="15" thickBot="1">
      <c r="B43" s="821" t="s">
        <v>1037</v>
      </c>
      <c r="C43" s="822"/>
      <c r="D43" s="822"/>
      <c r="E43" s="822"/>
      <c r="F43" s="822"/>
      <c r="G43" s="822"/>
      <c r="H43" s="822"/>
      <c r="I43" s="822"/>
      <c r="J43" s="822"/>
      <c r="K43" s="822"/>
      <c r="L43" s="822"/>
      <c r="M43" s="823"/>
      <c r="N43" s="105">
        <f>SUM(N36:N42)</f>
        <v>9310.6214569118638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825">
        <f>'900.2'!N78</f>
        <v>1434.0928787878788</v>
      </c>
      <c r="M59" s="826"/>
      <c r="N59" s="296">
        <f>K59*L59</f>
        <v>301.15950454545452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51"/>
    </row>
    <row r="65" spans="1:15" ht="15" thickBot="1">
      <c r="B65" s="827" t="s">
        <v>1037</v>
      </c>
      <c r="C65" s="828"/>
      <c r="D65" s="828"/>
      <c r="E65" s="828"/>
      <c r="F65" s="828"/>
      <c r="G65" s="828"/>
      <c r="H65" s="828"/>
      <c r="I65" s="828"/>
      <c r="J65" s="828"/>
      <c r="K65" s="828"/>
      <c r="L65" s="828"/>
      <c r="M65" s="829"/>
      <c r="N65" s="110">
        <f>N59+N60+N61+N62+N63</f>
        <v>301.15950454545452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1160.6183001386364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10772.399261595954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2154.4798523191907</v>
      </c>
      <c r="M83" s="856"/>
      <c r="N83" s="57"/>
    </row>
    <row r="84" spans="1:14">
      <c r="B84" s="95" t="s">
        <v>1057</v>
      </c>
      <c r="C84" s="96"/>
      <c r="D84" s="96"/>
      <c r="E84" s="96"/>
      <c r="F84" s="96"/>
      <c r="G84" s="96"/>
      <c r="H84" s="96"/>
      <c r="I84" s="93"/>
      <c r="J84" s="94"/>
      <c r="K84" s="313">
        <v>0.05</v>
      </c>
      <c r="L84" s="855">
        <f>N78*K84</f>
        <v>538.61996307979769</v>
      </c>
      <c r="M84" s="856"/>
      <c r="N84" s="57"/>
    </row>
    <row r="85" spans="1:14" ht="15" thickBot="1">
      <c r="B85" s="97" t="s">
        <v>1058</v>
      </c>
      <c r="C85" s="98"/>
      <c r="D85" s="98"/>
      <c r="E85" s="98"/>
      <c r="F85" s="98"/>
      <c r="G85" s="98"/>
      <c r="H85" s="98"/>
      <c r="I85" s="99"/>
      <c r="J85" s="100"/>
      <c r="K85" s="314">
        <v>0.05</v>
      </c>
      <c r="L85" s="857">
        <f>N78*K85</f>
        <v>538.61996307979769</v>
      </c>
      <c r="M85" s="858"/>
      <c r="N85" s="57"/>
    </row>
    <row r="86" spans="1:14" ht="15" thickBot="1">
      <c r="B86" s="821" t="s">
        <v>1037</v>
      </c>
      <c r="C86" s="822"/>
      <c r="D86" s="822"/>
      <c r="E86" s="822"/>
      <c r="F86" s="822"/>
      <c r="G86" s="822"/>
      <c r="H86" s="822"/>
      <c r="I86" s="822"/>
      <c r="J86" s="822"/>
      <c r="K86" s="822"/>
      <c r="L86" s="822"/>
      <c r="M86" s="823"/>
      <c r="N86" s="58">
        <f>L83+L84+L85</f>
        <v>3231.7197784787863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14004.11904007474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180</v>
      </c>
      <c r="B36" s="834" t="str">
        <f>VLOOKUP(A36,EQUIPOS!A6:D154,3,FALSE)</f>
        <v>Compresor 120 HP, con martillo.</v>
      </c>
      <c r="C36" s="835"/>
      <c r="D36" s="835"/>
      <c r="E36" s="835"/>
      <c r="F36" s="835"/>
      <c r="G36" s="835"/>
      <c r="H36" s="836"/>
      <c r="I36" s="276"/>
      <c r="J36" s="277"/>
      <c r="K36" s="278">
        <f>VLOOKUP(A36,EQUIPOS!A6:D161,4,FALSE)</f>
        <v>78123.5</v>
      </c>
      <c r="L36" s="279"/>
      <c r="M36" s="280">
        <v>20</v>
      </c>
      <c r="N36" s="281">
        <f>K36/M36</f>
        <v>3906.1750000000002</v>
      </c>
    </row>
    <row r="37" span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0.1</v>
      </c>
      <c r="M42" s="846"/>
      <c r="N42" s="111">
        <f>N76*L42</f>
        <v>63.834006507624999</v>
      </c>
    </row>
    <row r="43" spans="1:14" ht="15" thickBot="1">
      <c r="B43" s="821" t="s">
        <v>1037</v>
      </c>
      <c r="C43" s="822"/>
      <c r="D43" s="822"/>
      <c r="E43" s="822"/>
      <c r="F43" s="822"/>
      <c r="G43" s="822"/>
      <c r="H43" s="822"/>
      <c r="I43" s="822"/>
      <c r="J43" s="822"/>
      <c r="K43" s="822"/>
      <c r="L43" s="822"/>
      <c r="M43" s="823"/>
      <c r="N43" s="105">
        <f>SUM(N36:N42)</f>
        <v>3970.0090065076251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825">
        <f>'900.2'!N78</f>
        <v>1434.0928787878788</v>
      </c>
      <c r="M59" s="826"/>
      <c r="N59" s="296">
        <f>K59*L59</f>
        <v>114.7274303030303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114.7274303030303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638.34006507624997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4723.0765018869051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944.61530037738112</v>
      </c>
      <c r="M83" s="856"/>
      <c r="N83" s="57"/>
    </row>
    <row r="84" spans="1:14">
      <c r="B84" s="95" t="s">
        <v>1057</v>
      </c>
      <c r="C84" s="96"/>
      <c r="D84" s="96"/>
      <c r="E84" s="96"/>
      <c r="F84" s="96"/>
      <c r="G84" s="96"/>
      <c r="H84" s="96"/>
      <c r="I84" s="93"/>
      <c r="J84" s="94"/>
      <c r="K84" s="313">
        <v>0.05</v>
      </c>
      <c r="L84" s="855">
        <f>N78*K84</f>
        <v>236.15382509434528</v>
      </c>
      <c r="M84" s="856"/>
      <c r="N84" s="57"/>
    </row>
    <row r="85" spans="1:14" ht="15" thickBot="1">
      <c r="B85" s="97" t="s">
        <v>1058</v>
      </c>
      <c r="C85" s="98"/>
      <c r="D85" s="98"/>
      <c r="E85" s="98"/>
      <c r="F85" s="98"/>
      <c r="G85" s="98"/>
      <c r="H85" s="98"/>
      <c r="I85" s="99"/>
      <c r="J85" s="100"/>
      <c r="K85" s="314">
        <v>0.05</v>
      </c>
      <c r="L85" s="857">
        <f>N78*K85</f>
        <v>236.15382509434528</v>
      </c>
      <c r="M85" s="858"/>
      <c r="N85" s="57"/>
    </row>
    <row r="86" spans="1:14" ht="15" thickBot="1">
      <c r="B86" s="821" t="s">
        <v>1037</v>
      </c>
      <c r="C86" s="822"/>
      <c r="D86" s="822"/>
      <c r="E86" s="822"/>
      <c r="F86" s="822"/>
      <c r="G86" s="822"/>
      <c r="H86" s="822"/>
      <c r="I86" s="822"/>
      <c r="J86" s="822"/>
      <c r="K86" s="822"/>
      <c r="L86" s="822"/>
      <c r="M86" s="823"/>
      <c r="N86" s="58">
        <f>L83+L84+L85</f>
        <v>1416.9229505660719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6139.9994524529775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195</v>
      </c>
      <c r="B36" s="834" t="str">
        <f>VLOOKUP(A36,EQUIPOS!A6:D154,3,FALSE)</f>
        <v xml:space="preserve">Equipo de oxicorte, Capacidad de corte: hasta 6´´ (152mm) </v>
      </c>
      <c r="C36" s="835"/>
      <c r="D36" s="835"/>
      <c r="E36" s="835"/>
      <c r="F36" s="835"/>
      <c r="G36" s="835"/>
      <c r="H36" s="836"/>
      <c r="I36" s="276"/>
      <c r="J36" s="277"/>
      <c r="K36" s="278">
        <f>VLOOKUP(A36,EQUIPOS!A6:D161,4,FALSE)</f>
        <v>9080.6667431704154</v>
      </c>
      <c r="L36" s="279"/>
      <c r="M36" s="280">
        <v>321</v>
      </c>
      <c r="N36" s="281">
        <f>K36/M36</f>
        <v>28.28868144289849</v>
      </c>
    </row>
    <row r="37" spans="1:14">
      <c r="A37" t="s">
        <v>248</v>
      </c>
      <c r="B37" s="834" t="str">
        <f>VLOOKUP(A37,EQUIPOS!A7:D154,3,FALSE)</f>
        <v>Grúa telescópica de 50 Ton.</v>
      </c>
      <c r="C37" s="835"/>
      <c r="D37" s="835"/>
      <c r="E37" s="835"/>
      <c r="F37" s="835"/>
      <c r="G37" s="835"/>
      <c r="H37" s="836"/>
      <c r="I37" s="276"/>
      <c r="J37" s="277"/>
      <c r="K37" s="278">
        <f>VLOOKUP(A37,EQUIPOS!A7:D162,4,FALSE)</f>
        <v>312494</v>
      </c>
      <c r="L37" s="279"/>
      <c r="M37" s="280">
        <v>321</v>
      </c>
      <c r="N37" s="281">
        <f>K37/M37</f>
        <v>973.50155763239877</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0.1</v>
      </c>
      <c r="M42" s="846"/>
      <c r="N42" s="111">
        <f>N76*L42</f>
        <v>15.908786668566979</v>
      </c>
    </row>
    <row r="43" spans="1:14" ht="15" thickBot="1">
      <c r="B43" s="821" t="s">
        <v>1037</v>
      </c>
      <c r="C43" s="822"/>
      <c r="D43" s="822"/>
      <c r="E43" s="822"/>
      <c r="F43" s="822"/>
      <c r="G43" s="822"/>
      <c r="H43" s="822"/>
      <c r="I43" s="822"/>
      <c r="J43" s="822"/>
      <c r="K43" s="822"/>
      <c r="L43" s="822"/>
      <c r="M43" s="823"/>
      <c r="N43" s="105">
        <f>SUM(N36:N42)</f>
        <v>1017.6990257438642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825">
        <f>VLOOKUP(A59,TRANSPORTE!A5:D120,4,FALSE)</f>
        <v>0.30101358760964236</v>
      </c>
      <c r="M59" s="826"/>
      <c r="N59" s="296">
        <f>K59*L59</f>
        <v>0.30101358760964236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0.30101358760964236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159.08786668566978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1177.0879060171437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235.41758120342877</v>
      </c>
      <c r="M83" s="856"/>
      <c r="N83" s="57"/>
    </row>
    <row r="84" spans="1:14">
      <c r="B84" s="95" t="s">
        <v>1057</v>
      </c>
      <c r="C84" s="96"/>
      <c r="D84" s="96"/>
      <c r="E84" s="96"/>
      <c r="F84" s="96"/>
      <c r="G84" s="96"/>
      <c r="H84" s="96"/>
      <c r="I84" s="93"/>
      <c r="J84" s="94"/>
      <c r="K84" s="313">
        <v>0.05</v>
      </c>
      <c r="L84" s="855">
        <f>N78*K84</f>
        <v>58.854395300857192</v>
      </c>
      <c r="M84" s="856"/>
      <c r="N84" s="57"/>
    </row>
    <row r="85" spans="1:14" ht="15" thickBot="1">
      <c r="B85" s="97" t="s">
        <v>1058</v>
      </c>
      <c r="C85" s="98"/>
      <c r="D85" s="98"/>
      <c r="E85" s="98"/>
      <c r="F85" s="98"/>
      <c r="G85" s="98"/>
      <c r="H85" s="98"/>
      <c r="I85" s="99"/>
      <c r="J85" s="100"/>
      <c r="K85" s="314">
        <v>0.05</v>
      </c>
      <c r="L85" s="857">
        <f>N78*K85</f>
        <v>58.854395300857192</v>
      </c>
      <c r="M85" s="858"/>
      <c r="N85" s="57"/>
    </row>
    <row r="86" spans="1:14" ht="15" thickBot="1">
      <c r="B86" s="821" t="s">
        <v>1037</v>
      </c>
      <c r="C86" s="822"/>
      <c r="D86" s="822"/>
      <c r="E86" s="822"/>
      <c r="F86" s="822"/>
      <c r="G86" s="822"/>
      <c r="H86" s="822"/>
      <c r="I86" s="822"/>
      <c r="J86" s="822"/>
      <c r="K86" s="822"/>
      <c r="L86" s="822"/>
      <c r="M86" s="823"/>
      <c r="N86" s="58">
        <f>L83+L84+L85</f>
        <v>353.12637180514309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1530.2142778222869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273</v>
      </c>
      <c r="B36" s="834" t="str">
        <f>VLOOKUP(A36,EQUIPOS!A6:D154,3,FALSE)</f>
        <v>Motosierra, 93.6 cm3 - 7.1 HP, 45-90 cm - 7.9 kg</v>
      </c>
      <c r="C36" s="835"/>
      <c r="D36" s="835"/>
      <c r="E36" s="835"/>
      <c r="F36" s="835"/>
      <c r="G36" s="835"/>
      <c r="H36" s="836"/>
      <c r="I36" s="276"/>
      <c r="J36" s="277"/>
      <c r="K36" s="278">
        <f>VLOOKUP(A36,EQUIPOS!A6:D161,4,FALSE)</f>
        <v>7451.78</v>
      </c>
      <c r="L36" s="279"/>
      <c r="M36" s="280">
        <v>3</v>
      </c>
      <c r="N36" s="281">
        <f>K36/M36</f>
        <v>2483.9266666666667</v>
      </c>
    </row>
    <row r="37" spans="1:14">
      <c r="A37" s="214" t="s">
        <v>312</v>
      </c>
      <c r="B37" s="834" t="str">
        <f>VLOOKUP(A37,EQUIPOS!A7:D154,3,FALSE)</f>
        <v>Retroexcavadora sobre oruga, potencia 138 HP, balde de 1,5 m3.</v>
      </c>
      <c r="C37" s="835"/>
      <c r="D37" s="835"/>
      <c r="E37" s="835"/>
      <c r="F37" s="835"/>
      <c r="G37" s="835"/>
      <c r="H37" s="836"/>
      <c r="I37" s="276"/>
      <c r="J37" s="277"/>
      <c r="K37" s="278">
        <f>VLOOKUP(A37,EQUIPOS!A7:D162,4,FALSE)</f>
        <v>195308.75</v>
      </c>
      <c r="L37" s="279"/>
      <c r="M37" s="280">
        <v>3</v>
      </c>
      <c r="N37" s="281">
        <f>K37/M37</f>
        <v>65102.916666666664</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638.34006507625008</v>
      </c>
    </row>
    <row r="43" spans="1:14" ht="15" thickBot="1">
      <c r="B43" s="821" t="s">
        <v>1037</v>
      </c>
      <c r="C43" s="822"/>
      <c r="D43" s="822"/>
      <c r="E43" s="822"/>
      <c r="F43" s="822"/>
      <c r="G43" s="822"/>
      <c r="H43" s="822"/>
      <c r="I43" s="822"/>
      <c r="J43" s="822"/>
      <c r="K43" s="822"/>
      <c r="L43" s="822"/>
      <c r="M43" s="823"/>
      <c r="N43" s="105">
        <f>SUM(N36:N42)</f>
        <v>68225.183398409587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825">
        <f>VLOOKUP(A59,TRANSPORTE!A5:D94,4,FALSE)</f>
        <v>1339</v>
      </c>
      <c r="M59" s="826"/>
      <c r="N59" s="296">
        <f>K59*L59</f>
        <v>8034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8034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12766.801301525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89025.98469993459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17805.196939986919</v>
      </c>
      <c r="M83" s="856"/>
      <c r="N83" s="57"/>
    </row>
    <row r="84" spans="1:14">
      <c r="B84" s="95" t="s">
        <v>1057</v>
      </c>
      <c r="C84" s="96"/>
      <c r="D84" s="96"/>
      <c r="E84" s="96"/>
      <c r="F84" s="96"/>
      <c r="G84" s="96"/>
      <c r="H84" s="96"/>
      <c r="I84" s="93"/>
      <c r="J84" s="94"/>
      <c r="K84" s="313">
        <v>0.05</v>
      </c>
      <c r="L84" s="855">
        <f>N78*K84</f>
        <v>4451.2992349967299</v>
      </c>
      <c r="M84" s="856"/>
      <c r="N84" s="57"/>
    </row>
    <row r="85" spans="1:14" ht="15" thickBot="1">
      <c r="B85" s="97" t="s">
        <v>1058</v>
      </c>
      <c r="C85" s="98"/>
      <c r="D85" s="98"/>
      <c r="E85" s="98"/>
      <c r="F85" s="98"/>
      <c r="G85" s="98"/>
      <c r="H85" s="98"/>
      <c r="I85" s="99"/>
      <c r="J85" s="100"/>
      <c r="K85" s="314">
        <v>0.05</v>
      </c>
      <c r="L85" s="857">
        <f>N78*K85</f>
        <v>4451.2992349967299</v>
      </c>
      <c r="M85" s="858"/>
      <c r="N85" s="57"/>
    </row>
    <row r="86" spans="1:14" ht="15" thickBot="1">
      <c r="B86" s="821" t="s">
        <v>1037</v>
      </c>
      <c r="C86" s="822"/>
      <c r="D86" s="822"/>
      <c r="E86" s="822"/>
      <c r="F86" s="822"/>
      <c r="G86" s="822"/>
      <c r="H86" s="822"/>
      <c r="I86" s="822"/>
      <c r="J86" s="822"/>
      <c r="K86" s="822"/>
      <c r="L86" s="822"/>
      <c r="M86" s="823"/>
      <c r="N86" s="58">
        <f>L83+L84+L85</f>
        <v>26707.795409980383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115733.78010991498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7.7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195</v>
      </c>
      <c r="B36" s="834" t="str">
        <f>VLOOKUP(A36,EQUIPOS!A6:D154,3,FALSE)</f>
        <v xml:space="preserve">Equipo de oxicorte, Capacidad de corte: hasta 6´´ (152mm) </v>
      </c>
      <c r="C36" s="835"/>
      <c r="D36" s="835"/>
      <c r="E36" s="835"/>
      <c r="F36" s="835"/>
      <c r="G36" s="835"/>
      <c r="H36" s="836"/>
      <c r="I36" s="276"/>
      <c r="J36" s="277"/>
      <c r="K36" s="278">
        <f>VLOOKUP(A36,EQUIPOS!A6:D161,4,FALSE)</f>
        <v>9080.6667431704154</v>
      </c>
      <c r="L36" s="279"/>
      <c r="M36" s="280">
        <v>4</v>
      </c>
      <c r="N36" s="281">
        <f>K36/M36</f>
        <v>2270.1666857926039</v>
      </c>
    </row>
    <row r="37" spans="1:14">
      <c r="A37" s="114" t="s">
        <v>248</v>
      </c>
      <c r="B37" s="834" t="str">
        <f>VLOOKUP(A37,EQUIPOS!A7:D154,3,FALSE)</f>
        <v>Grúa telescópica de 50 Ton.</v>
      </c>
      <c r="C37" s="835"/>
      <c r="D37" s="835"/>
      <c r="E37" s="835"/>
      <c r="F37" s="835"/>
      <c r="G37" s="835"/>
      <c r="H37" s="836"/>
      <c r="I37" s="276"/>
      <c r="J37" s="277"/>
      <c r="K37" s="278">
        <f>VLOOKUP(A37,EQUIPOS!A7:D162,4,FALSE)</f>
        <v>312494</v>
      </c>
      <c r="L37" s="279"/>
      <c r="M37" s="280">
        <v>4</v>
      </c>
      <c r="N37" s="281">
        <f>K37/M37</f>
        <v>78123.5</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0.1</v>
      </c>
      <c r="M42" s="846"/>
      <c r="N42" s="111">
        <f>N76*L42</f>
        <v>957.5100976143749</v>
      </c>
    </row>
    <row r="43" spans="1:14" ht="15" thickBot="1">
      <c r="B43" s="821" t="s">
        <v>1037</v>
      </c>
      <c r="C43" s="822"/>
      <c r="D43" s="822"/>
      <c r="E43" s="822"/>
      <c r="F43" s="822"/>
      <c r="G43" s="822"/>
      <c r="H43" s="822"/>
      <c r="I43" s="822"/>
      <c r="J43" s="822"/>
      <c r="K43" s="822"/>
      <c r="L43" s="822"/>
      <c r="M43" s="823"/>
      <c r="N43" s="105">
        <f>SUM(N36:N42)</f>
        <v>81351.176783406976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825">
        <f>VLOOKUP(A59,TRANSPORTE!A5:D117,4,FALSE)</f>
        <v>0.30101358760964236</v>
      </c>
      <c r="M59" s="826"/>
      <c r="N59" s="296">
        <f>K59*L59</f>
        <v>0.30101358760964236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0.30101358760964236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SUM(N70:N75)</f>
        <v>9575.100976143749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90926.578773138332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18185.315754627667</v>
      </c>
      <c r="M83" s="856"/>
      <c r="N83" s="57"/>
    </row>
    <row r="84" spans="1:14">
      <c r="B84" s="95" t="s">
        <v>1057</v>
      </c>
      <c r="C84" s="96"/>
      <c r="D84" s="96"/>
      <c r="E84" s="96"/>
      <c r="F84" s="96"/>
      <c r="G84" s="96"/>
      <c r="H84" s="96"/>
      <c r="I84" s="93"/>
      <c r="J84" s="94"/>
      <c r="K84" s="313">
        <v>0.05</v>
      </c>
      <c r="L84" s="855">
        <f>N78*K84</f>
        <v>4546.3289386569168</v>
      </c>
      <c r="M84" s="856"/>
      <c r="N84" s="57"/>
    </row>
    <row r="85" spans="1:14" ht="15" thickBot="1">
      <c r="B85" s="97" t="s">
        <v>1058</v>
      </c>
      <c r="C85" s="98"/>
      <c r="D85" s="98"/>
      <c r="E85" s="98"/>
      <c r="F85" s="98"/>
      <c r="G85" s="98"/>
      <c r="H85" s="98"/>
      <c r="I85" s="99"/>
      <c r="J85" s="100"/>
      <c r="K85" s="314">
        <v>0.05</v>
      </c>
      <c r="L85" s="857">
        <f>N78*K85</f>
        <v>4546.3289386569168</v>
      </c>
      <c r="M85" s="858"/>
      <c r="N85" s="57"/>
    </row>
    <row r="86" spans="1:14" ht="15" thickBot="1">
      <c r="B86" s="821" t="s">
        <v>1037</v>
      </c>
      <c r="C86" s="822"/>
      <c r="D86" s="822"/>
      <c r="E86" s="822"/>
      <c r="F86" s="822"/>
      <c r="G86" s="822"/>
      <c r="H86" s="822"/>
      <c r="I86" s="822"/>
      <c r="J86" s="822"/>
      <c r="K86" s="822"/>
      <c r="L86" s="822"/>
      <c r="M86" s="823"/>
      <c r="N86" s="58">
        <f>L83+L84+L85</f>
        <v>27277.973631941499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118204.55240507983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307</v>
      </c>
      <c r="B36" s="834" t="str">
        <f>VLOOKUP(A36,EQUIPOS!A6:D154,3,FALSE)</f>
        <v>Retroexcavadora, Potencia en el Volante 78 HP 2200 RPM</v>
      </c>
      <c r="C36" s="835"/>
      <c r="D36" s="835"/>
      <c r="E36" s="835"/>
      <c r="F36" s="835"/>
      <c r="G36" s="835"/>
      <c r="H36" s="836"/>
      <c r="I36" s="276"/>
      <c r="J36" s="277"/>
      <c r="K36" s="278">
        <f>VLOOKUP(A36,EQUIPOS!A6:D161,4,FALSE)</f>
        <v>144228</v>
      </c>
      <c r="L36" s="279"/>
      <c r="M36" s="280">
        <v>5</v>
      </c>
      <c r="N36" s="281">
        <f>K36/M36</f>
        <v>28845.599999999999</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102.1344104122</v>
      </c>
    </row>
    <row r="43" spans="1:14" ht="15" thickBot="1">
      <c r="B43" s="821" t="s">
        <v>1037</v>
      </c>
      <c r="C43" s="822"/>
      <c r="D43" s="822"/>
      <c r="E43" s="822"/>
      <c r="F43" s="822"/>
      <c r="G43" s="822"/>
      <c r="H43" s="822"/>
      <c r="I43" s="822"/>
      <c r="J43" s="822"/>
      <c r="K43" s="822"/>
      <c r="L43" s="822"/>
      <c r="M43" s="823"/>
      <c r="N43" s="105">
        <f>SUM(N36:N42)</f>
        <v>28947.734410412198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825">
        <f>VLOOKUP(A59,TRANSPORTE!A5:D94,4,FALSE)</f>
        <v>1339</v>
      </c>
      <c r="M59" s="826"/>
      <c r="N59" s="296">
        <f>K59*L59</f>
        <v>939.97799999999995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939.97799999999995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5106.7205206099998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34994.432931022195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6998.8865862044395</v>
      </c>
      <c r="M83" s="856"/>
      <c r="N83" s="57"/>
    </row>
    <row r="84" spans="1:14">
      <c r="B84" s="95" t="s">
        <v>1057</v>
      </c>
      <c r="C84" s="96"/>
      <c r="D84" s="96"/>
      <c r="E84" s="96"/>
      <c r="F84" s="96"/>
      <c r="G84" s="96"/>
      <c r="H84" s="96"/>
      <c r="I84" s="93"/>
      <c r="J84" s="94"/>
      <c r="K84" s="313">
        <v>0.05</v>
      </c>
      <c r="L84" s="855">
        <f>N78*K84</f>
        <v>1749.7216465511099</v>
      </c>
      <c r="M84" s="856"/>
      <c r="N84" s="57"/>
    </row>
    <row r="85" spans="1:14" ht="15" thickBot="1">
      <c r="B85" s="97" t="s">
        <v>1058</v>
      </c>
      <c r="C85" s="98"/>
      <c r="D85" s="98"/>
      <c r="E85" s="98"/>
      <c r="F85" s="98"/>
      <c r="G85" s="98"/>
      <c r="H85" s="98"/>
      <c r="I85" s="99"/>
      <c r="J85" s="100"/>
      <c r="K85" s="314">
        <v>0.05</v>
      </c>
      <c r="L85" s="857">
        <f>N78*K85</f>
        <v>1749.7216465511099</v>
      </c>
      <c r="M85" s="858"/>
      <c r="N85" s="57"/>
    </row>
    <row r="86" spans="1:14" ht="15" thickBot="1">
      <c r="B86" s="821" t="s">
        <v>1037</v>
      </c>
      <c r="C86" s="822"/>
      <c r="D86" s="822"/>
      <c r="E86" s="822"/>
      <c r="F86" s="822"/>
      <c r="G86" s="822"/>
      <c r="H86" s="822"/>
      <c r="I86" s="822"/>
      <c r="J86" s="822"/>
      <c r="K86" s="822"/>
      <c r="L86" s="822"/>
      <c r="M86" s="823"/>
      <c r="N86" s="58">
        <f>L83+L84+L85</f>
        <v>10498.329879306659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45492.762810328852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307</v>
      </c>
      <c r="B36" s="834" t="str">
        <f>VLOOKUP(A36,EQUIPOS!A6:D154,3,FALSE)</f>
        <v>Retroexcavadora, Potencia en el Volante 78 HP 2200 RPM</v>
      </c>
      <c r="C36" s="835"/>
      <c r="D36" s="835"/>
      <c r="E36" s="835"/>
      <c r="F36" s="835"/>
      <c r="G36" s="835"/>
      <c r="H36" s="836"/>
      <c r="I36" s="276"/>
      <c r="J36" s="277"/>
      <c r="K36" s="278">
        <f>VLOOKUP(A36,EQUIPOS!A6:D161,4,FALSE)</f>
        <v>144228</v>
      </c>
      <c r="L36" s="279"/>
      <c r="M36" s="280">
        <v>4</v>
      </c>
      <c r="N36" s="281">
        <f>K36/M36</f>
        <v>36057</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63.834006507624999</v>
      </c>
    </row>
    <row r="43" spans="1:14" ht="15" thickBot="1">
      <c r="B43" s="821" t="s">
        <v>1037</v>
      </c>
      <c r="C43" s="822"/>
      <c r="D43" s="822"/>
      <c r="E43" s="822"/>
      <c r="F43" s="822"/>
      <c r="G43" s="822"/>
      <c r="H43" s="822"/>
      <c r="I43" s="822"/>
      <c r="J43" s="822"/>
      <c r="K43" s="822"/>
      <c r="L43" s="822"/>
      <c r="M43" s="823"/>
      <c r="N43" s="105">
        <f>SUM(N36:N42)</f>
        <v>36120.834006507626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825">
        <f>VLOOKUP(A59,TRANSPORTE!A5:D94,4,FALSE)</f>
        <v>1339</v>
      </c>
      <c r="M59" s="826"/>
      <c r="N59" s="296">
        <f>K59*L59</f>
        <v>4057.1699999999996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4057.1699999999996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SUM(N70:N75)</f>
        <v>3191.70032538125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43369.704331888875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8673.9408663777758</v>
      </c>
      <c r="M83" s="856"/>
      <c r="N83" s="57"/>
    </row>
    <row r="84" spans="1:14">
      <c r="B84" s="95" t="s">
        <v>1057</v>
      </c>
      <c r="C84" s="96"/>
      <c r="D84" s="96"/>
      <c r="E84" s="96"/>
      <c r="F84" s="96"/>
      <c r="G84" s="96"/>
      <c r="H84" s="96"/>
      <c r="I84" s="93"/>
      <c r="J84" s="94"/>
      <c r="K84" s="313">
        <v>0.05</v>
      </c>
      <c r="L84" s="855">
        <f>N78*K84</f>
        <v>2168.485216594444</v>
      </c>
      <c r="M84" s="856"/>
      <c r="N84" s="57"/>
    </row>
    <row r="85" spans="1:14" ht="15" thickBot="1">
      <c r="B85" s="97" t="s">
        <v>1058</v>
      </c>
      <c r="C85" s="98"/>
      <c r="D85" s="98"/>
      <c r="E85" s="98"/>
      <c r="F85" s="98"/>
      <c r="G85" s="98"/>
      <c r="H85" s="98"/>
      <c r="I85" s="99"/>
      <c r="J85" s="100"/>
      <c r="K85" s="314">
        <v>0.05</v>
      </c>
      <c r="L85" s="857">
        <f>N78*K85</f>
        <v>2168.485216594444</v>
      </c>
      <c r="M85" s="858"/>
      <c r="N85" s="57"/>
    </row>
    <row r="86" spans="1:14" ht="15" thickBot="1">
      <c r="B86" s="821" t="s">
        <v>1037</v>
      </c>
      <c r="C86" s="822"/>
      <c r="D86" s="822"/>
      <c r="E86" s="822"/>
      <c r="F86" s="822"/>
      <c r="G86" s="822"/>
      <c r="H86" s="822"/>
      <c r="I86" s="822"/>
      <c r="J86" s="822"/>
      <c r="K86" s="822"/>
      <c r="L86" s="822"/>
      <c r="M86" s="823"/>
      <c r="N86" s="58">
        <f>L83+L84+L85</f>
        <v>13010.911299566662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56380.615631455541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c r="B36" s="834"/>
      <c r="C36" s="835"/>
      <c r="D36" s="835"/>
      <c r="E36" s="835"/>
      <c r="F36" s="835"/>
      <c r="G36" s="835"/>
      <c r="H36" s="836"/>
      <c r="I36" s="276"/>
      <c r="J36" s="277"/>
      <c r="K36" s="278"/>
      <c r="L36" s="279"/>
      <c r="M36" s="280"/>
      <c r="N36" s="281"/>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0.1</v>
      </c>
      <c r="M42" s="846"/>
      <c r="N42" s="111">
        <f>N76*L42</f>
        <v>136.17921388293334</v>
      </c>
    </row>
    <row r="43" spans="1:14" ht="15" thickBot="1">
      <c r="B43" s="821" t="s">
        <v>1037</v>
      </c>
      <c r="C43" s="822"/>
      <c r="D43" s="822"/>
      <c r="E43" s="822"/>
      <c r="F43" s="822"/>
      <c r="G43" s="822"/>
      <c r="H43" s="822"/>
      <c r="I43" s="822"/>
      <c r="J43" s="822"/>
      <c r="K43" s="822"/>
      <c r="L43" s="822"/>
      <c r="M43" s="823"/>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16"/>
      <c r="C53" s="817"/>
      <c r="D53" s="817"/>
      <c r="E53" s="817"/>
      <c r="F53" s="817"/>
      <c r="G53" s="817"/>
      <c r="H53" s="817"/>
      <c r="I53" s="818"/>
      <c r="J53" s="48"/>
      <c r="K53" s="50"/>
      <c r="L53" s="819"/>
      <c r="M53" s="820"/>
      <c r="N53" s="51"/>
    </row>
    <row r="54" spans="2:14" ht="15" thickBot="1">
      <c r="B54" s="821" t="s">
        <v>1037</v>
      </c>
      <c r="C54" s="822"/>
      <c r="D54" s="822"/>
      <c r="E54" s="822"/>
      <c r="F54" s="822"/>
      <c r="G54" s="822"/>
      <c r="H54" s="822"/>
      <c r="I54" s="822"/>
      <c r="J54" s="822"/>
      <c r="K54" s="822"/>
      <c r="L54" s="822"/>
      <c r="M54" s="823"/>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24" t="s">
        <v>1045</v>
      </c>
      <c r="M58" s="797"/>
      <c r="N58" s="82" t="s">
        <v>1035</v>
      </c>
    </row>
    <row r="59" spans="2:14">
      <c r="B59" s="52"/>
      <c r="C59" s="326"/>
      <c r="D59" s="326"/>
      <c r="E59" s="326"/>
      <c r="F59" s="326"/>
      <c r="G59" s="326"/>
      <c r="H59" s="320"/>
      <c r="I59" s="288"/>
      <c r="J59" s="295"/>
      <c r="K59" s="288"/>
      <c r="L59" s="825"/>
      <c r="M59" s="826"/>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1361.7921388293332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299.59427054245333</v>
      </c>
      <c r="M83" s="856"/>
      <c r="N83" s="57"/>
    </row>
    <row r="84" spans="1:14">
      <c r="B84" s="95" t="s">
        <v>1057</v>
      </c>
      <c r="C84" s="96"/>
      <c r="D84" s="96"/>
      <c r="E84" s="96"/>
      <c r="F84" s="96"/>
      <c r="G84" s="96"/>
      <c r="H84" s="96"/>
      <c r="I84" s="93"/>
      <c r="J84" s="94"/>
      <c r="K84" s="313">
        <v>0.05</v>
      </c>
      <c r="L84" s="855">
        <f>N78*K84</f>
        <v>74.898567635613333</v>
      </c>
      <c r="M84" s="856"/>
      <c r="N84" s="57"/>
    </row>
    <row r="85" spans="1:14" ht="15" thickBot="1">
      <c r="B85" s="97" t="s">
        <v>1058</v>
      </c>
      <c r="C85" s="98"/>
      <c r="D85" s="98"/>
      <c r="E85" s="98"/>
      <c r="F85" s="98"/>
      <c r="G85" s="98"/>
      <c r="H85" s="98"/>
      <c r="I85" s="99"/>
      <c r="J85" s="100"/>
      <c r="K85" s="314">
        <v>0.05</v>
      </c>
      <c r="L85" s="857">
        <f>N78*K85</f>
        <v>74.898567635613333</v>
      </c>
      <c r="M85" s="858"/>
      <c r="N85" s="57"/>
    </row>
    <row r="86" spans="1:14" ht="15" thickBot="1">
      <c r="B86" s="821" t="s">
        <v>1037</v>
      </c>
      <c r="C86" s="822"/>
      <c r="D86" s="822"/>
      <c r="E86" s="822"/>
      <c r="F86" s="822"/>
      <c r="G86" s="822"/>
      <c r="H86" s="822"/>
      <c r="I86" s="822"/>
      <c r="J86" s="822"/>
      <c r="K86" s="822"/>
      <c r="L86" s="822"/>
      <c r="M86" s="823"/>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310</v>
      </c>
      <c r="B36" s="834" t="str">
        <f>VLOOKUP(A36,EQUIPOS!A6:D154,3,FALSE)</f>
        <v>Retroexcavadora A25C</v>
      </c>
      <c r="C36" s="835"/>
      <c r="D36" s="835"/>
      <c r="E36" s="835"/>
      <c r="F36" s="835"/>
      <c r="G36" s="835"/>
      <c r="H36" s="836"/>
      <c r="I36" s="276"/>
      <c r="J36" s="277"/>
      <c r="K36" s="278">
        <f>VLOOKUP(A36,EQUIPOS!A6:D163,4,FALSE)</f>
        <v>120190</v>
      </c>
      <c r="L36" s="279"/>
      <c r="M36" s="280">
        <v>3</v>
      </c>
      <c r="N36" s="281">
        <f>K36/M36</f>
        <v>40063.333333333336</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85.112008676833341</v>
      </c>
    </row>
    <row r="43" spans="1:14" ht="15" thickBot="1">
      <c r="B43" s="821" t="s">
        <v>1037</v>
      </c>
      <c r="C43" s="822"/>
      <c r="D43" s="822"/>
      <c r="E43" s="822"/>
      <c r="F43" s="822"/>
      <c r="G43" s="822"/>
      <c r="H43" s="822"/>
      <c r="I43" s="822"/>
      <c r="J43" s="822"/>
      <c r="K43" s="822"/>
      <c r="L43" s="822"/>
      <c r="M43" s="823"/>
      <c r="N43" s="105">
        <f>SUM(N36:N42)</f>
        <v>40148.445342010171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5">
        <f>VLOOKUP(A59,TRANSPORTE!A6:D117,4,FALSE)</f>
        <v>959.9556440226188</v>
      </c>
      <c r="M59" s="826"/>
      <c r="N59" s="296">
        <f>K59*L59</f>
        <v>1631.9245948384519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1631.9245948384519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8511.2008676833339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50291.570804531955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10058.314160906391</v>
      </c>
      <c r="M83" s="856"/>
      <c r="N83" s="57"/>
    </row>
    <row r="84" spans="1:14">
      <c r="B84" s="95" t="s">
        <v>1057</v>
      </c>
      <c r="C84" s="96"/>
      <c r="D84" s="96"/>
      <c r="E84" s="96"/>
      <c r="F84" s="96"/>
      <c r="G84" s="96"/>
      <c r="H84" s="96"/>
      <c r="I84" s="93"/>
      <c r="J84" s="94"/>
      <c r="K84" s="313">
        <v>0.05</v>
      </c>
      <c r="L84" s="855">
        <f>N78*K84</f>
        <v>2514.5785402265979</v>
      </c>
      <c r="M84" s="856"/>
      <c r="N84" s="57"/>
    </row>
    <row r="85" spans="1:14" ht="15" thickBot="1">
      <c r="B85" s="97" t="s">
        <v>1058</v>
      </c>
      <c r="C85" s="98"/>
      <c r="D85" s="98"/>
      <c r="E85" s="98"/>
      <c r="F85" s="98"/>
      <c r="G85" s="98"/>
      <c r="H85" s="98"/>
      <c r="I85" s="99"/>
      <c r="J85" s="100"/>
      <c r="K85" s="314">
        <v>0.05</v>
      </c>
      <c r="L85" s="857">
        <f>N78*K85</f>
        <v>2514.5785402265979</v>
      </c>
      <c r="M85" s="858"/>
      <c r="N85" s="57"/>
    </row>
    <row r="86" spans="1:14" ht="15" thickBot="1">
      <c r="B86" s="821" t="s">
        <v>1037</v>
      </c>
      <c r="C86" s="822"/>
      <c r="D86" s="822"/>
      <c r="E86" s="822"/>
      <c r="F86" s="822"/>
      <c r="G86" s="822"/>
      <c r="H86" s="822"/>
      <c r="I86" s="822"/>
      <c r="J86" s="822"/>
      <c r="K86" s="822"/>
      <c r="L86" s="822"/>
      <c r="M86" s="823"/>
      <c r="N86" s="58">
        <f>L83+L84+L85</f>
        <v>15087.471241359586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65379.04204589154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310</v>
      </c>
      <c r="B36" s="834" t="str">
        <f>VLOOKUP(A36,EQUIPOS!A6:D154,3,FALSE)</f>
        <v>Retroexcavadora A25C</v>
      </c>
      <c r="C36" s="835"/>
      <c r="D36" s="835"/>
      <c r="E36" s="835"/>
      <c r="F36" s="835"/>
      <c r="G36" s="835"/>
      <c r="H36" s="836"/>
      <c r="I36" s="276"/>
      <c r="J36" s="277"/>
      <c r="K36" s="278">
        <f>VLOOKUP(A36,EQUIPOS!A6:D163,4,FALSE)</f>
        <v>120190</v>
      </c>
      <c r="L36" s="279"/>
      <c r="M36" s="280">
        <v>3</v>
      </c>
      <c r="N36" s="281">
        <f>K36/M36</f>
        <v>40063.333333333336</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85.112008676833341</v>
      </c>
    </row>
    <row r="43" spans="1:14" ht="15" thickBot="1">
      <c r="B43" s="821" t="s">
        <v>1037</v>
      </c>
      <c r="C43" s="822"/>
      <c r="D43" s="822"/>
      <c r="E43" s="822"/>
      <c r="F43" s="822"/>
      <c r="G43" s="822"/>
      <c r="H43" s="822"/>
      <c r="I43" s="822"/>
      <c r="J43" s="822"/>
      <c r="K43" s="822"/>
      <c r="L43" s="822"/>
      <c r="M43" s="823"/>
      <c r="N43" s="105">
        <f>SUM(N36:N42)</f>
        <v>40148.445342010171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5">
        <f>VLOOKUP(A59,TRANSPORTE!A6:D117,4,FALSE)</f>
        <v>959.9556440226188</v>
      </c>
      <c r="M59" s="826"/>
      <c r="N59" s="296">
        <f>K59*L59</f>
        <v>1631.9245948384519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1631.9245948384519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8511.2008676833339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50291.570804531955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10058.314160906391</v>
      </c>
      <c r="M83" s="856"/>
      <c r="N83" s="57"/>
    </row>
    <row r="84" spans="1:14">
      <c r="B84" s="95" t="s">
        <v>1057</v>
      </c>
      <c r="C84" s="96"/>
      <c r="D84" s="96"/>
      <c r="E84" s="96"/>
      <c r="F84" s="96"/>
      <c r="G84" s="96"/>
      <c r="H84" s="96"/>
      <c r="I84" s="93"/>
      <c r="J84" s="94"/>
      <c r="K84" s="313">
        <v>0.05</v>
      </c>
      <c r="L84" s="855">
        <f>N78*K84</f>
        <v>2514.5785402265979</v>
      </c>
      <c r="M84" s="856"/>
      <c r="N84" s="57"/>
    </row>
    <row r="85" spans="1:14" ht="15" thickBot="1">
      <c r="B85" s="97" t="s">
        <v>1058</v>
      </c>
      <c r="C85" s="98"/>
      <c r="D85" s="98"/>
      <c r="E85" s="98"/>
      <c r="F85" s="98"/>
      <c r="G85" s="98"/>
      <c r="H85" s="98"/>
      <c r="I85" s="99"/>
      <c r="J85" s="100"/>
      <c r="K85" s="314">
        <v>0.05</v>
      </c>
      <c r="L85" s="857">
        <f>N78*K85</f>
        <v>2514.5785402265979</v>
      </c>
      <c r="M85" s="858"/>
      <c r="N85" s="57"/>
    </row>
    <row r="86" spans="1:14" ht="15" thickBot="1">
      <c r="B86" s="821" t="s">
        <v>1037</v>
      </c>
      <c r="C86" s="822"/>
      <c r="D86" s="822"/>
      <c r="E86" s="822"/>
      <c r="F86" s="822"/>
      <c r="G86" s="822"/>
      <c r="H86" s="822"/>
      <c r="I86" s="822"/>
      <c r="J86" s="822"/>
      <c r="K86" s="822"/>
      <c r="L86" s="822"/>
      <c r="M86" s="823"/>
      <c r="N86" s="58">
        <f>L83+L84+L85</f>
        <v>15087.471241359586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65379.04204589154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312</v>
      </c>
      <c r="B36" s="834" t="str">
        <f>VLOOKUP(A36,EQUIPOS!A6:D154,3,FALSE)</f>
        <v>Retroexcavadora sobre oruga, potencia 138 HP, balde de 1,5 m3.</v>
      </c>
      <c r="C36" s="835"/>
      <c r="D36" s="835"/>
      <c r="E36" s="835"/>
      <c r="F36" s="835"/>
      <c r="G36" s="835"/>
      <c r="H36" s="836"/>
      <c r="I36" s="276"/>
      <c r="J36" s="277"/>
      <c r="K36" s="278">
        <f>VLOOKUP(A36,EQUIPOS!A6:D163,4,FALSE)</f>
        <v>195308.75</v>
      </c>
      <c r="L36" s="279"/>
      <c r="M36" s="280">
        <v>45</v>
      </c>
      <c r="N36" s="281">
        <f>K36/M36</f>
        <v>4340.1944444444443</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1.4185334779472223</v>
      </c>
    </row>
    <row r="43" spans="1:14" ht="15" thickBot="1">
      <c r="B43" s="821" t="s">
        <v>1037</v>
      </c>
      <c r="C43" s="822"/>
      <c r="D43" s="822"/>
      <c r="E43" s="822"/>
      <c r="F43" s="822"/>
      <c r="G43" s="822"/>
      <c r="H43" s="822"/>
      <c r="I43" s="822"/>
      <c r="J43" s="822"/>
      <c r="K43" s="822"/>
      <c r="L43" s="822"/>
      <c r="M43" s="823"/>
      <c r="N43" s="105">
        <f>SUM(N36:N42)</f>
        <v>4341.612977922392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825">
        <f>VLOOKUP(A59,TRANSPORTE!A6:D117,4,FALSE)</f>
        <v>0.30101358760964236</v>
      </c>
      <c r="M59" s="826"/>
      <c r="N59" s="296">
        <f>K59*L59</f>
        <v>10.746185077664233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10.746185077664233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141.85334779472223</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4494.2125107947786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898.84250215895577</v>
      </c>
      <c r="M83" s="856"/>
      <c r="N83" s="57"/>
    </row>
    <row r="84" spans="1:14">
      <c r="B84" s="95" t="s">
        <v>1057</v>
      </c>
      <c r="C84" s="96"/>
      <c r="D84" s="96"/>
      <c r="E84" s="96"/>
      <c r="F84" s="96"/>
      <c r="G84" s="96"/>
      <c r="H84" s="96"/>
      <c r="I84" s="93"/>
      <c r="J84" s="94"/>
      <c r="K84" s="313">
        <v>0.05</v>
      </c>
      <c r="L84" s="855">
        <f>N78*K84</f>
        <v>224.71062553973894</v>
      </c>
      <c r="M84" s="856"/>
      <c r="N84" s="57"/>
    </row>
    <row r="85" spans="1:14" ht="15" thickBot="1">
      <c r="B85" s="97" t="s">
        <v>1058</v>
      </c>
      <c r="C85" s="98"/>
      <c r="D85" s="98"/>
      <c r="E85" s="98"/>
      <c r="F85" s="98"/>
      <c r="G85" s="98"/>
      <c r="H85" s="98"/>
      <c r="I85" s="99"/>
      <c r="J85" s="100"/>
      <c r="K85" s="314">
        <v>0.05</v>
      </c>
      <c r="L85" s="857">
        <f>N78*K85</f>
        <v>224.71062553973894</v>
      </c>
      <c r="M85" s="858"/>
      <c r="N85" s="57"/>
    </row>
    <row r="86" spans="1:14" ht="15" thickBot="1">
      <c r="B86" s="821" t="s">
        <v>1037</v>
      </c>
      <c r="C86" s="822"/>
      <c r="D86" s="822"/>
      <c r="E86" s="822"/>
      <c r="F86" s="822"/>
      <c r="G86" s="822"/>
      <c r="H86" s="822"/>
      <c r="I86" s="822"/>
      <c r="J86" s="822"/>
      <c r="K86" s="822"/>
      <c r="L86" s="822"/>
      <c r="M86" s="823"/>
      <c r="N86" s="58">
        <f>L83+L84+L85</f>
        <v>1348.2637532384335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5842.4762640332119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2.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c r="B36" s="834"/>
      <c r="C36" s="835"/>
      <c r="D36" s="835"/>
      <c r="E36" s="835"/>
      <c r="F36" s="835"/>
      <c r="G36" s="835"/>
      <c r="H36" s="836"/>
      <c r="I36" s="276"/>
      <c r="J36" s="277"/>
      <c r="K36" s="278"/>
      <c r="L36" s="279"/>
      <c r="M36" s="280"/>
      <c r="N36" s="281"/>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0.1</v>
      </c>
      <c r="M42" s="846"/>
      <c r="N42" s="111">
        <f>N76*L42</f>
        <v>56.741339117888892</v>
      </c>
    </row>
    <row r="43" spans="1:14" ht="15" thickBot="1">
      <c r="B43" s="821" t="s">
        <v>1037</v>
      </c>
      <c r="C43" s="822"/>
      <c r="D43" s="822"/>
      <c r="E43" s="822"/>
      <c r="F43" s="822"/>
      <c r="G43" s="822"/>
      <c r="H43" s="822"/>
      <c r="I43" s="822"/>
      <c r="J43" s="822"/>
      <c r="K43" s="822"/>
      <c r="L43" s="822"/>
      <c r="M43" s="823"/>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825">
        <f>VLOOKUP(A59,TRANSPORTE!A6:D117,4,FALSE)</f>
        <v>0.30101358760964236</v>
      </c>
      <c r="M59" s="826"/>
      <c r="N59" s="296">
        <f>K59*L59</f>
        <v>3.0853892729988344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3.0853892729988344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627.24011956977665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125.44802391395534</v>
      </c>
      <c r="M83" s="856"/>
      <c r="N83" s="57"/>
    </row>
    <row r="84" spans="1:14">
      <c r="B84" s="95" t="s">
        <v>1057</v>
      </c>
      <c r="C84" s="96"/>
      <c r="D84" s="96"/>
      <c r="E84" s="96"/>
      <c r="F84" s="96"/>
      <c r="G84" s="96"/>
      <c r="H84" s="96"/>
      <c r="I84" s="93"/>
      <c r="J84" s="94"/>
      <c r="K84" s="313">
        <v>0.05</v>
      </c>
      <c r="L84" s="855">
        <f>N78*K84</f>
        <v>31.362005978488835</v>
      </c>
      <c r="M84" s="856"/>
      <c r="N84" s="57"/>
    </row>
    <row r="85" spans="1:14" ht="15" thickBot="1">
      <c r="B85" s="97" t="s">
        <v>1058</v>
      </c>
      <c r="C85" s="98"/>
      <c r="D85" s="98"/>
      <c r="E85" s="98"/>
      <c r="F85" s="98"/>
      <c r="G85" s="98"/>
      <c r="H85" s="98"/>
      <c r="I85" s="99"/>
      <c r="J85" s="100"/>
      <c r="K85" s="314">
        <v>0.05</v>
      </c>
      <c r="L85" s="857">
        <f>N78*K85</f>
        <v>31.362005978488835</v>
      </c>
      <c r="M85" s="858"/>
      <c r="N85" s="57"/>
    </row>
    <row r="86" spans="1:14" ht="15" thickBot="1">
      <c r="B86" s="821" t="s">
        <v>1037</v>
      </c>
      <c r="C86" s="822"/>
      <c r="D86" s="822"/>
      <c r="E86" s="822"/>
      <c r="F86" s="822"/>
      <c r="G86" s="822"/>
      <c r="H86" s="822"/>
      <c r="I86" s="822"/>
      <c r="J86" s="822"/>
      <c r="K86" s="822"/>
      <c r="L86" s="822"/>
      <c r="M86" s="823"/>
      <c r="N86" s="58">
        <f>L83+L84+L85</f>
        <v>188.172035870933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815.41215544070963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312</v>
      </c>
      <c r="B36" s="834" t="str">
        <f>VLOOKUP(A36,EQUIPOS!A6:D154,3,FALSE)</f>
        <v>Retroexcavadora sobre oruga, potencia 138 HP, balde de 1,5 m3.</v>
      </c>
      <c r="C36" s="835"/>
      <c r="D36" s="835"/>
      <c r="E36" s="835"/>
      <c r="F36" s="835"/>
      <c r="G36" s="835"/>
      <c r="H36" s="836"/>
      <c r="I36" s="276"/>
      <c r="J36" s="277"/>
      <c r="K36" s="278">
        <f>VLOOKUP(A36,EQUIPOS!A6:D163,4,FALSE)</f>
        <v>195308.75</v>
      </c>
      <c r="L36" s="279"/>
      <c r="M36" s="280">
        <v>45</v>
      </c>
      <c r="N36" s="281">
        <f>K36/M36</f>
        <v>4340.1944444444443</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1.4185334779472223</v>
      </c>
    </row>
    <row r="43" spans="1:14" ht="15" thickBot="1">
      <c r="B43" s="821" t="s">
        <v>1037</v>
      </c>
      <c r="C43" s="822"/>
      <c r="D43" s="822"/>
      <c r="E43" s="822"/>
      <c r="F43" s="822"/>
      <c r="G43" s="822"/>
      <c r="H43" s="822"/>
      <c r="I43" s="822"/>
      <c r="J43" s="822"/>
      <c r="K43" s="822"/>
      <c r="L43" s="822"/>
      <c r="M43" s="823"/>
      <c r="N43" s="105">
        <f>SUM(N36:N42)</f>
        <v>4341.612977922392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825">
        <f>VLOOKUP(A59,TRANSPORTE!A6:D117,4,FALSE)</f>
        <v>1135.3587392984318</v>
      </c>
      <c r="M59" s="826"/>
      <c r="N59" s="296">
        <f>K59*L59</f>
        <v>920.20258140768249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920.20258140768249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141.85334779472223</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5403.6689071247965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1080.7337814249593</v>
      </c>
      <c r="M83" s="856"/>
      <c r="N83" s="57"/>
    </row>
    <row r="84" spans="1:14">
      <c r="B84" s="95" t="s">
        <v>1057</v>
      </c>
      <c r="C84" s="96"/>
      <c r="D84" s="96"/>
      <c r="E84" s="96"/>
      <c r="F84" s="96"/>
      <c r="G84" s="96"/>
      <c r="H84" s="96"/>
      <c r="I84" s="93"/>
      <c r="J84" s="94"/>
      <c r="K84" s="313">
        <v>0.05</v>
      </c>
      <c r="L84" s="855">
        <f>N78*K84</f>
        <v>270.18344535623982</v>
      </c>
      <c r="M84" s="856"/>
      <c r="N84" s="57"/>
    </row>
    <row r="85" spans="1:14" ht="15" thickBot="1">
      <c r="B85" s="97" t="s">
        <v>1058</v>
      </c>
      <c r="C85" s="98"/>
      <c r="D85" s="98"/>
      <c r="E85" s="98"/>
      <c r="F85" s="98"/>
      <c r="G85" s="98"/>
      <c r="H85" s="98"/>
      <c r="I85" s="99"/>
      <c r="J85" s="100"/>
      <c r="K85" s="314">
        <v>0.05</v>
      </c>
      <c r="L85" s="857">
        <f>N78*K85</f>
        <v>270.18344535623982</v>
      </c>
      <c r="M85" s="858"/>
      <c r="N85" s="57"/>
    </row>
    <row r="86" spans="1:14" ht="15" thickBot="1">
      <c r="B86" s="821" t="s">
        <v>1037</v>
      </c>
      <c r="C86" s="822"/>
      <c r="D86" s="822"/>
      <c r="E86" s="822"/>
      <c r="F86" s="822"/>
      <c r="G86" s="822"/>
      <c r="H86" s="822"/>
      <c r="I86" s="822"/>
      <c r="J86" s="822"/>
      <c r="K86" s="822"/>
      <c r="L86" s="822"/>
      <c r="M86" s="823"/>
      <c r="N86" s="58">
        <f>L83+L84+L85</f>
        <v>1621.100672137439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7024.7695792622353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VLOOKUP(A36,EQUIPOS!A5:D154,4,FALSE)</f>
        <v>120190</v>
      </c>
      <c r="L36" s="279"/>
      <c r="M36" s="280">
        <v>0.625</v>
      </c>
      <c r="N36" s="281">
        <f>K36/M36</f>
        <v>192304</v>
      </c>
    </row>
    <row r="37" spans="1:14">
      <c r="A37" s="114" t="s">
        <v>241</v>
      </c>
      <c r="B37" s="834" t="str">
        <f>VLOOKUP(A37,EQUIPOS!A7:D154,3,FALSE)</f>
        <v>Grúa (capacidad 15 ton)</v>
      </c>
      <c r="C37" s="835"/>
      <c r="D37" s="835"/>
      <c r="E37" s="835"/>
      <c r="F37" s="835"/>
      <c r="G37" s="835"/>
      <c r="H37" s="836"/>
      <c r="I37" s="276"/>
      <c r="J37" s="277"/>
      <c r="K37" s="278">
        <f>VLOOKUP(A37,EQUIPOS!A6:D154,4,FALSE)</f>
        <v>146578.35796510146</v>
      </c>
      <c r="L37" s="279"/>
      <c r="M37" s="280">
        <v>0.625</v>
      </c>
      <c r="N37" s="281">
        <f>K37/M37</f>
        <v>234525.37274416233</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2553.3602603050003</v>
      </c>
    </row>
    <row r="43" spans="1:14" ht="15" thickBot="1">
      <c r="B43" s="821" t="s">
        <v>1037</v>
      </c>
      <c r="C43" s="822"/>
      <c r="D43" s="822"/>
      <c r="E43" s="822"/>
      <c r="F43" s="822"/>
      <c r="G43" s="822"/>
      <c r="H43" s="822"/>
      <c r="I43" s="822"/>
      <c r="J43" s="822"/>
      <c r="K43" s="822"/>
      <c r="L43" s="822"/>
      <c r="M43" s="823"/>
      <c r="N43" s="403">
        <f>SUM(N36:N42)</f>
        <v>429382.73300446733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606.9</v>
      </c>
      <c r="N48" s="281">
        <f>K48*M48</f>
        <v>6069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4896</v>
      </c>
      <c r="N49" s="281">
        <f>K49*M49</f>
        <v>4896</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1836</v>
      </c>
      <c r="N50" s="281">
        <f>K50*M50</f>
        <v>1836</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115156.98</v>
      </c>
      <c r="N51" s="281">
        <f>K51*M51</f>
        <v>230313.96</v>
      </c>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243114.96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723564.89821056731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144712.97964211347</v>
      </c>
      <c r="M83" s="856"/>
      <c r="N83" s="57"/>
    </row>
    <row r="84" spans="1:14">
      <c r="B84" s="95" t="s">
        <v>1057</v>
      </c>
      <c r="C84" s="96"/>
      <c r="D84" s="96"/>
      <c r="E84" s="96"/>
      <c r="F84" s="96"/>
      <c r="G84" s="96"/>
      <c r="H84" s="96"/>
      <c r="I84" s="93"/>
      <c r="J84" s="94"/>
      <c r="K84" s="313">
        <v>0.05</v>
      </c>
      <c r="L84" s="855">
        <f>N78*K84</f>
        <v>36178.244910528367</v>
      </c>
      <c r="M84" s="856"/>
      <c r="N84" s="57"/>
    </row>
    <row r="85" spans="1:14" ht="15" thickBot="1">
      <c r="B85" s="97" t="s">
        <v>1058</v>
      </c>
      <c r="C85" s="98"/>
      <c r="D85" s="98"/>
      <c r="E85" s="98"/>
      <c r="F85" s="98"/>
      <c r="G85" s="98"/>
      <c r="H85" s="98"/>
      <c r="I85" s="99"/>
      <c r="J85" s="100"/>
      <c r="K85" s="314">
        <v>0.05</v>
      </c>
      <c r="L85" s="857">
        <f>N78*K85</f>
        <v>36178.244910528367</v>
      </c>
      <c r="M85" s="858"/>
      <c r="N85" s="57"/>
    </row>
    <row r="86" spans="1:14" ht="15" thickBot="1">
      <c r="B86" s="821" t="s">
        <v>1037</v>
      </c>
      <c r="C86" s="822"/>
      <c r="D86" s="822"/>
      <c r="E86" s="822"/>
      <c r="F86" s="822"/>
      <c r="G86" s="822"/>
      <c r="H86" s="822"/>
      <c r="I86" s="822"/>
      <c r="J86" s="822"/>
      <c r="K86" s="822"/>
      <c r="L86" s="822"/>
      <c r="M86" s="823"/>
      <c r="N86" s="58">
        <f>L83+L84+L85</f>
        <v>217069.46946317019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940634.36767373746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2.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VLOOKUP(A36,EQUIPOS!A6:D163,4,FALSE)</f>
        <v>120190</v>
      </c>
      <c r="L36" s="279"/>
      <c r="M36" s="280">
        <v>0.5</v>
      </c>
      <c r="N36" s="281">
        <f>K36/M36</f>
        <v>240380</v>
      </c>
    </row>
    <row r="37" spans="1:14">
      <c r="A37" s="114" t="s">
        <v>241</v>
      </c>
      <c r="B37" s="834" t="str">
        <f>VLOOKUP(A37,EQUIPOS!A7:D154,3,FALSE)</f>
        <v>Grúa (capacidad 15 ton)</v>
      </c>
      <c r="C37" s="835"/>
      <c r="D37" s="835"/>
      <c r="E37" s="835"/>
      <c r="F37" s="835"/>
      <c r="G37" s="835"/>
      <c r="H37" s="836"/>
      <c r="I37" s="276"/>
      <c r="J37" s="277"/>
      <c r="K37" s="278">
        <f>VLOOKUP(A37,EQUIPOS!A7:D164,4,FALSE)</f>
        <v>146578.35796510146</v>
      </c>
      <c r="L37" s="279"/>
      <c r="M37" s="280">
        <v>0.5</v>
      </c>
      <c r="N37" s="281">
        <f>K37/M37</f>
        <v>293156.71593020292</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3191.70032538125</v>
      </c>
    </row>
    <row r="43" spans="1:14" ht="15" thickBot="1">
      <c r="B43" s="821" t="s">
        <v>1037</v>
      </c>
      <c r="C43" s="822"/>
      <c r="D43" s="822"/>
      <c r="E43" s="822"/>
      <c r="F43" s="822"/>
      <c r="G43" s="822"/>
      <c r="H43" s="822"/>
      <c r="I43" s="822"/>
      <c r="J43" s="822"/>
      <c r="K43" s="822"/>
      <c r="L43" s="822"/>
      <c r="M43" s="823"/>
      <c r="N43" s="403">
        <f>SUM(N36:N42)</f>
        <v>536728.41625558422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606.9</v>
      </c>
      <c r="N48" s="281">
        <f>K48*M48</f>
        <v>6069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4896</v>
      </c>
      <c r="N49" s="281">
        <f>K49*M49</f>
        <v>4896</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1836</v>
      </c>
      <c r="N50" s="281">
        <f>K50*M50</f>
        <v>1836</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115156.98</v>
      </c>
      <c r="N51" s="281">
        <f>K51*M51</f>
        <v>230313.96</v>
      </c>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243114.96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63834.006507624996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843677.38276320917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168735.47655264183</v>
      </c>
      <c r="M83" s="856"/>
      <c r="N83" s="57"/>
    </row>
    <row r="84" spans="1:14">
      <c r="B84" s="95" t="s">
        <v>1057</v>
      </c>
      <c r="C84" s="96"/>
      <c r="D84" s="96"/>
      <c r="E84" s="96"/>
      <c r="F84" s="96"/>
      <c r="G84" s="96"/>
      <c r="H84" s="96"/>
      <c r="I84" s="93"/>
      <c r="J84" s="94"/>
      <c r="K84" s="313">
        <v>0.05</v>
      </c>
      <c r="L84" s="855">
        <f>N78*K84</f>
        <v>42183.869138160459</v>
      </c>
      <c r="M84" s="856"/>
      <c r="N84" s="57"/>
    </row>
    <row r="85" spans="1:14" ht="15" thickBot="1">
      <c r="B85" s="97" t="s">
        <v>1058</v>
      </c>
      <c r="C85" s="98"/>
      <c r="D85" s="98"/>
      <c r="E85" s="98"/>
      <c r="F85" s="98"/>
      <c r="G85" s="98"/>
      <c r="H85" s="98"/>
      <c r="I85" s="99"/>
      <c r="J85" s="100"/>
      <c r="K85" s="314">
        <v>0.05</v>
      </c>
      <c r="L85" s="857">
        <f>N78*K85</f>
        <v>42183.869138160459</v>
      </c>
      <c r="M85" s="858"/>
      <c r="N85" s="57"/>
    </row>
    <row r="86" spans="1:14" ht="15" thickBot="1">
      <c r="B86" s="821" t="s">
        <v>1037</v>
      </c>
      <c r="C86" s="822"/>
      <c r="D86" s="822"/>
      <c r="E86" s="822"/>
      <c r="F86" s="822"/>
      <c r="G86" s="822"/>
      <c r="H86" s="822"/>
      <c r="I86" s="822"/>
      <c r="J86" s="822"/>
      <c r="K86" s="822"/>
      <c r="L86" s="822"/>
      <c r="M86" s="823"/>
      <c r="N86" s="58">
        <f>L83+L84+L85</f>
        <v>253103.21482896275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1096780.597592172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VLOOKUP(A36,EQUIPOS!A6:D163,4,FALSE)</f>
        <v>120190</v>
      </c>
      <c r="L36" s="279"/>
      <c r="M36" s="280">
        <v>0.4375</v>
      </c>
      <c r="N36" s="281">
        <f>K36/M36</f>
        <v>274720</v>
      </c>
    </row>
    <row r="37" spans="1:14">
      <c r="A37" s="114" t="s">
        <v>241</v>
      </c>
      <c r="B37" s="834" t="str">
        <f>VLOOKUP(A37,EQUIPOS!A7:D154,3,FALSE)</f>
        <v>Grúa (capacidad 15 ton)</v>
      </c>
      <c r="C37" s="835"/>
      <c r="D37" s="835"/>
      <c r="E37" s="835"/>
      <c r="F37" s="835"/>
      <c r="G37" s="835"/>
      <c r="H37" s="836"/>
      <c r="I37" s="276"/>
      <c r="J37" s="277"/>
      <c r="K37" s="278">
        <f>VLOOKUP(A37,EQUIPOS!A7:D164,4,FALSE)</f>
        <v>146578.35796510146</v>
      </c>
      <c r="L37" s="279"/>
      <c r="M37" s="280">
        <v>0.4375</v>
      </c>
      <c r="N37" s="281">
        <f>K37/M37</f>
        <v>335036.24677737476</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3647.657514721428</v>
      </c>
    </row>
    <row r="43" spans="1:14" ht="15" thickBot="1">
      <c r="B43" s="821" t="s">
        <v>1037</v>
      </c>
      <c r="C43" s="822"/>
      <c r="D43" s="822"/>
      <c r="E43" s="822"/>
      <c r="F43" s="822"/>
      <c r="G43" s="822"/>
      <c r="H43" s="822"/>
      <c r="I43" s="822"/>
      <c r="J43" s="822"/>
      <c r="K43" s="822"/>
      <c r="L43" s="822"/>
      <c r="M43" s="823"/>
      <c r="N43" s="403">
        <f>SUM(N36:N42)</f>
        <v>613403.90429209615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606.9</v>
      </c>
      <c r="N48" s="281">
        <f>K48*M48</f>
        <v>6069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4896</v>
      </c>
      <c r="N49" s="281">
        <f>K49*M49</f>
        <v>4896</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1836</v>
      </c>
      <c r="N50" s="281">
        <f>K50*M50</f>
        <v>1836</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115156.98</v>
      </c>
      <c r="N51" s="281">
        <f>K51*M51</f>
        <v>230313.96</v>
      </c>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243114.96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72953.15029442856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929472.01458652469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185894.40291730495</v>
      </c>
      <c r="M83" s="856"/>
      <c r="N83" s="57"/>
    </row>
    <row r="84" spans="1:14">
      <c r="B84" s="95" t="s">
        <v>1057</v>
      </c>
      <c r="C84" s="96"/>
      <c r="D84" s="96"/>
      <c r="E84" s="96"/>
      <c r="F84" s="96"/>
      <c r="G84" s="96"/>
      <c r="H84" s="96"/>
      <c r="I84" s="93"/>
      <c r="J84" s="94"/>
      <c r="K84" s="313">
        <v>0.05</v>
      </c>
      <c r="L84" s="855">
        <f>N78*K84</f>
        <v>46473.600729326237</v>
      </c>
      <c r="M84" s="856"/>
      <c r="N84" s="57"/>
    </row>
    <row r="85" spans="1:14" ht="15" thickBot="1">
      <c r="B85" s="97" t="s">
        <v>1058</v>
      </c>
      <c r="C85" s="98"/>
      <c r="D85" s="98"/>
      <c r="E85" s="98"/>
      <c r="F85" s="98"/>
      <c r="G85" s="98"/>
      <c r="H85" s="98"/>
      <c r="I85" s="99"/>
      <c r="J85" s="100"/>
      <c r="K85" s="314">
        <v>0.05</v>
      </c>
      <c r="L85" s="857">
        <f>N78*K85</f>
        <v>46473.600729326237</v>
      </c>
      <c r="M85" s="858"/>
      <c r="N85" s="57"/>
    </row>
    <row r="86" spans="1:14" ht="15" thickBot="1">
      <c r="B86" s="821" t="s">
        <v>1037</v>
      </c>
      <c r="C86" s="822"/>
      <c r="D86" s="822"/>
      <c r="E86" s="822"/>
      <c r="F86" s="822"/>
      <c r="G86" s="822"/>
      <c r="H86" s="822"/>
      <c r="I86" s="822"/>
      <c r="J86" s="822"/>
      <c r="K86" s="822"/>
      <c r="L86" s="822"/>
      <c r="M86" s="823"/>
      <c r="N86" s="58">
        <f>L83+L84+L85</f>
        <v>278841.60437595745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1208313.6189624821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VLOOKUP(A36,EQUIPOS!A6:D163,4,FALSE)</f>
        <v>120190</v>
      </c>
      <c r="L36" s="279"/>
      <c r="M36" s="280">
        <v>0.875</v>
      </c>
      <c r="N36" s="281">
        <f>K36/M36</f>
        <v>137360</v>
      </c>
    </row>
    <row r="37" spans="1:14">
      <c r="A37" s="114" t="s">
        <v>241</v>
      </c>
      <c r="B37" s="834" t="str">
        <f>VLOOKUP(A37,EQUIPOS!A7:D154,3,FALSE)</f>
        <v>Grúa (capacidad 15 ton)</v>
      </c>
      <c r="C37" s="835"/>
      <c r="D37" s="835"/>
      <c r="E37" s="835"/>
      <c r="F37" s="835"/>
      <c r="G37" s="835"/>
      <c r="H37" s="836"/>
      <c r="I37" s="276"/>
      <c r="J37" s="277"/>
      <c r="K37" s="278">
        <f>VLOOKUP(A37,EQUIPOS!A7:D164,4,FALSE)</f>
        <v>146578.35796510146</v>
      </c>
      <c r="L37" s="279"/>
      <c r="M37" s="280">
        <v>0.875</v>
      </c>
      <c r="N37" s="281">
        <f>K37/M37</f>
        <v>167518.12338868738</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1459.0630058885715</v>
      </c>
    </row>
    <row r="43" spans="1:14" ht="15" thickBot="1">
      <c r="B43" s="821" t="s">
        <v>1037</v>
      </c>
      <c r="C43" s="822"/>
      <c r="D43" s="822"/>
      <c r="E43" s="822"/>
      <c r="F43" s="822"/>
      <c r="G43" s="822"/>
      <c r="H43" s="822"/>
      <c r="I43" s="822"/>
      <c r="J43" s="822"/>
      <c r="K43" s="822"/>
      <c r="L43" s="822"/>
      <c r="M43" s="823"/>
      <c r="N43" s="403">
        <f>SUM(N36:N42)</f>
        <v>306337.18639457593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606.9</v>
      </c>
      <c r="N48" s="281">
        <f>K48*M48</f>
        <v>6069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4896</v>
      </c>
      <c r="N49" s="281">
        <f>K49*M49</f>
        <v>4896</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1836</v>
      </c>
      <c r="N50" s="281">
        <f>K50*M50</f>
        <v>1836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12801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29181.260117771428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348319.44651234738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69663.889302469484</v>
      </c>
      <c r="M83" s="856"/>
      <c r="N83" s="57"/>
    </row>
    <row r="84" spans="1:14">
      <c r="B84" s="95" t="s">
        <v>1057</v>
      </c>
      <c r="C84" s="96"/>
      <c r="D84" s="96"/>
      <c r="E84" s="96"/>
      <c r="F84" s="96"/>
      <c r="G84" s="96"/>
      <c r="H84" s="96"/>
      <c r="I84" s="93"/>
      <c r="J84" s="94"/>
      <c r="K84" s="313">
        <v>0.05</v>
      </c>
      <c r="L84" s="855">
        <f>N78*K84</f>
        <v>17415.972325617371</v>
      </c>
      <c r="M84" s="856"/>
      <c r="N84" s="57"/>
    </row>
    <row r="85" spans="1:14" ht="15" thickBot="1">
      <c r="B85" s="97" t="s">
        <v>1058</v>
      </c>
      <c r="C85" s="98"/>
      <c r="D85" s="98"/>
      <c r="E85" s="98"/>
      <c r="F85" s="98"/>
      <c r="G85" s="98"/>
      <c r="H85" s="98"/>
      <c r="I85" s="99"/>
      <c r="J85" s="100"/>
      <c r="K85" s="314">
        <v>0.05</v>
      </c>
      <c r="L85" s="857">
        <f>N78*K85</f>
        <v>17415.972325617371</v>
      </c>
      <c r="M85" s="858"/>
      <c r="N85" s="57"/>
    </row>
    <row r="86" spans="1:14" ht="15" thickBot="1">
      <c r="B86" s="821" t="s">
        <v>1037</v>
      </c>
      <c r="C86" s="822"/>
      <c r="D86" s="822"/>
      <c r="E86" s="822"/>
      <c r="F86" s="822"/>
      <c r="G86" s="822"/>
      <c r="H86" s="822"/>
      <c r="I86" s="822"/>
      <c r="J86" s="822"/>
      <c r="K86" s="822"/>
      <c r="L86" s="822"/>
      <c r="M86" s="823"/>
      <c r="N86" s="58">
        <f>L83+L84+L85</f>
        <v>104495.83395370423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452815.2804660516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2.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VLOOKUP(A36,EQUIPOS!A6:D163,4,FALSE)</f>
        <v>120190</v>
      </c>
      <c r="L36" s="279"/>
      <c r="M36" s="280">
        <v>0.75</v>
      </c>
      <c r="N36" s="281">
        <f>K36/M36</f>
        <v>160253.33333333334</v>
      </c>
    </row>
    <row r="37" spans="1:14">
      <c r="A37" s="114" t="s">
        <v>241</v>
      </c>
      <c r="B37" s="834" t="str">
        <f>VLOOKUP(A37,EQUIPOS!A7:D154,3,FALSE)</f>
        <v>Grúa (capacidad 15 ton)</v>
      </c>
      <c r="C37" s="835"/>
      <c r="D37" s="835"/>
      <c r="E37" s="835"/>
      <c r="F37" s="835"/>
      <c r="G37" s="835"/>
      <c r="H37" s="836"/>
      <c r="I37" s="276"/>
      <c r="J37" s="277"/>
      <c r="K37" s="278">
        <f>VLOOKUP(A37,EQUIPOS!A7:D164,4,FALSE)</f>
        <v>146578.35796510146</v>
      </c>
      <c r="L37" s="279"/>
      <c r="M37" s="280">
        <v>0.75</v>
      </c>
      <c r="N37" s="281">
        <f>K37/M37</f>
        <v>195437.81062013528</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1702.2401735366668</v>
      </c>
    </row>
    <row r="43" spans="1:14" ht="15" thickBot="1">
      <c r="B43" s="821" t="s">
        <v>1037</v>
      </c>
      <c r="C43" s="822"/>
      <c r="D43" s="822"/>
      <c r="E43" s="822"/>
      <c r="F43" s="822"/>
      <c r="G43" s="822"/>
      <c r="H43" s="822"/>
      <c r="I43" s="822"/>
      <c r="J43" s="822"/>
      <c r="K43" s="822"/>
      <c r="L43" s="822"/>
      <c r="M43" s="823"/>
      <c r="N43" s="403">
        <f>SUM(N36:N42)</f>
        <v>357393.38412700529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606.9</v>
      </c>
      <c r="N48" s="281">
        <f>K48*M48</f>
        <v>6069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4896</v>
      </c>
      <c r="N49" s="281">
        <f>K49*M49</f>
        <v>4896</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1836</v>
      </c>
      <c r="N50" s="281">
        <f>K50*M50</f>
        <v>1836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12801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34044.803470733335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404239.18759773864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80847.837519547727</v>
      </c>
      <c r="M83" s="856"/>
      <c r="N83" s="57"/>
    </row>
    <row r="84" spans="1:14">
      <c r="B84" s="95" t="s">
        <v>1057</v>
      </c>
      <c r="C84" s="96"/>
      <c r="D84" s="96"/>
      <c r="E84" s="96"/>
      <c r="F84" s="96"/>
      <c r="G84" s="96"/>
      <c r="H84" s="96"/>
      <c r="I84" s="93"/>
      <c r="J84" s="94"/>
      <c r="K84" s="313">
        <v>0.05</v>
      </c>
      <c r="L84" s="855">
        <f>N78*K84</f>
        <v>20211.959379886932</v>
      </c>
      <c r="M84" s="856"/>
      <c r="N84" s="57"/>
    </row>
    <row r="85" spans="1:14" ht="15" thickBot="1">
      <c r="B85" s="97" t="s">
        <v>1058</v>
      </c>
      <c r="C85" s="98"/>
      <c r="D85" s="98"/>
      <c r="E85" s="98"/>
      <c r="F85" s="98"/>
      <c r="G85" s="98"/>
      <c r="H85" s="98"/>
      <c r="I85" s="99"/>
      <c r="J85" s="100"/>
      <c r="K85" s="314">
        <v>0.05</v>
      </c>
      <c r="L85" s="857">
        <f>N78*K85</f>
        <v>20211.959379886932</v>
      </c>
      <c r="M85" s="858"/>
      <c r="N85" s="57"/>
    </row>
    <row r="86" spans="1:14" ht="15" thickBot="1">
      <c r="B86" s="821" t="s">
        <v>1037</v>
      </c>
      <c r="C86" s="822"/>
      <c r="D86" s="822"/>
      <c r="E86" s="822"/>
      <c r="F86" s="822"/>
      <c r="G86" s="822"/>
      <c r="H86" s="822"/>
      <c r="I86" s="822"/>
      <c r="J86" s="822"/>
      <c r="K86" s="822"/>
      <c r="L86" s="822"/>
      <c r="M86" s="823"/>
      <c r="N86" s="58">
        <f>L83+L84+L85</f>
        <v>121271.75627932159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525510.9438770602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VLOOKUP(A36,EQUIPOS!A6:D163,4,FALSE)</f>
        <v>120190</v>
      </c>
      <c r="L36" s="279"/>
      <c r="M36" s="280">
        <v>0.6875</v>
      </c>
      <c r="N36" s="281">
        <f>K36/M36</f>
        <v>174821.81818181818</v>
      </c>
    </row>
    <row r="37" spans="1:14">
      <c r="A37" s="114" t="s">
        <v>241</v>
      </c>
      <c r="B37" s="834" t="str">
        <f>VLOOKUP(A37,EQUIPOS!A7:D154,3,FALSE)</f>
        <v>Grúa (capacidad 15 ton)</v>
      </c>
      <c r="C37" s="835"/>
      <c r="D37" s="835"/>
      <c r="E37" s="835"/>
      <c r="F37" s="835"/>
      <c r="G37" s="835"/>
      <c r="H37" s="836"/>
      <c r="I37" s="276"/>
      <c r="J37" s="277"/>
      <c r="K37" s="278">
        <f>VLOOKUP(A37,EQUIPOS!A7:D164,4,FALSE)</f>
        <v>146578.35796510146</v>
      </c>
      <c r="L37" s="279"/>
      <c r="M37" s="280">
        <v>0.6875</v>
      </c>
      <c r="N37" s="281">
        <f>K37/M37</f>
        <v>213204.88431287484</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1856.9892802218183</v>
      </c>
    </row>
    <row r="43" spans="1:14" ht="15" thickBot="1">
      <c r="B43" s="821" t="s">
        <v>1037</v>
      </c>
      <c r="C43" s="822"/>
      <c r="D43" s="822"/>
      <c r="E43" s="822"/>
      <c r="F43" s="822"/>
      <c r="G43" s="822"/>
      <c r="H43" s="822"/>
      <c r="I43" s="822"/>
      <c r="J43" s="822"/>
      <c r="K43" s="822"/>
      <c r="L43" s="822"/>
      <c r="M43" s="823"/>
      <c r="N43" s="403">
        <f>SUM(N36:N42)</f>
        <v>389883.6917749148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606.9</v>
      </c>
      <c r="N48" s="281">
        <f>K48*M48</f>
        <v>6069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4896</v>
      </c>
      <c r="N49" s="281">
        <f>K49*M49</f>
        <v>4896</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1836</v>
      </c>
      <c r="N50" s="281">
        <f>K50*M50</f>
        <v>1836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12801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37139.785604436365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439824.47737935116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87964.895475870231</v>
      </c>
      <c r="M83" s="856"/>
      <c r="N83" s="57"/>
    </row>
    <row r="84" spans="1:14">
      <c r="B84" s="95" t="s">
        <v>1057</v>
      </c>
      <c r="C84" s="96"/>
      <c r="D84" s="96"/>
      <c r="E84" s="96"/>
      <c r="F84" s="96"/>
      <c r="G84" s="96"/>
      <c r="H84" s="96"/>
      <c r="I84" s="93"/>
      <c r="J84" s="94"/>
      <c r="K84" s="313">
        <v>0.05</v>
      </c>
      <c r="L84" s="855">
        <f>N78*K84</f>
        <v>21991.223868967558</v>
      </c>
      <c r="M84" s="856"/>
      <c r="N84" s="57"/>
    </row>
    <row r="85" spans="1:14" ht="15" thickBot="1">
      <c r="B85" s="97" t="s">
        <v>1058</v>
      </c>
      <c r="C85" s="98"/>
      <c r="D85" s="98"/>
      <c r="E85" s="98"/>
      <c r="F85" s="98"/>
      <c r="G85" s="98"/>
      <c r="H85" s="98"/>
      <c r="I85" s="99"/>
      <c r="J85" s="100"/>
      <c r="K85" s="314">
        <v>0.05</v>
      </c>
      <c r="L85" s="857">
        <f>N78*K85</f>
        <v>21991.223868967558</v>
      </c>
      <c r="M85" s="858"/>
      <c r="N85" s="57"/>
    </row>
    <row r="86" spans="1:14" ht="15" thickBot="1">
      <c r="B86" s="821" t="s">
        <v>1037</v>
      </c>
      <c r="C86" s="822"/>
      <c r="D86" s="822"/>
      <c r="E86" s="822"/>
      <c r="F86" s="822"/>
      <c r="G86" s="822"/>
      <c r="H86" s="822"/>
      <c r="I86" s="822"/>
      <c r="J86" s="822"/>
      <c r="K86" s="822"/>
      <c r="L86" s="822"/>
      <c r="M86" s="823"/>
      <c r="N86" s="58">
        <f>L83+L84+L85</f>
        <v>131947.34321380535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571771.8205931565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8" t="s">
        <v>241</v>
      </c>
      <c r="B36" s="834" t="str">
        <f>VLOOKUP(A36,EQUIPOS!A6:D154,3,FALSE)</f>
        <v>Grúa (capacidad 15 ton)</v>
      </c>
      <c r="C36" s="835"/>
      <c r="D36" s="835"/>
      <c r="E36" s="835"/>
      <c r="F36" s="835"/>
      <c r="G36" s="835"/>
      <c r="H36" s="836"/>
      <c r="I36" s="276"/>
      <c r="J36" s="277"/>
      <c r="K36" s="278">
        <f>VLOOKUP(A36,EQUIPOS!A6:D163,4,FALSE)</f>
        <v>146578.35796510146</v>
      </c>
      <c r="L36" s="279"/>
      <c r="M36" s="405">
        <v>1.125</v>
      </c>
      <c r="N36" s="281">
        <f>K36/M36</f>
        <v>130291.87374675686</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1134.8267823577778</v>
      </c>
    </row>
    <row r="43" spans="1:14" ht="15" thickBot="1">
      <c r="B43" s="821" t="s">
        <v>1037</v>
      </c>
      <c r="C43" s="822"/>
      <c r="D43" s="822"/>
      <c r="E43" s="822"/>
      <c r="F43" s="822"/>
      <c r="G43" s="822"/>
      <c r="H43" s="822"/>
      <c r="I43" s="822"/>
      <c r="J43" s="822"/>
      <c r="K43" s="822"/>
      <c r="L43" s="822"/>
      <c r="M43" s="823"/>
      <c r="N43" s="403">
        <f>SUM(N36:N42)</f>
        <v>131426.70052911463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606.9</v>
      </c>
      <c r="N48" s="281">
        <f>K48*M48</f>
        <v>6069</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1836</v>
      </c>
      <c r="N49" s="281">
        <f>K49*M49</f>
        <v>1836</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4896</v>
      </c>
      <c r="N50" s="281">
        <f>K50*M50</f>
        <v>4896</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12801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22696.535647155557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166924.23617627018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33384.847235254034</v>
      </c>
      <c r="M83" s="856"/>
      <c r="N83" s="57"/>
    </row>
    <row r="84" spans="1:14">
      <c r="B84" s="95" t="s">
        <v>1057</v>
      </c>
      <c r="C84" s="96"/>
      <c r="D84" s="96"/>
      <c r="E84" s="96"/>
      <c r="F84" s="96"/>
      <c r="G84" s="96"/>
      <c r="H84" s="96"/>
      <c r="I84" s="93"/>
      <c r="J84" s="94"/>
      <c r="K84" s="313">
        <v>0.05</v>
      </c>
      <c r="L84" s="855">
        <f>N78*K84</f>
        <v>8346.2118088135085</v>
      </c>
      <c r="M84" s="856"/>
      <c r="N84" s="57"/>
    </row>
    <row r="85" spans="1:14" ht="15" thickBot="1">
      <c r="B85" s="97" t="s">
        <v>1058</v>
      </c>
      <c r="C85" s="98"/>
      <c r="D85" s="98"/>
      <c r="E85" s="98"/>
      <c r="F85" s="98"/>
      <c r="G85" s="98"/>
      <c r="H85" s="98"/>
      <c r="I85" s="99"/>
      <c r="J85" s="100"/>
      <c r="K85" s="314">
        <v>0.05</v>
      </c>
      <c r="L85" s="857">
        <f>N78*K85</f>
        <v>8346.2118088135085</v>
      </c>
      <c r="M85" s="858"/>
      <c r="N85" s="57"/>
    </row>
    <row r="86" spans="1:14" ht="15" thickBot="1">
      <c r="B86" s="821" t="s">
        <v>1037</v>
      </c>
      <c r="C86" s="822"/>
      <c r="D86" s="822"/>
      <c r="E86" s="822"/>
      <c r="F86" s="822"/>
      <c r="G86" s="822"/>
      <c r="H86" s="822"/>
      <c r="I86" s="822"/>
      <c r="J86" s="822"/>
      <c r="K86" s="822"/>
      <c r="L86" s="822"/>
      <c r="M86" s="823"/>
      <c r="N86" s="58">
        <f>L83+L84+L85</f>
        <v>50077.270852881054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217001.50702915122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2.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61" t="s">
        <v>241</v>
      </c>
      <c r="B36" s="834" t="str">
        <f>VLOOKUP(A36,EQUIPOS!A6:D154,3,FALSE)</f>
        <v>Grúa (capacidad 15 ton)</v>
      </c>
      <c r="C36" s="835"/>
      <c r="D36" s="835"/>
      <c r="E36" s="835"/>
      <c r="F36" s="835"/>
      <c r="G36" s="835"/>
      <c r="H36" s="836"/>
      <c r="I36" s="276"/>
      <c r="J36" s="277"/>
      <c r="K36" s="278">
        <f>VLOOKUP(A36,EQUIPOS!A6:D163,4,FALSE)</f>
        <v>146578.35796510146</v>
      </c>
      <c r="L36" s="279"/>
      <c r="M36" s="471">
        <v>1</v>
      </c>
      <c r="N36" s="281">
        <f>K36/M36</f>
        <v>146578.35796510146</v>
      </c>
    </row>
    <row r="37" spans="1:14">
      <c r="A37" s="161" t="s">
        <v>373</v>
      </c>
      <c r="B37" s="834" t="str">
        <f>VLOOKUP(A37,EQUIPOS!A7:D154,3,FALSE)</f>
        <v>Volqueta 6 m3</v>
      </c>
      <c r="C37" s="835"/>
      <c r="D37" s="835"/>
      <c r="E37" s="835"/>
      <c r="F37" s="835"/>
      <c r="G37" s="835"/>
      <c r="H37" s="836"/>
      <c r="I37" s="276"/>
      <c r="J37" s="277"/>
      <c r="K37" s="278">
        <f>VLOOKUP(A37,EQUIPOS!A7:D164,4,FALSE)</f>
        <v>94650.13</v>
      </c>
      <c r="L37" s="279"/>
      <c r="M37" s="472">
        <v>1</v>
      </c>
      <c r="N37" s="281">
        <f>K37/M37</f>
        <v>94650.13</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1276.6801301525002</v>
      </c>
    </row>
    <row r="43" spans="1:14" ht="15" thickBot="1">
      <c r="B43" s="821" t="s">
        <v>1037</v>
      </c>
      <c r="C43" s="822"/>
      <c r="D43" s="822"/>
      <c r="E43" s="822"/>
      <c r="F43" s="822"/>
      <c r="G43" s="822"/>
      <c r="H43" s="822"/>
      <c r="I43" s="822"/>
      <c r="J43" s="822"/>
      <c r="K43" s="822"/>
      <c r="L43" s="822"/>
      <c r="M43" s="823"/>
      <c r="N43" s="403">
        <f>SUM(N36:N42)</f>
        <v>242505.16809525396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606.9</v>
      </c>
      <c r="N48" s="281">
        <f>K48*M48</f>
        <v>6069</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1836</v>
      </c>
      <c r="N49" s="281">
        <f>K49*M49</f>
        <v>1836</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4896</v>
      </c>
      <c r="N50" s="281">
        <f>K50*M50</f>
        <v>4896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12801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25533.60260305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280839.77069830394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56167.954139660789</v>
      </c>
      <c r="M83" s="856"/>
      <c r="N83" s="57"/>
    </row>
    <row r="84" spans="1:14">
      <c r="B84" s="95" t="s">
        <v>1057</v>
      </c>
      <c r="C84" s="96"/>
      <c r="D84" s="96"/>
      <c r="E84" s="96"/>
      <c r="F84" s="96"/>
      <c r="G84" s="96"/>
      <c r="H84" s="96"/>
      <c r="I84" s="93"/>
      <c r="J84" s="94"/>
      <c r="K84" s="313">
        <v>0.05</v>
      </c>
      <c r="L84" s="855">
        <f>N78*K84</f>
        <v>14041.988534915197</v>
      </c>
      <c r="M84" s="856"/>
      <c r="N84" s="57"/>
    </row>
    <row r="85" spans="1:14" ht="15" thickBot="1">
      <c r="B85" s="97" t="s">
        <v>1058</v>
      </c>
      <c r="C85" s="98"/>
      <c r="D85" s="98"/>
      <c r="E85" s="98"/>
      <c r="F85" s="98"/>
      <c r="G85" s="98"/>
      <c r="H85" s="98"/>
      <c r="I85" s="99"/>
      <c r="J85" s="100"/>
      <c r="K85" s="314">
        <v>0.05</v>
      </c>
      <c r="L85" s="857">
        <f>N78*K85</f>
        <v>14041.988534915197</v>
      </c>
      <c r="M85" s="858"/>
      <c r="N85" s="57"/>
    </row>
    <row r="86" spans="1:14" ht="15" thickBot="1">
      <c r="B86" s="821" t="s">
        <v>1037</v>
      </c>
      <c r="C86" s="822"/>
      <c r="D86" s="822"/>
      <c r="E86" s="822"/>
      <c r="F86" s="822"/>
      <c r="G86" s="822"/>
      <c r="H86" s="822"/>
      <c r="I86" s="822"/>
      <c r="J86" s="822"/>
      <c r="K86" s="822"/>
      <c r="L86" s="822"/>
      <c r="M86" s="823"/>
      <c r="N86" s="58">
        <f>L83+L84+L85</f>
        <v>84251.931209491187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365091.70190779516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241</v>
      </c>
      <c r="B36" s="834" t="str">
        <f>VLOOKUP(A36,EQUIPOS!A6:D154,3,FALSE)</f>
        <v>Grúa (capacidad 15 ton)</v>
      </c>
      <c r="C36" s="835"/>
      <c r="D36" s="835"/>
      <c r="E36" s="835"/>
      <c r="F36" s="835"/>
      <c r="G36" s="835"/>
      <c r="H36" s="836"/>
      <c r="I36" s="276"/>
      <c r="J36" s="277"/>
      <c r="K36" s="278">
        <f>VLOOKUP(A36,EQUIPOS!A6:D163,4,FALSE)</f>
        <v>146578.35796510146</v>
      </c>
      <c r="L36" s="279"/>
      <c r="M36" s="280">
        <v>0.9375</v>
      </c>
      <c r="N36" s="281">
        <f>K36/M36</f>
        <v>156350.24849610822</v>
      </c>
    </row>
    <row r="37" spans="1:14">
      <c r="A37" s="150" t="s">
        <v>373</v>
      </c>
      <c r="B37" s="834" t="str">
        <f>VLOOKUP(A37,EQUIPOS!A7:D154,3,FALSE)</f>
        <v>Volqueta 6 m3</v>
      </c>
      <c r="C37" s="835"/>
      <c r="D37" s="835"/>
      <c r="E37" s="835"/>
      <c r="F37" s="835"/>
      <c r="G37" s="835"/>
      <c r="H37" s="836"/>
      <c r="I37" s="276"/>
      <c r="J37" s="277"/>
      <c r="K37" s="278">
        <f>VLOOKUP(A37,EQUIPOS!A7:D164,4,FALSE)</f>
        <v>94650.13</v>
      </c>
      <c r="L37" s="279"/>
      <c r="M37" s="280">
        <v>0.9375</v>
      </c>
      <c r="N37" s="281">
        <f>K37/M37</f>
        <v>100960.13866666667</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1361.7921388293335</v>
      </c>
    </row>
    <row r="43" spans="1:14" ht="15" thickBot="1">
      <c r="B43" s="821" t="s">
        <v>1037</v>
      </c>
      <c r="C43" s="822"/>
      <c r="D43" s="822"/>
      <c r="E43" s="822"/>
      <c r="F43" s="822"/>
      <c r="G43" s="822"/>
      <c r="H43" s="822"/>
      <c r="I43" s="822"/>
      <c r="J43" s="822"/>
      <c r="K43" s="822"/>
      <c r="L43" s="822"/>
      <c r="M43" s="823"/>
      <c r="N43" s="403">
        <f>SUM(N36:N42)</f>
        <v>258672.17930160422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606.9</v>
      </c>
      <c r="N48" s="281">
        <f>K48*M48</f>
        <v>6069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4896</v>
      </c>
      <c r="N49" s="281">
        <f>K49*M49</f>
        <v>4896</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1836</v>
      </c>
      <c r="N50" s="281">
        <f>K50*M50</f>
        <v>1836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12801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SUM(N70:N75)</f>
        <v>27235.842776586665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298709.02207819087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59741.80441563818</v>
      </c>
      <c r="M83" s="856"/>
      <c r="N83" s="57"/>
    </row>
    <row r="84" spans="1:14">
      <c r="B84" s="95" t="s">
        <v>1057</v>
      </c>
      <c r="C84" s="96"/>
      <c r="D84" s="96"/>
      <c r="E84" s="96"/>
      <c r="F84" s="96"/>
      <c r="G84" s="96"/>
      <c r="H84" s="96"/>
      <c r="I84" s="93"/>
      <c r="J84" s="94"/>
      <c r="K84" s="313">
        <v>0.05</v>
      </c>
      <c r="L84" s="855">
        <f>N78*K84</f>
        <v>14935.451103909545</v>
      </c>
      <c r="M84" s="856"/>
      <c r="N84" s="57"/>
    </row>
    <row r="85" spans="1:14" ht="15" thickBot="1">
      <c r="B85" s="97" t="s">
        <v>1058</v>
      </c>
      <c r="C85" s="98"/>
      <c r="D85" s="98"/>
      <c r="E85" s="98"/>
      <c r="F85" s="98"/>
      <c r="G85" s="98"/>
      <c r="H85" s="98"/>
      <c r="I85" s="99"/>
      <c r="J85" s="100"/>
      <c r="K85" s="314">
        <v>0.05</v>
      </c>
      <c r="L85" s="857">
        <f>N78*K85</f>
        <v>14935.451103909545</v>
      </c>
      <c r="M85" s="858"/>
      <c r="N85" s="57"/>
    </row>
    <row r="86" spans="1:14" ht="15" thickBot="1">
      <c r="B86" s="821" t="s">
        <v>1037</v>
      </c>
      <c r="C86" s="822"/>
      <c r="D86" s="822"/>
      <c r="E86" s="822"/>
      <c r="F86" s="822"/>
      <c r="G86" s="822"/>
      <c r="H86" s="822"/>
      <c r="I86" s="822"/>
      <c r="J86" s="822"/>
      <c r="K86" s="822"/>
      <c r="L86" s="822"/>
      <c r="M86" s="823"/>
      <c r="N86" s="58">
        <f>L83+L84+L85</f>
        <v>89612.706623457285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388321.72870164819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241</v>
      </c>
      <c r="B36" s="834" t="str">
        <f>VLOOKUP(A36,EQUIPOS!A6:D154,3,FALSE)</f>
        <v>Grúa (capacidad 15 ton)</v>
      </c>
      <c r="C36" s="835"/>
      <c r="D36" s="835"/>
      <c r="E36" s="835"/>
      <c r="F36" s="835"/>
      <c r="G36" s="835"/>
      <c r="H36" s="836"/>
      <c r="I36" s="276"/>
      <c r="J36" s="277"/>
      <c r="K36" s="278">
        <f>VLOOKUP(A36,EQUIPOS!A6:D163,4,FALSE)</f>
        <v>146578.35796510146</v>
      </c>
      <c r="L36" s="279"/>
      <c r="M36" s="280">
        <v>1.5</v>
      </c>
      <c r="N36" s="281">
        <f>K36/M36</f>
        <v>97718.905310067639</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851.12008676833341</v>
      </c>
    </row>
    <row r="43" spans="1:14" ht="15" thickBot="1">
      <c r="B43" s="821" t="s">
        <v>1037</v>
      </c>
      <c r="C43" s="822"/>
      <c r="D43" s="822"/>
      <c r="E43" s="822"/>
      <c r="F43" s="822"/>
      <c r="G43" s="822"/>
      <c r="H43" s="822"/>
      <c r="I43" s="822"/>
      <c r="J43" s="822"/>
      <c r="K43" s="822"/>
      <c r="L43" s="822"/>
      <c r="M43" s="823"/>
      <c r="N43" s="403">
        <f>SUM(N36:N42)</f>
        <v>98570.025396835976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606.9</v>
      </c>
      <c r="N48" s="281">
        <f>K48*M48</f>
        <v>6069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4896</v>
      </c>
      <c r="N49" s="281">
        <f>K49*M49</f>
        <v>4896</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1836</v>
      </c>
      <c r="N50" s="281">
        <f>K50*M50</f>
        <v>1836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12801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SUM(N70:N75)</f>
        <v>17022.401735366668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128393.42713220265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25678.68542644053</v>
      </c>
      <c r="M83" s="856"/>
      <c r="N83" s="57"/>
    </row>
    <row r="84" spans="1:14">
      <c r="B84" s="95" t="s">
        <v>1057</v>
      </c>
      <c r="C84" s="96"/>
      <c r="D84" s="96"/>
      <c r="E84" s="96"/>
      <c r="F84" s="96"/>
      <c r="G84" s="96"/>
      <c r="H84" s="96"/>
      <c r="I84" s="93"/>
      <c r="J84" s="94"/>
      <c r="K84" s="313">
        <v>0.05</v>
      </c>
      <c r="L84" s="855">
        <f>N78*K84</f>
        <v>6419.6713566101325</v>
      </c>
      <c r="M84" s="856"/>
      <c r="N84" s="57"/>
    </row>
    <row r="85" spans="1:14" ht="15" thickBot="1">
      <c r="B85" s="97" t="s">
        <v>1058</v>
      </c>
      <c r="C85" s="98"/>
      <c r="D85" s="98"/>
      <c r="E85" s="98"/>
      <c r="F85" s="98"/>
      <c r="G85" s="98"/>
      <c r="H85" s="98"/>
      <c r="I85" s="99"/>
      <c r="J85" s="100"/>
      <c r="K85" s="314">
        <v>0.05</v>
      </c>
      <c r="L85" s="857">
        <f>N78*K85</f>
        <v>6419.6713566101325</v>
      </c>
      <c r="M85" s="858"/>
      <c r="N85" s="57"/>
    </row>
    <row r="86" spans="1:14" ht="15" thickBot="1">
      <c r="B86" s="821" t="s">
        <v>1037</v>
      </c>
      <c r="C86" s="822"/>
      <c r="D86" s="822"/>
      <c r="E86" s="822"/>
      <c r="F86" s="822"/>
      <c r="G86" s="822"/>
      <c r="H86" s="822"/>
      <c r="I86" s="822"/>
      <c r="J86" s="822"/>
      <c r="K86" s="822"/>
      <c r="L86" s="822"/>
      <c r="M86" s="823"/>
      <c r="N86" s="58">
        <f>L83+L84+L85</f>
        <v>38518.028139660797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166911.45527186344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241</v>
      </c>
      <c r="B36" s="834" t="str">
        <f>VLOOKUP(A36,EQUIPOS!A6:D154,3,FALSE)</f>
        <v>Grúa (capacidad 15 ton)</v>
      </c>
      <c r="C36" s="835"/>
      <c r="D36" s="835"/>
      <c r="E36" s="835"/>
      <c r="F36" s="835"/>
      <c r="G36" s="835"/>
      <c r="H36" s="836"/>
      <c r="I36" s="276"/>
      <c r="J36" s="277"/>
      <c r="K36" s="278">
        <f>VLOOKUP(A36,EQUIPOS!A6:D163,4,FALSE)</f>
        <v>146578.35796510146</v>
      </c>
      <c r="L36" s="279"/>
      <c r="M36" s="280">
        <v>1.375</v>
      </c>
      <c r="N36" s="281">
        <f>K36/M36</f>
        <v>106602.44215643742</v>
      </c>
    </row>
    <row r="37" spans="1:14">
      <c r="A37" s="150" t="s">
        <v>373</v>
      </c>
      <c r="B37" s="834" t="str">
        <f>VLOOKUP(A37,EQUIPOS!A7:D154,3,FALSE)</f>
        <v>Volqueta 6 m3</v>
      </c>
      <c r="C37" s="835"/>
      <c r="D37" s="835"/>
      <c r="E37" s="835"/>
      <c r="F37" s="835"/>
      <c r="G37" s="835"/>
      <c r="H37" s="836"/>
      <c r="I37" s="276"/>
      <c r="J37" s="277"/>
      <c r="K37" s="278">
        <f>VLOOKUP(A37,EQUIPOS!A7:D164,4,FALSE)</f>
        <v>94650.13</v>
      </c>
      <c r="L37" s="279"/>
      <c r="M37" s="280">
        <v>1.375</v>
      </c>
      <c r="N37" s="281">
        <f>K37/M37</f>
        <v>68836.45818181819</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928.49464011090913</v>
      </c>
    </row>
    <row r="43" spans="1:14" ht="15" thickBot="1">
      <c r="B43" s="821" t="s">
        <v>1037</v>
      </c>
      <c r="C43" s="822"/>
      <c r="D43" s="822"/>
      <c r="E43" s="822"/>
      <c r="F43" s="822"/>
      <c r="G43" s="822"/>
      <c r="H43" s="822"/>
      <c r="I43" s="822"/>
      <c r="J43" s="822"/>
      <c r="K43" s="822"/>
      <c r="L43" s="822"/>
      <c r="M43" s="823"/>
      <c r="N43" s="403">
        <f>SUM(N36:N42)</f>
        <v>176367.39497836653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606.9</v>
      </c>
      <c r="N48" s="281">
        <f>K48*M48</f>
        <v>6069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4896</v>
      </c>
      <c r="N49" s="281">
        <f>K49*M49</f>
        <v>4896</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1836</v>
      </c>
      <c r="N50" s="281">
        <f>K50*M50</f>
        <v>1836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12801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18569.892802218183</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207738.28778058471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41547.657556116945</v>
      </c>
      <c r="M83" s="856"/>
      <c r="N83" s="57"/>
    </row>
    <row r="84" spans="1:14">
      <c r="B84" s="95" t="s">
        <v>1057</v>
      </c>
      <c r="C84" s="96"/>
      <c r="D84" s="96"/>
      <c r="E84" s="96"/>
      <c r="F84" s="96"/>
      <c r="G84" s="96"/>
      <c r="H84" s="96"/>
      <c r="I84" s="93"/>
      <c r="J84" s="94"/>
      <c r="K84" s="313">
        <v>0.05</v>
      </c>
      <c r="L84" s="855">
        <f>N78*K84</f>
        <v>10386.914389029236</v>
      </c>
      <c r="M84" s="856"/>
      <c r="N84" s="57"/>
    </row>
    <row r="85" spans="1:14" ht="15" thickBot="1">
      <c r="B85" s="97" t="s">
        <v>1058</v>
      </c>
      <c r="C85" s="98"/>
      <c r="D85" s="98"/>
      <c r="E85" s="98"/>
      <c r="F85" s="98"/>
      <c r="G85" s="98"/>
      <c r="H85" s="98"/>
      <c r="I85" s="99"/>
      <c r="J85" s="100"/>
      <c r="K85" s="314">
        <v>0.05</v>
      </c>
      <c r="L85" s="857">
        <f>N78*K85</f>
        <v>10386.914389029236</v>
      </c>
      <c r="M85" s="858"/>
      <c r="N85" s="57"/>
    </row>
    <row r="86" spans="1:14" ht="15" thickBot="1">
      <c r="B86" s="821" t="s">
        <v>1037</v>
      </c>
      <c r="C86" s="822"/>
      <c r="D86" s="822"/>
      <c r="E86" s="822"/>
      <c r="F86" s="822"/>
      <c r="G86" s="822"/>
      <c r="H86" s="822"/>
      <c r="I86" s="822"/>
      <c r="J86" s="822"/>
      <c r="K86" s="822"/>
      <c r="L86" s="822"/>
      <c r="M86" s="823"/>
      <c r="N86" s="58">
        <f>L83+L84+L85</f>
        <v>62321.48633417541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270059.7741147601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241</v>
      </c>
      <c r="B36" s="834" t="str">
        <f>VLOOKUP(A36,EQUIPOS!A6:D154,3,FALSE)</f>
        <v>Grúa (capacidad 15 ton)</v>
      </c>
      <c r="C36" s="835"/>
      <c r="D36" s="835"/>
      <c r="E36" s="835"/>
      <c r="F36" s="835"/>
      <c r="G36" s="835"/>
      <c r="H36" s="836"/>
      <c r="I36" s="276"/>
      <c r="J36" s="277"/>
      <c r="K36" s="278">
        <f>VLOOKUP(A36,EQUIPOS!A6:D163,4,FALSE)</f>
        <v>146578.35796510146</v>
      </c>
      <c r="L36" s="279"/>
      <c r="M36" s="280">
        <v>1.3125</v>
      </c>
      <c r="N36" s="281">
        <f>K36/M36</f>
        <v>111678.74892579159</v>
      </c>
    </row>
    <row r="37" spans="1:14">
      <c r="A37" s="150" t="s">
        <v>373</v>
      </c>
      <c r="B37" s="834" t="str">
        <f>VLOOKUP(A37,EQUIPOS!A7:D154,3,FALSE)</f>
        <v>Volqueta 6 m3</v>
      </c>
      <c r="C37" s="835"/>
      <c r="D37" s="835"/>
      <c r="E37" s="835"/>
      <c r="F37" s="835"/>
      <c r="G37" s="835"/>
      <c r="H37" s="836"/>
      <c r="I37" s="276"/>
      <c r="J37" s="277"/>
      <c r="K37" s="278">
        <f>VLOOKUP(A37,EQUIPOS!A7:D164,4,FALSE)</f>
        <v>94650.13</v>
      </c>
      <c r="L37" s="279"/>
      <c r="M37" s="280">
        <v>1.3125</v>
      </c>
      <c r="N37" s="281">
        <f>K37/M37</f>
        <v>72114.384761904759</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0.05</v>
      </c>
      <c r="M42" s="846"/>
      <c r="N42" s="111">
        <f>N76*L42</f>
        <v>972.70867059238105</v>
      </c>
    </row>
    <row r="43" spans="1:14" ht="15" thickBot="1">
      <c r="B43" s="821" t="s">
        <v>1037</v>
      </c>
      <c r="C43" s="822"/>
      <c r="D43" s="822"/>
      <c r="E43" s="822"/>
      <c r="F43" s="822"/>
      <c r="G43" s="822"/>
      <c r="H43" s="822"/>
      <c r="I43" s="822"/>
      <c r="J43" s="822"/>
      <c r="K43" s="822"/>
      <c r="L43" s="822"/>
      <c r="M43" s="823"/>
      <c r="N43" s="403">
        <f>SUM(N36:N42)</f>
        <v>184765.84235828873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606.9</v>
      </c>
      <c r="N48" s="281">
        <f>K48*M48</f>
        <v>6069</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4896</v>
      </c>
      <c r="N49" s="281">
        <f>K49*M49</f>
        <v>4896</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1836</v>
      </c>
      <c r="N50" s="281">
        <f>K50*M50</f>
        <v>1836</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12801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19454.17341184762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217021.01577013635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43404.203154027273</v>
      </c>
      <c r="M83" s="856"/>
      <c r="N83" s="57"/>
    </row>
    <row r="84" spans="1:14">
      <c r="B84" s="95" t="s">
        <v>1057</v>
      </c>
      <c r="C84" s="96"/>
      <c r="D84" s="96"/>
      <c r="E84" s="96"/>
      <c r="F84" s="96"/>
      <c r="G84" s="96"/>
      <c r="H84" s="96"/>
      <c r="I84" s="93"/>
      <c r="J84" s="94"/>
      <c r="K84" s="313">
        <v>0.05</v>
      </c>
      <c r="L84" s="855">
        <f>N78*K84</f>
        <v>10851.050788506818</v>
      </c>
      <c r="M84" s="856"/>
      <c r="N84" s="57"/>
    </row>
    <row r="85" spans="1:14" ht="15" thickBot="1">
      <c r="B85" s="97" t="s">
        <v>1058</v>
      </c>
      <c r="C85" s="98"/>
      <c r="D85" s="98"/>
      <c r="E85" s="98"/>
      <c r="F85" s="98"/>
      <c r="G85" s="98"/>
      <c r="H85" s="98"/>
      <c r="I85" s="99"/>
      <c r="J85" s="100"/>
      <c r="K85" s="314">
        <v>0.05</v>
      </c>
      <c r="L85" s="857">
        <f>N78*K85</f>
        <v>10851.050788506818</v>
      </c>
      <c r="M85" s="858"/>
      <c r="N85" s="57"/>
    </row>
    <row r="86" spans="1:14" ht="15" thickBot="1">
      <c r="B86" s="821" t="s">
        <v>1037</v>
      </c>
      <c r="C86" s="822"/>
      <c r="D86" s="822"/>
      <c r="E86" s="822"/>
      <c r="F86" s="822"/>
      <c r="G86" s="822"/>
      <c r="H86" s="822"/>
      <c r="I86" s="822"/>
      <c r="J86" s="822"/>
      <c r="K86" s="822"/>
      <c r="L86" s="822"/>
      <c r="M86" s="823"/>
      <c r="N86" s="58">
        <f>L83+L84+L85</f>
        <v>65106.304731040917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282127.32050117728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312</v>
      </c>
      <c r="B36" s="834" t="str">
        <f>VLOOKUP(A36,EQUIPOS!A6:D154,3,FALSE)</f>
        <v>Retroexcavadora sobre oruga, potencia 138 HP, balde de 1,5 m3.</v>
      </c>
      <c r="C36" s="835"/>
      <c r="D36" s="835"/>
      <c r="E36" s="835"/>
      <c r="F36" s="835"/>
      <c r="G36" s="835"/>
      <c r="H36" s="836"/>
      <c r="I36" s="276"/>
      <c r="J36" s="277"/>
      <c r="K36" s="278">
        <f>VLOOKUP(A36,EQUIPOS!A6:D163,4,FALSE)</f>
        <v>195308.75</v>
      </c>
      <c r="L36" s="279"/>
      <c r="M36" s="280">
        <v>66</v>
      </c>
      <c r="N36" s="281">
        <f>K36/M36</f>
        <v>2959.223484848485</v>
      </c>
    </row>
    <row r="37" spans="1:14">
      <c r="A37" s="150" t="s">
        <v>129</v>
      </c>
      <c r="B37" s="834" t="str">
        <f>VLOOKUP(A37,EQUIPOS!A7:D154,3,FALSE)</f>
        <v xml:space="preserve">Buldozer, Potencia al volante de 140 HP, motor de 2200 RPM, longitud de hoja 4,80m. </v>
      </c>
      <c r="C37" s="835"/>
      <c r="D37" s="835"/>
      <c r="E37" s="835"/>
      <c r="F37" s="835"/>
      <c r="G37" s="835"/>
      <c r="H37" s="836"/>
      <c r="I37" s="276"/>
      <c r="J37" s="277"/>
      <c r="K37" s="278">
        <f>VLOOKUP(A37,EQUIPOS!A7:D164,4,FALSE)</f>
        <v>207327.75</v>
      </c>
      <c r="L37" s="279"/>
      <c r="M37" s="280">
        <v>100</v>
      </c>
      <c r="N37" s="281">
        <f>K37/M37</f>
        <v>2073.2775000000001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0.967181916782197</v>
      </c>
    </row>
    <row r="43" spans="1:14" ht="15" thickBot="1">
      <c r="B43" s="821" t="s">
        <v>1037</v>
      </c>
      <c r="C43" s="822"/>
      <c r="D43" s="822"/>
      <c r="E43" s="822"/>
      <c r="F43" s="822"/>
      <c r="G43" s="822"/>
      <c r="H43" s="822"/>
      <c r="I43" s="822"/>
      <c r="J43" s="822"/>
      <c r="K43" s="822"/>
      <c r="L43" s="822"/>
      <c r="M43" s="823"/>
      <c r="N43" s="403">
        <f>SUM(N36:N42)</f>
        <v>5033.4681667652676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2981.0955331337973</v>
      </c>
      <c r="N48" s="281">
        <f>K48*M48</f>
        <v>2981.0955331337973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2981.0955331337973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96.718191678219696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8111.281891577285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1622.2563783154571</v>
      </c>
      <c r="M83" s="856"/>
      <c r="N83" s="57"/>
    </row>
    <row r="84" spans="1:14">
      <c r="B84" s="95" t="s">
        <v>1057</v>
      </c>
      <c r="C84" s="96"/>
      <c r="D84" s="96"/>
      <c r="E84" s="96"/>
      <c r="F84" s="96"/>
      <c r="G84" s="96"/>
      <c r="H84" s="96"/>
      <c r="I84" s="93"/>
      <c r="J84" s="94"/>
      <c r="K84" s="313">
        <v>0.05</v>
      </c>
      <c r="L84" s="855">
        <f>N78*K84</f>
        <v>405.56409457886429</v>
      </c>
      <c r="M84" s="856"/>
      <c r="N84" s="57"/>
    </row>
    <row r="85" spans="1:14" ht="15" thickBot="1">
      <c r="B85" s="97" t="s">
        <v>1058</v>
      </c>
      <c r="C85" s="98"/>
      <c r="D85" s="98"/>
      <c r="E85" s="98"/>
      <c r="F85" s="98"/>
      <c r="G85" s="98"/>
      <c r="H85" s="98"/>
      <c r="I85" s="99"/>
      <c r="J85" s="100"/>
      <c r="K85" s="314">
        <v>0.05</v>
      </c>
      <c r="L85" s="857">
        <f>N78*K85</f>
        <v>405.56409457886429</v>
      </c>
      <c r="M85" s="858"/>
      <c r="N85" s="57"/>
    </row>
    <row r="86" spans="1:14" ht="15" thickBot="1">
      <c r="B86" s="821" t="s">
        <v>1037</v>
      </c>
      <c r="C86" s="822"/>
      <c r="D86" s="822"/>
      <c r="E86" s="822"/>
      <c r="F86" s="822"/>
      <c r="G86" s="822"/>
      <c r="H86" s="822"/>
      <c r="I86" s="822"/>
      <c r="J86" s="822"/>
      <c r="K86" s="822"/>
      <c r="L86" s="822"/>
      <c r="M86" s="823"/>
      <c r="N86" s="58">
        <f>L83+L84+L85</f>
        <v>2433.3845674731856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10544.66645905047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312</v>
      </c>
      <c r="B36" s="834" t="str">
        <f>VLOOKUP(A36,EQUIPOS!A6:D154,3,FALSE)</f>
        <v>Retroexcavadora sobre oruga, potencia 138 HP, balde de 1,5 m3.</v>
      </c>
      <c r="C36" s="835"/>
      <c r="D36" s="835"/>
      <c r="E36" s="835"/>
      <c r="F36" s="835"/>
      <c r="G36" s="835"/>
      <c r="H36" s="836"/>
      <c r="I36" s="276"/>
      <c r="J36" s="277"/>
      <c r="K36" s="278">
        <f>VLOOKUP(A36,EQUIPOS!A6:D163,4,FALSE)</f>
        <v>195308.75</v>
      </c>
      <c r="L36" s="279"/>
      <c r="M36" s="280">
        <v>66</v>
      </c>
      <c r="N36" s="281">
        <f>K36/M36</f>
        <v>2959.223484848485</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0.967181916782197</v>
      </c>
    </row>
    <row r="43" spans="1:14" ht="15" thickBot="1">
      <c r="B43" s="821" t="s">
        <v>1037</v>
      </c>
      <c r="C43" s="822"/>
      <c r="D43" s="822"/>
      <c r="E43" s="822"/>
      <c r="F43" s="822"/>
      <c r="G43" s="822"/>
      <c r="H43" s="822"/>
      <c r="I43" s="822"/>
      <c r="J43" s="822"/>
      <c r="K43" s="822"/>
      <c r="L43" s="822"/>
      <c r="M43" s="823"/>
      <c r="N43" s="403">
        <f>SUM(N36:N42)</f>
        <v>2960.190666765267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96.718191678219696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3056.9088584434867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611.38177168869731</v>
      </c>
      <c r="M83" s="856"/>
      <c r="N83" s="57"/>
    </row>
    <row r="84" spans="1:14">
      <c r="B84" s="95" t="s">
        <v>1057</v>
      </c>
      <c r="C84" s="96"/>
      <c r="D84" s="96"/>
      <c r="E84" s="96"/>
      <c r="F84" s="96"/>
      <c r="G84" s="96"/>
      <c r="H84" s="96"/>
      <c r="I84" s="93"/>
      <c r="J84" s="94"/>
      <c r="K84" s="313">
        <v>0.05</v>
      </c>
      <c r="L84" s="855">
        <f>N78*K84</f>
        <v>152.84544292217433</v>
      </c>
      <c r="M84" s="856"/>
      <c r="N84" s="57"/>
    </row>
    <row r="85" spans="1:14" ht="15" thickBot="1">
      <c r="B85" s="97" t="s">
        <v>1058</v>
      </c>
      <c r="C85" s="98"/>
      <c r="D85" s="98"/>
      <c r="E85" s="98"/>
      <c r="F85" s="98"/>
      <c r="G85" s="98"/>
      <c r="H85" s="98"/>
      <c r="I85" s="99"/>
      <c r="J85" s="100"/>
      <c r="K85" s="314">
        <v>0.05</v>
      </c>
      <c r="L85" s="857">
        <f>N78*K85</f>
        <v>152.84544292217433</v>
      </c>
      <c r="M85" s="858"/>
      <c r="N85" s="57"/>
    </row>
    <row r="86" spans="1:14" ht="15" thickBot="1">
      <c r="B86" s="821" t="s">
        <v>1037</v>
      </c>
      <c r="C86" s="822"/>
      <c r="D86" s="822"/>
      <c r="E86" s="822"/>
      <c r="F86" s="822"/>
      <c r="G86" s="822"/>
      <c r="H86" s="822"/>
      <c r="I86" s="822"/>
      <c r="J86" s="822"/>
      <c r="K86" s="822"/>
      <c r="L86" s="822"/>
      <c r="M86" s="823"/>
      <c r="N86" s="58">
        <f>L83+L84+L85</f>
        <v>917.07265753304603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3973.9815159765326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180</v>
      </c>
      <c r="B36" s="834" t="str">
        <f>VLOOKUP(A36,EQUIPOS!A6:D154,3,FALSE)</f>
        <v>Compresor 120 HP, con martillo.</v>
      </c>
      <c r="C36" s="835"/>
      <c r="D36" s="835"/>
      <c r="E36" s="835"/>
      <c r="F36" s="835"/>
      <c r="G36" s="835"/>
      <c r="H36" s="836"/>
      <c r="I36" s="276"/>
      <c r="J36" s="277"/>
      <c r="K36" s="278">
        <f>VLOOKUP(A36,EQUIPOS!A6:D163,4,FALSE)</f>
        <v>78123.5</v>
      </c>
      <c r="L36" s="279"/>
      <c r="M36" s="280">
        <v>66</v>
      </c>
      <c r="N36" s="281">
        <f>K36/M36</f>
        <v>1183.689393939394</v>
      </c>
    </row>
    <row r="37" spans="1:14">
      <c r="A37" s="114" t="s">
        <v>129</v>
      </c>
      <c r="B37" s="834" t="str">
        <f>VLOOKUP(A37,EQUIPOS!A7:D154,3,FALSE)</f>
        <v xml:space="preserve">Buldozer, Potencia al volante de 140 HP, motor de 2200 RPM, longitud de hoja 4,80m. </v>
      </c>
      <c r="C37" s="835"/>
      <c r="D37" s="835"/>
      <c r="E37" s="835"/>
      <c r="F37" s="835"/>
      <c r="G37" s="835"/>
      <c r="H37" s="836"/>
      <c r="I37" s="276"/>
      <c r="J37" s="277"/>
      <c r="K37" s="278">
        <f>VLOOKUP(A37,EQUIPOS!A7:D164,4,FALSE)</f>
        <v>207327.75</v>
      </c>
      <c r="L37" s="279"/>
      <c r="M37" s="280">
        <v>100</v>
      </c>
      <c r="N37" s="281">
        <f>K37/M37</f>
        <v>2073.2775000000001</v>
      </c>
    </row>
    <row r="38" spans="1:14">
      <c r="A38" t="s">
        <v>312</v>
      </c>
      <c r="B38" s="834" t="str">
        <f>VLOOKUP(A38,EQUIPOS!A8:D154,3,FALSE)</f>
        <v>Retroexcavadora sobre oruga, potencia 138 HP, balde de 1,5 m3.</v>
      </c>
      <c r="C38" s="835"/>
      <c r="D38" s="835"/>
      <c r="E38" s="835"/>
      <c r="F38" s="835"/>
      <c r="G38" s="835"/>
      <c r="H38" s="836"/>
      <c r="I38" s="276"/>
      <c r="J38" s="277"/>
      <c r="K38" s="278">
        <f>VLOOKUP(A38,EQUIPOS!A8:D165,4,FALSE)</f>
        <v>195308.75</v>
      </c>
      <c r="L38" s="279"/>
      <c r="M38" s="280">
        <v>66</v>
      </c>
      <c r="N38" s="281">
        <f>K38/M38</f>
        <v>2959.223484848485</v>
      </c>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N78*L42</f>
        <v>5.8030915006931822</v>
      </c>
    </row>
    <row r="43" spans="1:14" ht="15" thickBot="1">
      <c r="B43" s="821" t="s">
        <v>1037</v>
      </c>
      <c r="C43" s="822"/>
      <c r="D43" s="822"/>
      <c r="E43" s="822"/>
      <c r="F43" s="822"/>
      <c r="G43" s="822"/>
      <c r="H43" s="822"/>
      <c r="I43" s="822"/>
      <c r="J43" s="822"/>
      <c r="K43" s="822"/>
      <c r="L43" s="822"/>
      <c r="M43" s="823"/>
      <c r="N43" s="403">
        <f>SUM(N36:N42)</f>
        <v>6221.9934702885721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5199.25935531499</v>
      </c>
      <c r="N48" s="281">
        <f>K48*M48</f>
        <v>1039.851871062998</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1357.1993921947726</v>
      </c>
      <c r="N49" s="281">
        <f t="shared" ref="N49:N54" si="0">K49*M49</f>
        <v>4071.598176584318</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0</v>
      </c>
      <c r="N50" s="281">
        <f t="shared" si="0"/>
        <v>0</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743.03334605578948</v>
      </c>
      <c r="N51" s="281">
        <f t="shared" si="0"/>
        <v>148.60666921115791</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692.37119869491619</v>
      </c>
      <c r="N52" s="281">
        <f t="shared" si="0"/>
        <v>346.18559934745809</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2.0858688191716889E-2</v>
      </c>
      <c r="N53" s="281">
        <f t="shared" si="0"/>
        <v>166.76834089600527</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2981.0955331337973</v>
      </c>
      <c r="N54" s="281">
        <f t="shared" si="0"/>
        <v>2981.0955331337973</v>
      </c>
    </row>
    <row r="55" spans="1:14" ht="15" thickBot="1">
      <c r="B55" s="816"/>
      <c r="C55" s="817"/>
      <c r="D55" s="817"/>
      <c r="E55" s="817"/>
      <c r="F55" s="817"/>
      <c r="G55" s="817"/>
      <c r="H55" s="817"/>
      <c r="I55" s="818"/>
      <c r="J55" s="48"/>
      <c r="K55" s="50"/>
      <c r="L55" s="819"/>
      <c r="M55" s="820"/>
      <c r="N55" s="51"/>
    </row>
    <row r="56" spans="1:14" ht="15" thickBot="1">
      <c r="B56" s="821" t="s">
        <v>1037</v>
      </c>
      <c r="C56" s="822"/>
      <c r="D56" s="822"/>
      <c r="E56" s="822"/>
      <c r="F56" s="822"/>
      <c r="G56" s="822"/>
      <c r="H56" s="822"/>
      <c r="I56" s="822"/>
      <c r="J56" s="822"/>
      <c r="K56" s="822"/>
      <c r="L56" s="822"/>
      <c r="M56" s="823"/>
      <c r="N56" s="403">
        <f>SUM(N48:N55)</f>
        <v>8754.106190235736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B61" s="52"/>
      <c r="C61" s="326"/>
      <c r="D61" s="326"/>
      <c r="E61" s="326"/>
      <c r="F61" s="326"/>
      <c r="G61" s="326"/>
      <c r="H61" s="320"/>
      <c r="I61" s="288"/>
      <c r="J61" s="295"/>
      <c r="K61" s="288"/>
      <c r="L61" s="825"/>
      <c r="M61" s="826"/>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850"/>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51"/>
    </row>
    <row r="78" spans="1:15" ht="15" thickBot="1">
      <c r="B78" s="821" t="s">
        <v>1037</v>
      </c>
      <c r="C78" s="822"/>
      <c r="D78" s="822"/>
      <c r="E78" s="822"/>
      <c r="F78" s="822"/>
      <c r="G78" s="822"/>
      <c r="H78" s="822"/>
      <c r="I78" s="828"/>
      <c r="J78" s="828"/>
      <c r="K78" s="828"/>
      <c r="L78" s="828"/>
      <c r="M78" s="829"/>
      <c r="N78" s="310">
        <f>SUM(N72:N77)</f>
        <v>290.1545750346591</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15266.254235558969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3053.250847111794</v>
      </c>
      <c r="M85" s="856"/>
      <c r="N85" s="57"/>
    </row>
    <row r="86" spans="1:14">
      <c r="B86" s="95" t="s">
        <v>1057</v>
      </c>
      <c r="C86" s="96"/>
      <c r="D86" s="96"/>
      <c r="E86" s="96"/>
      <c r="F86" s="96"/>
      <c r="G86" s="96"/>
      <c r="H86" s="96"/>
      <c r="I86" s="93"/>
      <c r="J86" s="94"/>
      <c r="K86" s="313">
        <v>0.05</v>
      </c>
      <c r="L86" s="855">
        <f>N80*K86</f>
        <v>763.31271177794849</v>
      </c>
      <c r="M86" s="856"/>
      <c r="N86" s="57"/>
    </row>
    <row r="87" spans="1:14" ht="15" thickBot="1">
      <c r="B87" s="97" t="s">
        <v>1058</v>
      </c>
      <c r="C87" s="98"/>
      <c r="D87" s="98"/>
      <c r="E87" s="98"/>
      <c r="F87" s="98"/>
      <c r="G87" s="98"/>
      <c r="H87" s="98"/>
      <c r="I87" s="99"/>
      <c r="J87" s="100"/>
      <c r="K87" s="314">
        <v>0.05</v>
      </c>
      <c r="L87" s="857">
        <f>N80*K87</f>
        <v>763.31271177794849</v>
      </c>
      <c r="M87" s="858"/>
      <c r="N87" s="57"/>
    </row>
    <row r="88" spans="1:14" ht="15" thickBot="1">
      <c r="B88" s="821" t="s">
        <v>1037</v>
      </c>
      <c r="C88" s="822"/>
      <c r="D88" s="822"/>
      <c r="E88" s="822"/>
      <c r="F88" s="822"/>
      <c r="G88" s="822"/>
      <c r="H88" s="822"/>
      <c r="I88" s="822"/>
      <c r="J88" s="822"/>
      <c r="K88" s="822"/>
      <c r="L88" s="822"/>
      <c r="M88" s="823"/>
      <c r="N88" s="58">
        <f>L85+L86+L87</f>
        <v>4579.8762706676907</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19846.130506226658</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59" t="s">
        <v>2324</v>
      </c>
      <c r="C107" s="860"/>
      <c r="D107" s="860"/>
      <c r="E107" s="860"/>
      <c r="F107" s="860"/>
      <c r="G107" s="860"/>
      <c r="H107" s="860"/>
      <c r="I107" s="860"/>
      <c r="J107" s="860"/>
      <c r="K107" s="860"/>
      <c r="L107" s="860"/>
      <c r="M107" s="860"/>
      <c r="N107" s="861"/>
    </row>
    <row r="108" spans="2:14" ht="15" customHeight="1">
      <c r="B108" s="859"/>
      <c r="C108" s="860"/>
      <c r="D108" s="860"/>
      <c r="E108" s="860"/>
      <c r="F108" s="860"/>
      <c r="G108" s="860"/>
      <c r="H108" s="860"/>
      <c r="I108" s="860"/>
      <c r="J108" s="860"/>
      <c r="K108" s="860"/>
      <c r="L108" s="860"/>
      <c r="M108" s="860"/>
      <c r="N108" s="861"/>
    </row>
    <row r="109" spans="2:14" ht="30" customHeight="1">
      <c r="B109" s="862" t="s">
        <v>2325</v>
      </c>
      <c r="C109" s="863"/>
      <c r="D109" s="863"/>
      <c r="E109" s="863"/>
      <c r="F109" s="863"/>
      <c r="G109" s="863"/>
      <c r="H109" s="863"/>
      <c r="I109" s="863"/>
      <c r="J109" s="863"/>
      <c r="K109" s="863"/>
      <c r="L109" s="863"/>
      <c r="M109" s="863"/>
      <c r="N109" s="864"/>
    </row>
    <row r="110" spans="2:14">
      <c r="B110" s="862"/>
      <c r="C110" s="863"/>
      <c r="D110" s="863"/>
      <c r="E110" s="863"/>
      <c r="F110" s="863"/>
      <c r="G110" s="863"/>
      <c r="H110" s="863"/>
      <c r="I110" s="863"/>
      <c r="J110" s="863"/>
      <c r="K110" s="863"/>
      <c r="L110" s="863"/>
      <c r="M110" s="863"/>
      <c r="N110" s="864"/>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8"/>
      <c r="K120" s="798"/>
      <c r="L120" s="798"/>
      <c r="M120" s="798"/>
      <c r="N120" s="799"/>
    </row>
    <row r="121" spans="2:14" ht="15" thickBot="1">
      <c r="B121" s="270" t="s">
        <v>2327</v>
      </c>
      <c r="C121" s="402"/>
      <c r="D121" s="402"/>
      <c r="E121" s="63"/>
      <c r="F121" s="63"/>
      <c r="G121" s="63"/>
      <c r="H121" s="63"/>
      <c r="I121" s="63"/>
      <c r="J121" s="800"/>
      <c r="K121" s="800"/>
      <c r="L121" s="800"/>
      <c r="M121" s="800"/>
      <c r="N121"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312</v>
      </c>
      <c r="B36" s="834" t="str">
        <f>VLOOKUP(A36,EQUIPOS!A6:D154,3,FALSE)</f>
        <v>Retroexcavadora sobre oruga, potencia 138 HP, balde de 1,5 m3.</v>
      </c>
      <c r="C36" s="835"/>
      <c r="D36" s="835"/>
      <c r="E36" s="835"/>
      <c r="F36" s="835"/>
      <c r="G36" s="835"/>
      <c r="H36" s="836"/>
      <c r="I36" s="276"/>
      <c r="J36" s="277"/>
      <c r="K36" s="278">
        <f>VLOOKUP(A36,EQUIPOS!A6:D163,4,FALSE)</f>
        <v>195308.75</v>
      </c>
      <c r="L36" s="279"/>
      <c r="M36" s="280">
        <v>66</v>
      </c>
      <c r="N36" s="281">
        <f>K36/M36</f>
        <v>2959.223484848485</v>
      </c>
    </row>
    <row r="37" spans="1:14">
      <c r="A37" s="114" t="s">
        <v>129</v>
      </c>
      <c r="B37" s="834" t="str">
        <f>VLOOKUP(A37,EQUIPOS!A7:D154,3,FALSE)</f>
        <v xml:space="preserve">Buldozer, Potencia al volante de 140 HP, motor de 2200 RPM, longitud de hoja 4,80m. </v>
      </c>
      <c r="C37" s="835"/>
      <c r="D37" s="835"/>
      <c r="E37" s="835"/>
      <c r="F37" s="835"/>
      <c r="G37" s="835"/>
      <c r="H37" s="836"/>
      <c r="I37" s="276"/>
      <c r="J37" s="277"/>
      <c r="K37" s="278">
        <f>VLOOKUP(A37,EQUIPOS!A7:D164,4,FALSE)</f>
        <v>207327.75</v>
      </c>
      <c r="L37" s="279"/>
      <c r="M37" s="280">
        <v>100</v>
      </c>
      <c r="N37" s="281">
        <f>K37/M37</f>
        <v>2073.2775000000001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0.967181916782197</v>
      </c>
    </row>
    <row r="43" spans="1:14" ht="15" thickBot="1">
      <c r="B43" s="821" t="s">
        <v>1037</v>
      </c>
      <c r="C43" s="822"/>
      <c r="D43" s="822"/>
      <c r="E43" s="822"/>
      <c r="F43" s="822"/>
      <c r="G43" s="822"/>
      <c r="H43" s="822"/>
      <c r="I43" s="822"/>
      <c r="J43" s="822"/>
      <c r="K43" s="822"/>
      <c r="L43" s="822"/>
      <c r="M43" s="823"/>
      <c r="N43" s="403">
        <f>SUM(N36:N42)</f>
        <v>5033.4681667652676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2981.0955331337973</v>
      </c>
      <c r="N48" s="281">
        <f>K48*M48</f>
        <v>2981.0955331337973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2981.0955331337973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96.718191678219696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8111.281891577285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1622.2563783154571</v>
      </c>
      <c r="M83" s="856"/>
      <c r="N83" s="57"/>
    </row>
    <row r="84" spans="1:14">
      <c r="B84" s="95" t="s">
        <v>1057</v>
      </c>
      <c r="C84" s="96"/>
      <c r="D84" s="96"/>
      <c r="E84" s="96"/>
      <c r="F84" s="96"/>
      <c r="G84" s="96"/>
      <c r="H84" s="96"/>
      <c r="I84" s="93"/>
      <c r="J84" s="94"/>
      <c r="K84" s="313">
        <v>0.05</v>
      </c>
      <c r="L84" s="855">
        <f>N78*K84</f>
        <v>405.56409457886429</v>
      </c>
      <c r="M84" s="856"/>
      <c r="N84" s="57"/>
    </row>
    <row r="85" spans="1:14" ht="15" thickBot="1">
      <c r="B85" s="97" t="s">
        <v>1058</v>
      </c>
      <c r="C85" s="98"/>
      <c r="D85" s="98"/>
      <c r="E85" s="98"/>
      <c r="F85" s="98"/>
      <c r="G85" s="98"/>
      <c r="H85" s="98"/>
      <c r="I85" s="99"/>
      <c r="J85" s="100"/>
      <c r="K85" s="314">
        <v>0.05</v>
      </c>
      <c r="L85" s="857">
        <f>N78*K85</f>
        <v>405.56409457886429</v>
      </c>
      <c r="M85" s="858"/>
      <c r="N85" s="57"/>
    </row>
    <row r="86" spans="1:14" ht="15" thickBot="1">
      <c r="B86" s="821" t="s">
        <v>1037</v>
      </c>
      <c r="C86" s="822"/>
      <c r="D86" s="822"/>
      <c r="E86" s="822"/>
      <c r="F86" s="822"/>
      <c r="G86" s="822"/>
      <c r="H86" s="822"/>
      <c r="I86" s="822"/>
      <c r="J86" s="822"/>
      <c r="K86" s="822"/>
      <c r="L86" s="822"/>
      <c r="M86" s="823"/>
      <c r="N86" s="58">
        <f>L83+L84+L85</f>
        <v>2433.3845674731856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10544.66645905047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312</v>
      </c>
      <c r="B36" s="834" t="str">
        <f>VLOOKUP(A36,EQUIPOS!A6:D154,3,FALSE)</f>
        <v>Retroexcavadora sobre oruga, potencia 138 HP, balde de 1,5 m3.</v>
      </c>
      <c r="C36" s="835"/>
      <c r="D36" s="835"/>
      <c r="E36" s="835"/>
      <c r="F36" s="835"/>
      <c r="G36" s="835"/>
      <c r="H36" s="836"/>
      <c r="I36" s="276"/>
      <c r="J36" s="277"/>
      <c r="K36" s="278">
        <f>VLOOKUP(A36,EQUIPOS!A6:D163,4,FALSE)</f>
        <v>195308.75</v>
      </c>
      <c r="L36" s="279"/>
      <c r="M36" s="280">
        <v>66</v>
      </c>
      <c r="N36" s="281">
        <f>K36/M36</f>
        <v>2959.223484848485</v>
      </c>
    </row>
    <row r="37" spans="1:14">
      <c r="A37" s="114" t="s">
        <v>180</v>
      </c>
      <c r="B37" s="834" t="str">
        <f>VLOOKUP(A37,EQUIPOS!A7:D154,3,FALSE)</f>
        <v>Compresor 120 HP, con martillo.</v>
      </c>
      <c r="C37" s="835"/>
      <c r="D37" s="835"/>
      <c r="E37" s="835"/>
      <c r="F37" s="835"/>
      <c r="G37" s="835"/>
      <c r="H37" s="836"/>
      <c r="I37" s="276"/>
      <c r="J37" s="277"/>
      <c r="K37" s="278">
        <f>VLOOKUP(A37,EQUIPOS!A7:D164,4,FALSE)</f>
        <v>78123.5</v>
      </c>
      <c r="L37" s="279"/>
      <c r="M37" s="280">
        <v>66</v>
      </c>
      <c r="N37" s="281">
        <f>K37/M37</f>
        <v>1183.689393939394</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N79*L42</f>
        <v>5.8030915006931822</v>
      </c>
    </row>
    <row r="43" spans="1:14" ht="15" thickBot="1">
      <c r="B43" s="821" t="s">
        <v>1037</v>
      </c>
      <c r="C43" s="822"/>
      <c r="D43" s="822"/>
      <c r="E43" s="822"/>
      <c r="F43" s="822"/>
      <c r="G43" s="822"/>
      <c r="H43" s="822"/>
      <c r="I43" s="822"/>
      <c r="J43" s="822"/>
      <c r="K43" s="822"/>
      <c r="L43" s="822"/>
      <c r="M43" s="823"/>
      <c r="N43" s="403">
        <f>SUM(N36:N42)</f>
        <v>4148.715970288572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5199.25935531499</v>
      </c>
      <c r="N48" s="281">
        <f t="shared" ref="N48:N53" si="0">K48*M48</f>
        <v>1039.851871062998</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1357.1993921947726</v>
      </c>
      <c r="N49" s="281">
        <f t="shared" si="0"/>
        <v>4071.598176584318</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0</v>
      </c>
      <c r="N50" s="281">
        <f t="shared" si="0"/>
        <v>0</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743.03334605578948</v>
      </c>
      <c r="N51" s="281">
        <f t="shared" si="0"/>
        <v>148.60666921115791</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692.37119869491619</v>
      </c>
      <c r="N52" s="281">
        <f t="shared" si="0"/>
        <v>346.18559934745809</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2.0858688191716889E-2</v>
      </c>
      <c r="N53" s="281">
        <f t="shared" si="0"/>
        <v>166.76834089600527</v>
      </c>
    </row>
    <row r="54" spans="1:14" ht="15" thickBot="1">
      <c r="B54" s="816"/>
      <c r="C54" s="817"/>
      <c r="D54" s="817"/>
      <c r="E54" s="817"/>
      <c r="F54" s="817"/>
      <c r="G54" s="817"/>
      <c r="H54" s="817"/>
      <c r="I54" s="818"/>
      <c r="J54" s="48"/>
      <c r="K54" s="50"/>
      <c r="L54" s="819"/>
      <c r="M54" s="820"/>
      <c r="N54" s="51"/>
    </row>
    <row r="55" spans="1:14" ht="15" thickBot="1">
      <c r="B55" s="821" t="s">
        <v>1037</v>
      </c>
      <c r="C55" s="822"/>
      <c r="D55" s="822"/>
      <c r="E55" s="822"/>
      <c r="F55" s="822"/>
      <c r="G55" s="822"/>
      <c r="H55" s="822"/>
      <c r="I55" s="822"/>
      <c r="J55" s="822"/>
      <c r="K55" s="822"/>
      <c r="L55" s="822"/>
      <c r="M55" s="823"/>
      <c r="N55" s="403">
        <f>SUM(N48:N54)</f>
        <v>5773.0106571019378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946"/>
      <c r="C65" s="947"/>
      <c r="D65" s="947"/>
      <c r="E65" s="947"/>
      <c r="F65" s="947"/>
      <c r="G65" s="948"/>
      <c r="H65" s="320"/>
      <c r="I65" s="288"/>
      <c r="J65" s="295"/>
      <c r="K65" s="288"/>
      <c r="L65" s="825"/>
      <c r="M65" s="826"/>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810"/>
      <c r="M67" s="811"/>
      <c r="N67" s="133"/>
    </row>
    <row r="68" spans="1:15" ht="15" thickBot="1">
      <c r="B68" s="827" t="s">
        <v>1037</v>
      </c>
      <c r="C68" s="828"/>
      <c r="D68" s="828"/>
      <c r="E68" s="828"/>
      <c r="F68" s="828"/>
      <c r="G68" s="828"/>
      <c r="H68" s="828"/>
      <c r="I68" s="828"/>
      <c r="J68" s="828"/>
      <c r="K68" s="828"/>
      <c r="L68" s="828"/>
      <c r="M68" s="829"/>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7" t="s">
        <v>1047</v>
      </c>
      <c r="C72" s="848"/>
      <c r="D72" s="848"/>
      <c r="E72" s="848"/>
      <c r="F72" s="848"/>
      <c r="G72" s="848"/>
      <c r="H72" s="848"/>
      <c r="I72" s="79" t="s">
        <v>1048</v>
      </c>
      <c r="J72" s="81" t="s">
        <v>1494</v>
      </c>
      <c r="K72" s="80" t="s">
        <v>1050</v>
      </c>
      <c r="L72" s="849" t="s">
        <v>1034</v>
      </c>
      <c r="M72" s="850"/>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08"/>
      <c r="C78" s="809"/>
      <c r="D78" s="809"/>
      <c r="E78" s="809"/>
      <c r="F78" s="809"/>
      <c r="G78" s="809"/>
      <c r="H78" s="809"/>
      <c r="I78" s="132"/>
      <c r="J78" s="132"/>
      <c r="K78" s="132"/>
      <c r="L78" s="909"/>
      <c r="M78" s="909"/>
      <c r="N78" s="51"/>
    </row>
    <row r="79" spans="1:15" ht="15" thickBot="1">
      <c r="B79" s="827" t="s">
        <v>1037</v>
      </c>
      <c r="C79" s="828"/>
      <c r="D79" s="828"/>
      <c r="E79" s="828"/>
      <c r="F79" s="828"/>
      <c r="G79" s="828"/>
      <c r="H79" s="828"/>
      <c r="I79" s="828"/>
      <c r="J79" s="828"/>
      <c r="K79" s="828"/>
      <c r="L79" s="828"/>
      <c r="M79" s="829"/>
      <c r="N79" s="310">
        <f>SUM(N73:N78)</f>
        <v>290.1545750346591</v>
      </c>
    </row>
    <row r="80" spans="1:15" ht="15" thickBot="1">
      <c r="B80" s="39"/>
      <c r="C80" s="40"/>
      <c r="D80" s="40"/>
      <c r="E80" s="40"/>
      <c r="F80" s="40"/>
      <c r="G80" s="40"/>
      <c r="H80" s="40"/>
      <c r="I80" s="40"/>
      <c r="J80" s="40"/>
      <c r="K80" s="40"/>
      <c r="L80" s="40"/>
      <c r="M80" s="40"/>
      <c r="N80" s="41"/>
    </row>
    <row r="81" spans="1:14" ht="15" thickBot="1">
      <c r="B81" s="821" t="s">
        <v>1051</v>
      </c>
      <c r="C81" s="822"/>
      <c r="D81" s="822"/>
      <c r="E81" s="822"/>
      <c r="F81" s="822"/>
      <c r="G81" s="822"/>
      <c r="H81" s="822"/>
      <c r="I81" s="822"/>
      <c r="J81" s="822"/>
      <c r="K81" s="822"/>
      <c r="L81" s="822"/>
      <c r="M81" s="823"/>
      <c r="N81" s="105">
        <f>N43+N55+N68+N79</f>
        <v>10211.881202425169</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12" t="s">
        <v>1053</v>
      </c>
      <c r="C85" s="813"/>
      <c r="D85" s="813"/>
      <c r="E85" s="813"/>
      <c r="F85" s="813"/>
      <c r="G85" s="813"/>
      <c r="H85" s="813"/>
      <c r="I85" s="323"/>
      <c r="J85" s="343"/>
      <c r="K85" s="311" t="s">
        <v>1054</v>
      </c>
      <c r="L85" s="851" t="s">
        <v>1055</v>
      </c>
      <c r="M85" s="852"/>
      <c r="N85" s="312"/>
    </row>
    <row r="86" spans="1:14">
      <c r="B86" s="853" t="s">
        <v>1056</v>
      </c>
      <c r="C86" s="854"/>
      <c r="D86" s="854"/>
      <c r="E86" s="854"/>
      <c r="F86" s="854"/>
      <c r="G86" s="854"/>
      <c r="H86" s="854"/>
      <c r="I86" s="93"/>
      <c r="J86" s="94"/>
      <c r="K86" s="313">
        <v>0.2</v>
      </c>
      <c r="L86" s="855">
        <f>N81*K86</f>
        <v>2042.376240485034</v>
      </c>
      <c r="M86" s="856"/>
      <c r="N86" s="57"/>
    </row>
    <row r="87" spans="1:14">
      <c r="B87" s="95" t="s">
        <v>1057</v>
      </c>
      <c r="C87" s="96"/>
      <c r="D87" s="96"/>
      <c r="E87" s="96"/>
      <c r="F87" s="96"/>
      <c r="G87" s="96"/>
      <c r="H87" s="96"/>
      <c r="I87" s="93"/>
      <c r="J87" s="94"/>
      <c r="K87" s="313">
        <v>0.05</v>
      </c>
      <c r="L87" s="855">
        <f>N81*K87</f>
        <v>510.59406012125851</v>
      </c>
      <c r="M87" s="856"/>
      <c r="N87" s="57"/>
    </row>
    <row r="88" spans="1:14" ht="15" thickBot="1">
      <c r="B88" s="97" t="s">
        <v>1058</v>
      </c>
      <c r="C88" s="98"/>
      <c r="D88" s="98"/>
      <c r="E88" s="98"/>
      <c r="F88" s="98"/>
      <c r="G88" s="98"/>
      <c r="H88" s="98"/>
      <c r="I88" s="99"/>
      <c r="J88" s="100"/>
      <c r="K88" s="314">
        <v>0.05</v>
      </c>
      <c r="L88" s="857">
        <f>N81*K88</f>
        <v>510.59406012125851</v>
      </c>
      <c r="M88" s="858"/>
      <c r="N88" s="57"/>
    </row>
    <row r="89" spans="1:14" ht="15" thickBot="1">
      <c r="B89" s="821" t="s">
        <v>1037</v>
      </c>
      <c r="C89" s="822"/>
      <c r="D89" s="822"/>
      <c r="E89" s="822"/>
      <c r="F89" s="822"/>
      <c r="G89" s="822"/>
      <c r="H89" s="822"/>
      <c r="I89" s="822"/>
      <c r="J89" s="822"/>
      <c r="K89" s="822"/>
      <c r="L89" s="822"/>
      <c r="M89" s="823"/>
      <c r="N89" s="58">
        <f>L86+L87+L88</f>
        <v>3063.5643607275515</v>
      </c>
    </row>
    <row r="90" spans="1:14" ht="15" thickBot="1">
      <c r="B90" s="39"/>
      <c r="C90" s="40"/>
      <c r="D90" s="40"/>
      <c r="E90" s="40"/>
      <c r="F90" s="40"/>
      <c r="G90" s="40"/>
      <c r="H90" s="40"/>
      <c r="I90" s="40"/>
      <c r="J90" s="40"/>
      <c r="K90" s="40"/>
      <c r="L90" s="40"/>
      <c r="M90" s="40"/>
      <c r="N90" s="41"/>
    </row>
    <row r="91" spans="1:14" ht="15" thickBot="1">
      <c r="A91" t="s">
        <v>2122</v>
      </c>
      <c r="B91" s="821" t="s">
        <v>1059</v>
      </c>
      <c r="C91" s="822"/>
      <c r="D91" s="822"/>
      <c r="E91" s="822"/>
      <c r="F91" s="822"/>
      <c r="G91" s="822"/>
      <c r="H91" s="822"/>
      <c r="I91" s="822"/>
      <c r="J91" s="822"/>
      <c r="K91" s="822"/>
      <c r="L91" s="822"/>
      <c r="M91" s="823"/>
      <c r="N91" s="196">
        <f>N81+N89</f>
        <v>13275.44556315272</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59" t="s">
        <v>2324</v>
      </c>
      <c r="C108" s="860"/>
      <c r="D108" s="860"/>
      <c r="E108" s="860"/>
      <c r="F108" s="860"/>
      <c r="G108" s="860"/>
      <c r="H108" s="860"/>
      <c r="I108" s="860"/>
      <c r="J108" s="860"/>
      <c r="K108" s="860"/>
      <c r="L108" s="860"/>
      <c r="M108" s="860"/>
      <c r="N108" s="861"/>
    </row>
    <row r="109" spans="2:14" ht="15" customHeight="1">
      <c r="B109" s="859"/>
      <c r="C109" s="860"/>
      <c r="D109" s="860"/>
      <c r="E109" s="860"/>
      <c r="F109" s="860"/>
      <c r="G109" s="860"/>
      <c r="H109" s="860"/>
      <c r="I109" s="860"/>
      <c r="J109" s="860"/>
      <c r="K109" s="860"/>
      <c r="L109" s="860"/>
      <c r="M109" s="860"/>
      <c r="N109" s="861"/>
    </row>
    <row r="110" spans="2:14" ht="32.25" customHeight="1">
      <c r="B110" s="862" t="s">
        <v>2325</v>
      </c>
      <c r="C110" s="863"/>
      <c r="D110" s="863"/>
      <c r="E110" s="863"/>
      <c r="F110" s="863"/>
      <c r="G110" s="863"/>
      <c r="H110" s="863"/>
      <c r="I110" s="863"/>
      <c r="J110" s="863"/>
      <c r="K110" s="863"/>
      <c r="L110" s="863"/>
      <c r="M110" s="863"/>
      <c r="N110" s="864"/>
    </row>
    <row r="111" spans="2:14">
      <c r="B111" s="862"/>
      <c r="C111" s="863"/>
      <c r="D111" s="863"/>
      <c r="E111" s="863"/>
      <c r="F111" s="863"/>
      <c r="G111" s="863"/>
      <c r="H111" s="863"/>
      <c r="I111" s="863"/>
      <c r="J111" s="863"/>
      <c r="K111" s="863"/>
      <c r="L111" s="863"/>
      <c r="M111" s="863"/>
      <c r="N111" s="864"/>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8"/>
      <c r="K121" s="798"/>
      <c r="L121" s="798"/>
      <c r="M121" s="798"/>
      <c r="N121" s="799"/>
    </row>
    <row r="122" spans="2:14" ht="15" thickBot="1">
      <c r="B122" s="270" t="s">
        <v>2327</v>
      </c>
      <c r="C122" s="402"/>
      <c r="D122" s="402"/>
      <c r="E122" s="63"/>
      <c r="F122" s="63"/>
      <c r="G122" s="63"/>
      <c r="H122" s="63"/>
      <c r="I122" s="63"/>
      <c r="J122" s="800"/>
      <c r="K122" s="800"/>
      <c r="L122" s="800"/>
      <c r="M122" s="800"/>
      <c r="N122" s="801"/>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312</v>
      </c>
      <c r="B36" s="834" t="str">
        <f>VLOOKUP(A36,EQUIPOS!A6:D154,3,FALSE)</f>
        <v>Retroexcavadora sobre oruga, potencia 138 HP, balde de 1,5 m3.</v>
      </c>
      <c r="C36" s="835"/>
      <c r="D36" s="835"/>
      <c r="E36" s="835"/>
      <c r="F36" s="835"/>
      <c r="G36" s="835"/>
      <c r="H36" s="836"/>
      <c r="I36" s="276"/>
      <c r="J36" s="277"/>
      <c r="K36" s="278">
        <f>VLOOKUP(A36,EQUIPOS!A6:D163,4,FALSE)</f>
        <v>195308.75</v>
      </c>
      <c r="L36" s="279"/>
      <c r="M36" s="280">
        <v>66</v>
      </c>
      <c r="N36" s="281">
        <f>K36/M36</f>
        <v>2959.223484848485</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0.967181916782197</v>
      </c>
    </row>
    <row r="43" spans="1:14" ht="15" thickBot="1">
      <c r="B43" s="821" t="s">
        <v>1037</v>
      </c>
      <c r="C43" s="822"/>
      <c r="D43" s="822"/>
      <c r="E43" s="822"/>
      <c r="F43" s="822"/>
      <c r="G43" s="822"/>
      <c r="H43" s="822"/>
      <c r="I43" s="822"/>
      <c r="J43" s="822"/>
      <c r="K43" s="822"/>
      <c r="L43" s="822"/>
      <c r="M43" s="823"/>
      <c r="N43" s="403">
        <f>SUM(N36:N42)</f>
        <v>2960.190666765267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96.718191678219696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3056.9088584434867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611.38177168869731</v>
      </c>
      <c r="M83" s="856"/>
      <c r="N83" s="57"/>
    </row>
    <row r="84" spans="1:14">
      <c r="B84" s="95" t="s">
        <v>1057</v>
      </c>
      <c r="C84" s="96"/>
      <c r="D84" s="96"/>
      <c r="E84" s="96"/>
      <c r="F84" s="96"/>
      <c r="G84" s="96"/>
      <c r="H84" s="96"/>
      <c r="I84" s="93"/>
      <c r="J84" s="94"/>
      <c r="K84" s="313">
        <v>0.05</v>
      </c>
      <c r="L84" s="855">
        <f>N78*K84</f>
        <v>152.84544292217433</v>
      </c>
      <c r="M84" s="856"/>
      <c r="N84" s="57"/>
    </row>
    <row r="85" spans="1:14" ht="15" thickBot="1">
      <c r="B85" s="97" t="s">
        <v>1058</v>
      </c>
      <c r="C85" s="98"/>
      <c r="D85" s="98"/>
      <c r="E85" s="98"/>
      <c r="F85" s="98"/>
      <c r="G85" s="98"/>
      <c r="H85" s="98"/>
      <c r="I85" s="99"/>
      <c r="J85" s="100"/>
      <c r="K85" s="314">
        <v>0.05</v>
      </c>
      <c r="L85" s="857">
        <f>N78*K85</f>
        <v>152.84544292217433</v>
      </c>
      <c r="M85" s="858"/>
      <c r="N85" s="57"/>
    </row>
    <row r="86" spans="1:14" ht="15" thickBot="1">
      <c r="B86" s="821" t="s">
        <v>1037</v>
      </c>
      <c r="C86" s="822"/>
      <c r="D86" s="822"/>
      <c r="E86" s="822"/>
      <c r="F86" s="822"/>
      <c r="G86" s="822"/>
      <c r="H86" s="822"/>
      <c r="I86" s="822"/>
      <c r="J86" s="822"/>
      <c r="K86" s="822"/>
      <c r="L86" s="822"/>
      <c r="M86" s="823"/>
      <c r="N86" s="58">
        <f>L83+L84+L85</f>
        <v>917.07265753304603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3973.9815159765326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148</v>
      </c>
      <c r="B36" s="834" t="str">
        <f>VLOOKUP(A36,EQUIPOS!A6:D154,3,FALSE)</f>
        <v>Cargador : Potencia en el volante 110 hp, Clasificación de RPM del motor 2300.</v>
      </c>
      <c r="C36" s="835"/>
      <c r="D36" s="835"/>
      <c r="E36" s="835"/>
      <c r="F36" s="835"/>
      <c r="G36" s="835"/>
      <c r="H36" s="836"/>
      <c r="I36" s="276"/>
      <c r="J36" s="277"/>
      <c r="K36" s="278">
        <f>VLOOKUP(A36,EQUIPOS!A6:D163,4,FALSE)</f>
        <v>111175.75</v>
      </c>
      <c r="L36" s="279"/>
      <c r="M36" s="280">
        <v>66</v>
      </c>
      <c r="N36" s="281">
        <f>K36/M36</f>
        <v>1684.4810606060605</v>
      </c>
    </row>
    <row r="37" spans="1:14">
      <c r="A37" s="114" t="s">
        <v>129</v>
      </c>
      <c r="B37" s="834" t="str">
        <f>VLOOKUP(A37,EQUIPOS!A7:D154,3,FALSE)</f>
        <v xml:space="preserve">Buldozer, Potencia al volante de 140 HP, motor de 2200 RPM, longitud de hoja 4,80m. </v>
      </c>
      <c r="C37" s="835"/>
      <c r="D37" s="835"/>
      <c r="E37" s="835"/>
      <c r="F37" s="835"/>
      <c r="G37" s="835"/>
      <c r="H37" s="836"/>
      <c r="I37" s="276"/>
      <c r="J37" s="277"/>
      <c r="K37" s="278">
        <f>VLOOKUP(A37,EQUIPOS!A7:D164,4,FALSE)</f>
        <v>207327.75</v>
      </c>
      <c r="L37" s="279"/>
      <c r="M37" s="280">
        <v>100</v>
      </c>
      <c r="N37" s="281">
        <f>K37/M37</f>
        <v>2073.2775000000001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1.934363833564394</v>
      </c>
    </row>
    <row r="43" spans="1:14" ht="15" thickBot="1">
      <c r="B43" s="821" t="s">
        <v>1037</v>
      </c>
      <c r="C43" s="822"/>
      <c r="D43" s="822"/>
      <c r="E43" s="822"/>
      <c r="F43" s="822"/>
      <c r="G43" s="822"/>
      <c r="H43" s="822"/>
      <c r="I43" s="822"/>
      <c r="J43" s="822"/>
      <c r="K43" s="822"/>
      <c r="L43" s="822"/>
      <c r="M43" s="823"/>
      <c r="N43" s="403">
        <f>SUM(N36:N42)</f>
        <v>3759.6929244396251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3016.6802892196815</v>
      </c>
      <c r="N48" s="281">
        <f>K48*M48</f>
        <v>3016.6802892196815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3016.6802892196815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193.43638335643939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6969.8095970157456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1393.9619194031493</v>
      </c>
      <c r="M83" s="856"/>
      <c r="N83" s="57"/>
    </row>
    <row r="84" spans="1:14">
      <c r="B84" s="95" t="s">
        <v>1057</v>
      </c>
      <c r="C84" s="96"/>
      <c r="D84" s="96"/>
      <c r="E84" s="96"/>
      <c r="F84" s="96"/>
      <c r="G84" s="96"/>
      <c r="H84" s="96"/>
      <c r="I84" s="93"/>
      <c r="J84" s="94"/>
      <c r="K84" s="313">
        <v>0.05</v>
      </c>
      <c r="L84" s="855">
        <f>N78*K84</f>
        <v>348.49047985078732</v>
      </c>
      <c r="M84" s="856"/>
      <c r="N84" s="57"/>
    </row>
    <row r="85" spans="1:14" ht="15" thickBot="1">
      <c r="B85" s="97" t="s">
        <v>1058</v>
      </c>
      <c r="C85" s="98"/>
      <c r="D85" s="98"/>
      <c r="E85" s="98"/>
      <c r="F85" s="98"/>
      <c r="G85" s="98"/>
      <c r="H85" s="98"/>
      <c r="I85" s="99"/>
      <c r="J85" s="100"/>
      <c r="K85" s="314">
        <v>0.05</v>
      </c>
      <c r="L85" s="857">
        <f>N78*K85</f>
        <v>348.49047985078732</v>
      </c>
      <c r="M85" s="858"/>
      <c r="N85" s="57"/>
    </row>
    <row r="86" spans="1:14" ht="15" thickBot="1">
      <c r="B86" s="821" t="s">
        <v>1037</v>
      </c>
      <c r="C86" s="822"/>
      <c r="D86" s="822"/>
      <c r="E86" s="822"/>
      <c r="F86" s="822"/>
      <c r="G86" s="822"/>
      <c r="H86" s="822"/>
      <c r="I86" s="822"/>
      <c r="J86" s="822"/>
      <c r="K86" s="822"/>
      <c r="L86" s="822"/>
      <c r="M86" s="823"/>
      <c r="N86" s="58">
        <f>L83+L84+L85</f>
        <v>2090.9428791047239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9060.7524761204695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VLOOKUP(A36,EQUIPOS!A6:D163,4,FALSE)</f>
        <v>207327.75</v>
      </c>
      <c r="L36" s="473"/>
      <c r="M36" s="292">
        <v>50</v>
      </c>
      <c r="N36" s="281">
        <f>K36/M36</f>
        <v>4146.5550000000003</v>
      </c>
    </row>
    <row r="37" spans="1:14">
      <c r="A37" s="114" t="s">
        <v>152</v>
      </c>
      <c r="B37" s="834" t="str">
        <f>VLOOKUP(A37,EQUIPOS!A7:D154,3,FALSE)</f>
        <v xml:space="preserve">Carrotanque de agua(1000 Galones) </v>
      </c>
      <c r="C37" s="835"/>
      <c r="D37" s="835"/>
      <c r="E37" s="835"/>
      <c r="F37" s="835"/>
      <c r="G37" s="835"/>
      <c r="H37" s="836"/>
      <c r="I37" s="276"/>
      <c r="J37" s="277"/>
      <c r="K37" s="278">
        <f>VLOOKUP(A37,EQUIPOS!A7:D164,4,FALSE)</f>
        <v>117185.25</v>
      </c>
      <c r="L37" s="473"/>
      <c r="M37" s="292">
        <v>50</v>
      </c>
      <c r="N37" s="281">
        <f>K37/M37</f>
        <v>2343.7049999999999</v>
      </c>
    </row>
    <row r="38" spans="1:14">
      <c r="A38" s="214" t="s">
        <v>269</v>
      </c>
      <c r="B38" s="834" t="str">
        <f>VLOOKUP(A38,EQUIPOS!A8:D154,3,FALSE)</f>
        <v>Motoniveladora  potencia 215 HP, ancho de cuchilla 4,27 m, peso 18 ton.</v>
      </c>
      <c r="C38" s="835"/>
      <c r="D38" s="835"/>
      <c r="E38" s="835"/>
      <c r="F38" s="835"/>
      <c r="G38" s="835"/>
      <c r="H38" s="836"/>
      <c r="I38" s="276"/>
      <c r="J38" s="277"/>
      <c r="K38" s="278">
        <f>VLOOKUP(A38,EQUIPOS!A8:D165,4,FALSE)</f>
        <v>167963</v>
      </c>
      <c r="L38" s="473"/>
      <c r="M38" s="292">
        <v>50</v>
      </c>
      <c r="N38" s="281">
        <f>K38/M38</f>
        <v>3359.26</v>
      </c>
    </row>
    <row r="39" spans="1:14">
      <c r="A39" s="214" t="s">
        <v>365</v>
      </c>
      <c r="B39" s="834" t="str">
        <f>VLOOKUP(A39,EQUIPOS!A9:D154,3,FALSE)</f>
        <v xml:space="preserve">Vibrocompatador, potencia 153 HP, peso 10 Ton. </v>
      </c>
      <c r="C39" s="835"/>
      <c r="D39" s="835"/>
      <c r="E39" s="835"/>
      <c r="F39" s="835"/>
      <c r="G39" s="835"/>
      <c r="H39" s="836"/>
      <c r="I39" s="837"/>
      <c r="J39" s="818"/>
      <c r="K39" s="278">
        <f>VLOOKUP(A39,EQUIPOS!A9:D166,4,FALSE)</f>
        <v>123194.75</v>
      </c>
      <c r="L39" s="949">
        <v>50</v>
      </c>
      <c r="M39" s="950"/>
      <c r="N39" s="281">
        <f>K39/L39</f>
        <v>2463.895</v>
      </c>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12313.415000000001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383.00403904575001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12696.419039045752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2539.2838078091504</v>
      </c>
      <c r="M83" s="856"/>
      <c r="N83" s="57"/>
    </row>
    <row r="84" spans="1:14">
      <c r="B84" s="95" t="s">
        <v>1057</v>
      </c>
      <c r="C84" s="96"/>
      <c r="D84" s="96"/>
      <c r="E84" s="96"/>
      <c r="F84" s="96"/>
      <c r="G84" s="96"/>
      <c r="H84" s="96"/>
      <c r="I84" s="93"/>
      <c r="J84" s="94"/>
      <c r="K84" s="313">
        <v>0.05</v>
      </c>
      <c r="L84" s="855">
        <f>N78*K84</f>
        <v>634.8209519522876</v>
      </c>
      <c r="M84" s="856"/>
      <c r="N84" s="57"/>
    </row>
    <row r="85" spans="1:14" ht="15" thickBot="1">
      <c r="B85" s="97" t="s">
        <v>1058</v>
      </c>
      <c r="C85" s="98"/>
      <c r="D85" s="98"/>
      <c r="E85" s="98"/>
      <c r="F85" s="98"/>
      <c r="G85" s="98"/>
      <c r="H85" s="98"/>
      <c r="I85" s="99"/>
      <c r="J85" s="100"/>
      <c r="K85" s="314">
        <v>0.05</v>
      </c>
      <c r="L85" s="857">
        <f>N78*K85</f>
        <v>634.8209519522876</v>
      </c>
      <c r="M85" s="858"/>
      <c r="N85" s="57"/>
    </row>
    <row r="86" spans="1:14" ht="15" thickBot="1">
      <c r="B86" s="821" t="s">
        <v>1037</v>
      </c>
      <c r="C86" s="822"/>
      <c r="D86" s="822"/>
      <c r="E86" s="822"/>
      <c r="F86" s="822"/>
      <c r="G86" s="822"/>
      <c r="H86" s="822"/>
      <c r="I86" s="822"/>
      <c r="J86" s="822"/>
      <c r="K86" s="822"/>
      <c r="L86" s="822"/>
      <c r="M86" s="823"/>
      <c r="N86" s="58">
        <f>L83+L84+L85</f>
        <v>3808.9257117137254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16505.344750759476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VLOOKUP(A36,EQUIPOS!A6:D163,4,FALSE)</f>
        <v>207327.75</v>
      </c>
      <c r="L36" s="279"/>
      <c r="M36" s="280">
        <v>40</v>
      </c>
      <c r="N36" s="281">
        <f>K36/M36</f>
        <v>5183.1937500000004</v>
      </c>
    </row>
    <row r="37" spans="1:14">
      <c r="A37" s="119" t="s">
        <v>365</v>
      </c>
      <c r="B37" s="834" t="str">
        <f>VLOOKUP(A37,EQUIPOS!A7:D154,3,FALSE)</f>
        <v xml:space="preserve">Vibrocompatador, potencia 153 HP, peso 10 Ton. </v>
      </c>
      <c r="C37" s="835"/>
      <c r="D37" s="835"/>
      <c r="E37" s="835"/>
      <c r="F37" s="835"/>
      <c r="G37" s="835"/>
      <c r="H37" s="836"/>
      <c r="I37" s="276"/>
      <c r="J37" s="277"/>
      <c r="K37" s="278">
        <f>VLOOKUP(A37,EQUIPOS!A7:D164,4,FALSE)</f>
        <v>123194.75</v>
      </c>
      <c r="L37" s="279"/>
      <c r="M37" s="280">
        <v>40</v>
      </c>
      <c r="N37" s="281">
        <f>K37/M37</f>
        <v>3079.8687500000001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8263.0625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478.75504880718745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8741.8175488071865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1748.3635097614374</v>
      </c>
      <c r="M83" s="856"/>
      <c r="N83" s="57"/>
    </row>
    <row r="84" spans="1:14">
      <c r="B84" s="95" t="s">
        <v>1057</v>
      </c>
      <c r="C84" s="96"/>
      <c r="D84" s="96"/>
      <c r="E84" s="96"/>
      <c r="F84" s="96"/>
      <c r="G84" s="96"/>
      <c r="H84" s="96"/>
      <c r="I84" s="93"/>
      <c r="J84" s="94"/>
      <c r="K84" s="313">
        <v>0.05</v>
      </c>
      <c r="L84" s="855">
        <f>N78*K84</f>
        <v>437.09087744035935</v>
      </c>
      <c r="M84" s="856"/>
      <c r="N84" s="57"/>
    </row>
    <row r="85" spans="1:14" ht="15" thickBot="1">
      <c r="B85" s="97" t="s">
        <v>1058</v>
      </c>
      <c r="C85" s="98"/>
      <c r="D85" s="98"/>
      <c r="E85" s="98"/>
      <c r="F85" s="98"/>
      <c r="G85" s="98"/>
      <c r="H85" s="98"/>
      <c r="I85" s="99"/>
      <c r="J85" s="100"/>
      <c r="K85" s="314">
        <v>0.05</v>
      </c>
      <c r="L85" s="857">
        <f>N78*K85</f>
        <v>437.09087744035935</v>
      </c>
      <c r="M85" s="858"/>
      <c r="N85" s="57"/>
    </row>
    <row r="86" spans="1:14" ht="15" thickBot="1">
      <c r="B86" s="821" t="s">
        <v>1037</v>
      </c>
      <c r="C86" s="822"/>
      <c r="D86" s="822"/>
      <c r="E86" s="822"/>
      <c r="F86" s="822"/>
      <c r="G86" s="822"/>
      <c r="H86" s="822"/>
      <c r="I86" s="822"/>
      <c r="J86" s="822"/>
      <c r="K86" s="822"/>
      <c r="L86" s="822"/>
      <c r="M86" s="823"/>
      <c r="N86" s="58">
        <f>L83+L84+L85</f>
        <v>2622.5452646421559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11364.362813449343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VLOOKUP(A36,EQUIPOS!A6:D163,4,FALSE)</f>
        <v>207327.75</v>
      </c>
      <c r="L36" s="279"/>
      <c r="M36" s="280">
        <v>40</v>
      </c>
      <c r="N36" s="281">
        <f>K36/M36</f>
        <v>5183.1937500000004</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5183.1937500000004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478.75504880718745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5661.9487988071878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1132.3897597614375</v>
      </c>
      <c r="M83" s="856"/>
      <c r="N83" s="57"/>
    </row>
    <row r="84" spans="1:14">
      <c r="B84" s="95" t="s">
        <v>1057</v>
      </c>
      <c r="C84" s="96"/>
      <c r="D84" s="96"/>
      <c r="E84" s="96"/>
      <c r="F84" s="96"/>
      <c r="G84" s="96"/>
      <c r="H84" s="96"/>
      <c r="I84" s="93"/>
      <c r="J84" s="94"/>
      <c r="K84" s="313">
        <v>0.05</v>
      </c>
      <c r="L84" s="855">
        <f>N78*K84</f>
        <v>283.09743994035938</v>
      </c>
      <c r="M84" s="856"/>
      <c r="N84" s="57"/>
    </row>
    <row r="85" spans="1:14" ht="15" thickBot="1">
      <c r="B85" s="97" t="s">
        <v>1058</v>
      </c>
      <c r="C85" s="98"/>
      <c r="D85" s="98"/>
      <c r="E85" s="98"/>
      <c r="F85" s="98"/>
      <c r="G85" s="98"/>
      <c r="H85" s="98"/>
      <c r="I85" s="99"/>
      <c r="J85" s="100"/>
      <c r="K85" s="314">
        <v>0.05</v>
      </c>
      <c r="L85" s="857">
        <f>N78*K85</f>
        <v>283.09743994035938</v>
      </c>
      <c r="M85" s="858"/>
      <c r="N85" s="57"/>
    </row>
    <row r="86" spans="1:14" ht="15" thickBot="1">
      <c r="B86" s="821" t="s">
        <v>1037</v>
      </c>
      <c r="C86" s="822"/>
      <c r="D86" s="822"/>
      <c r="E86" s="822"/>
      <c r="F86" s="822"/>
      <c r="G86" s="822"/>
      <c r="H86" s="822"/>
      <c r="I86" s="822"/>
      <c r="J86" s="822"/>
      <c r="K86" s="822"/>
      <c r="L86" s="822"/>
      <c r="M86" s="823"/>
      <c r="N86" s="58">
        <f>L83+L84+L85</f>
        <v>1698.5846396421564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7360.5334384493444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2.0426882082439999</v>
      </c>
    </row>
    <row r="43" spans="1:14" ht="15" thickBot="1">
      <c r="B43" s="821" t="s">
        <v>1037</v>
      </c>
      <c r="C43" s="822"/>
      <c r="D43" s="822"/>
      <c r="E43" s="822"/>
      <c r="F43" s="822"/>
      <c r="G43" s="822"/>
      <c r="H43" s="822"/>
      <c r="I43" s="822"/>
      <c r="J43" s="822"/>
      <c r="K43" s="822"/>
      <c r="L43" s="822"/>
      <c r="M43" s="82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7203.24</v>
      </c>
      <c r="N48" s="281">
        <f>K48*M48</f>
        <v>9364.2119999999995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9364.2119999999995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53"/>
      <c r="D59" s="53"/>
      <c r="E59" s="53"/>
      <c r="F59" s="53"/>
      <c r="G59" s="53"/>
      <c r="H59" s="297"/>
      <c r="I59" s="288"/>
      <c r="J59" s="288"/>
      <c r="K59" s="288"/>
      <c r="L59" s="825"/>
      <c r="M59" s="826"/>
      <c r="N59" s="300"/>
    </row>
    <row r="60" spans="1:14" ht="24.75" customHeight="1">
      <c r="B60" s="52"/>
      <c r="C60" s="326"/>
      <c r="D60" s="326"/>
      <c r="E60" s="326"/>
      <c r="F60" s="326"/>
      <c r="G60" s="326"/>
      <c r="H60" s="320"/>
      <c r="I60" s="408"/>
      <c r="J60" s="295"/>
      <c r="K60" s="288"/>
      <c r="L60" s="825"/>
      <c r="M60" s="826"/>
      <c r="N60" s="296"/>
    </row>
    <row r="61" spans="1:14">
      <c r="B61" s="52"/>
      <c r="C61" s="53"/>
      <c r="D61" s="53"/>
      <c r="E61" s="53"/>
      <c r="F61" s="53"/>
      <c r="G61" s="326"/>
      <c r="H61" s="320"/>
      <c r="I61" s="408"/>
      <c r="J61" s="295"/>
      <c r="K61" s="288"/>
      <c r="L61" s="825"/>
      <c r="M61" s="826"/>
      <c r="N61" s="300"/>
    </row>
    <row r="62" spans="1:14">
      <c r="B62" s="52"/>
      <c r="C62" s="53"/>
      <c r="D62" s="53"/>
      <c r="E62" s="53"/>
      <c r="F62" s="53"/>
      <c r="G62" s="53"/>
      <c r="H62" s="297"/>
      <c r="I62" s="288"/>
      <c r="J62" s="288"/>
      <c r="K62" s="288"/>
      <c r="L62" s="825"/>
      <c r="M62" s="826"/>
      <c r="N62" s="300"/>
    </row>
    <row r="63" spans="1:14">
      <c r="B63" s="52"/>
      <c r="C63" s="53"/>
      <c r="D63" s="53"/>
      <c r="E63" s="53"/>
      <c r="F63" s="53"/>
      <c r="G63" s="53"/>
      <c r="H63" s="297"/>
      <c r="I63" s="288"/>
      <c r="J63" s="288"/>
      <c r="K63" s="288"/>
      <c r="L63" s="825"/>
      <c r="M63" s="826"/>
      <c r="N63" s="300"/>
    </row>
    <row r="64" spans="1:14" ht="15" thickBot="1">
      <c r="B64" s="474"/>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9570.5235090326441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1914.104701806529</v>
      </c>
      <c r="M83" s="856"/>
      <c r="N83" s="57"/>
    </row>
    <row r="84" spans="1:14">
      <c r="B84" s="95" t="s">
        <v>1057</v>
      </c>
      <c r="C84" s="96"/>
      <c r="D84" s="96"/>
      <c r="E84" s="96"/>
      <c r="F84" s="96"/>
      <c r="G84" s="96"/>
      <c r="H84" s="96"/>
      <c r="I84" s="93"/>
      <c r="J84" s="94"/>
      <c r="K84" s="313">
        <v>0.05</v>
      </c>
      <c r="L84" s="855">
        <f>N78*K84</f>
        <v>478.52617545163224</v>
      </c>
      <c r="M84" s="856"/>
      <c r="N84" s="57"/>
    </row>
    <row r="85" spans="1:14" ht="15" thickBot="1">
      <c r="B85" s="97" t="s">
        <v>1058</v>
      </c>
      <c r="C85" s="98"/>
      <c r="D85" s="98"/>
      <c r="E85" s="98"/>
      <c r="F85" s="98"/>
      <c r="G85" s="98"/>
      <c r="H85" s="98"/>
      <c r="I85" s="99"/>
      <c r="J85" s="100"/>
      <c r="K85" s="314">
        <v>0.05</v>
      </c>
      <c r="L85" s="857">
        <f>N78*K85</f>
        <v>478.52617545163224</v>
      </c>
      <c r="M85" s="858"/>
      <c r="N85" s="57"/>
    </row>
    <row r="86" spans="1:14" ht="15" thickBot="1">
      <c r="B86" s="821" t="s">
        <v>1037</v>
      </c>
      <c r="C86" s="822"/>
      <c r="D86" s="822"/>
      <c r="E86" s="822"/>
      <c r="F86" s="822"/>
      <c r="G86" s="822"/>
      <c r="H86" s="822"/>
      <c r="I86" s="822"/>
      <c r="J86" s="822"/>
      <c r="K86" s="822"/>
      <c r="L86" s="822"/>
      <c r="M86" s="823"/>
      <c r="N86" s="58">
        <f>L83+L84+L85</f>
        <v>2871.1570527097933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12441.680561742438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0.01</v>
      </c>
      <c r="M42" s="846"/>
      <c r="N42" s="111">
        <f>N76*L42</f>
        <v>2.0426882082439999</v>
      </c>
    </row>
    <row r="43" spans="1:14" ht="15" thickBot="1">
      <c r="B43" s="821" t="s">
        <v>1037</v>
      </c>
      <c r="C43" s="822"/>
      <c r="D43" s="822"/>
      <c r="E43" s="822"/>
      <c r="F43" s="822"/>
      <c r="G43" s="822"/>
      <c r="H43" s="822"/>
      <c r="I43" s="822"/>
      <c r="J43" s="822"/>
      <c r="K43" s="822"/>
      <c r="L43" s="822"/>
      <c r="M43" s="82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10633.5</v>
      </c>
      <c r="N48" s="281">
        <f>K48*M48</f>
        <v>12760.199999999999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12760.199999999999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53"/>
      <c r="D59" s="53"/>
      <c r="E59" s="53"/>
      <c r="F59" s="53"/>
      <c r="G59" s="53"/>
      <c r="H59" s="297"/>
      <c r="I59" s="288"/>
      <c r="J59" s="288"/>
      <c r="K59" s="288"/>
      <c r="L59" s="825"/>
      <c r="M59" s="826"/>
      <c r="N59" s="300"/>
    </row>
    <row r="60" spans="1:14" ht="24.75" customHeight="1">
      <c r="B60" s="52"/>
      <c r="C60" s="326"/>
      <c r="D60" s="326"/>
      <c r="E60" s="326"/>
      <c r="F60" s="326"/>
      <c r="G60" s="326"/>
      <c r="H60" s="320"/>
      <c r="I60" s="408"/>
      <c r="J60" s="295"/>
      <c r="K60" s="288"/>
      <c r="L60" s="825"/>
      <c r="M60" s="826"/>
      <c r="N60" s="296"/>
    </row>
    <row r="61" spans="1:14">
      <c r="B61" s="52"/>
      <c r="C61" s="53"/>
      <c r="D61" s="53"/>
      <c r="E61" s="53"/>
      <c r="F61" s="53"/>
      <c r="G61" s="326"/>
      <c r="H61" s="320"/>
      <c r="I61" s="408"/>
      <c r="J61" s="295"/>
      <c r="K61" s="288"/>
      <c r="L61" s="825"/>
      <c r="M61" s="826"/>
      <c r="N61" s="300"/>
    </row>
    <row r="62" spans="1:14">
      <c r="B62" s="52"/>
      <c r="C62" s="53"/>
      <c r="D62" s="53"/>
      <c r="E62" s="53"/>
      <c r="F62" s="53"/>
      <c r="G62" s="53"/>
      <c r="H62" s="297"/>
      <c r="I62" s="288"/>
      <c r="J62" s="288"/>
      <c r="K62" s="288"/>
      <c r="L62" s="825"/>
      <c r="M62" s="826"/>
      <c r="N62" s="300"/>
    </row>
    <row r="63" spans="1:14">
      <c r="B63" s="52"/>
      <c r="C63" s="53"/>
      <c r="D63" s="53"/>
      <c r="E63" s="53"/>
      <c r="F63" s="53"/>
      <c r="G63" s="53"/>
      <c r="H63" s="297"/>
      <c r="I63" s="288"/>
      <c r="J63" s="288"/>
      <c r="K63" s="288"/>
      <c r="L63" s="825"/>
      <c r="M63" s="826"/>
      <c r="N63" s="300"/>
    </row>
    <row r="64" spans="1:14" ht="15" thickBot="1">
      <c r="B64" s="474"/>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12966.511509032644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2593.3023018065287</v>
      </c>
      <c r="M83" s="856"/>
      <c r="N83" s="57"/>
    </row>
    <row r="84" spans="1:14">
      <c r="B84" s="95" t="s">
        <v>1057</v>
      </c>
      <c r="C84" s="96"/>
      <c r="D84" s="96"/>
      <c r="E84" s="96"/>
      <c r="F84" s="96"/>
      <c r="G84" s="96"/>
      <c r="H84" s="96"/>
      <c r="I84" s="93"/>
      <c r="J84" s="94"/>
      <c r="K84" s="313">
        <v>0.05</v>
      </c>
      <c r="L84" s="855">
        <f>N78*K84</f>
        <v>648.32557545163218</v>
      </c>
      <c r="M84" s="856"/>
      <c r="N84" s="57"/>
    </row>
    <row r="85" spans="1:14" ht="15" thickBot="1">
      <c r="B85" s="97" t="s">
        <v>1058</v>
      </c>
      <c r="C85" s="98"/>
      <c r="D85" s="98"/>
      <c r="E85" s="98"/>
      <c r="F85" s="98"/>
      <c r="G85" s="98"/>
      <c r="H85" s="98"/>
      <c r="I85" s="99"/>
      <c r="J85" s="100"/>
      <c r="K85" s="314">
        <v>0.05</v>
      </c>
      <c r="L85" s="857">
        <f>N78*K85</f>
        <v>648.32557545163218</v>
      </c>
      <c r="M85" s="858"/>
      <c r="N85" s="57"/>
    </row>
    <row r="86" spans="1:14" ht="15" thickBot="1">
      <c r="B86" s="821" t="s">
        <v>1037</v>
      </c>
      <c r="C86" s="822"/>
      <c r="D86" s="822"/>
      <c r="E86" s="822"/>
      <c r="F86" s="822"/>
      <c r="G86" s="822"/>
      <c r="H86" s="822"/>
      <c r="I86" s="822"/>
      <c r="J86" s="822"/>
      <c r="K86" s="822"/>
      <c r="L86" s="822"/>
      <c r="M86" s="823"/>
      <c r="N86" s="58">
        <f>L83+L84+L85</f>
        <v>3889.9534527097931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16856.464961742437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VLOOKUP(A36,EQUIPOS!A6:D186,3,FALSE)</f>
        <v xml:space="preserve">Buldozer, Potencia al volante de 140 HP, motor de 2200 RPM, longitud de hoja 4,80m. </v>
      </c>
      <c r="C36" s="835"/>
      <c r="D36" s="835"/>
      <c r="E36" s="835"/>
      <c r="F36" s="835"/>
      <c r="G36" s="835"/>
      <c r="H36" s="836"/>
      <c r="I36" s="276"/>
      <c r="J36" s="277"/>
      <c r="K36" s="278">
        <f>VLOOKUP(A36,EQUIPOS!A6:D186,4,FALSE)</f>
        <v>207327.75</v>
      </c>
      <c r="L36" s="279"/>
      <c r="M36" s="280">
        <v>45</v>
      </c>
      <c r="N36" s="281">
        <f>K36/M36</f>
        <v>4607.2833333333338</v>
      </c>
    </row>
    <row r="37" spans="1:14">
      <c r="A37" s="119" t="s">
        <v>152</v>
      </c>
      <c r="B37" s="834" t="str">
        <f>VLOOKUP(A37,EQUIPOS!A7:D187,3,FALSE)</f>
        <v xml:space="preserve">Carrotanque de agua(1000 Galones) </v>
      </c>
      <c r="C37" s="835"/>
      <c r="D37" s="835"/>
      <c r="E37" s="835"/>
      <c r="F37" s="835"/>
      <c r="G37" s="835"/>
      <c r="H37" s="836"/>
      <c r="I37" s="276"/>
      <c r="J37" s="277"/>
      <c r="K37" s="278">
        <f>VLOOKUP(A37,EQUIPOS!A7:D187,4,FALSE)</f>
        <v>117185.25</v>
      </c>
      <c r="L37" s="279"/>
      <c r="M37" s="280">
        <v>45</v>
      </c>
      <c r="N37" s="281">
        <f>K37/M37</f>
        <v>2604.1166666666668</v>
      </c>
    </row>
    <row r="38" spans="1:14">
      <c r="A38" t="s">
        <v>269</v>
      </c>
      <c r="B38" s="834" t="str">
        <f>VLOOKUP(A38,EQUIPOS!A8:D188,3,FALSE)</f>
        <v>Motoniveladora  potencia 215 HP, ancho de cuchilla 4,27 m, peso 18 ton.</v>
      </c>
      <c r="C38" s="835"/>
      <c r="D38" s="835"/>
      <c r="E38" s="835"/>
      <c r="F38" s="835"/>
      <c r="G38" s="835"/>
      <c r="H38" s="836"/>
      <c r="I38" s="276"/>
      <c r="J38" s="277"/>
      <c r="K38" s="278">
        <f>VLOOKUP(A38,EQUIPOS!A8:D188,4,FALSE)</f>
        <v>167963</v>
      </c>
      <c r="L38" s="279"/>
      <c r="M38" s="280">
        <v>45</v>
      </c>
      <c r="N38" s="281">
        <f>K38/M38</f>
        <v>3732.5111111111109</v>
      </c>
    </row>
    <row r="39" spans="1:14">
      <c r="A39" t="s">
        <v>365</v>
      </c>
      <c r="B39" s="834" t="str">
        <f>VLOOKUP(A39,EQUIPOS!A9:D189,3,FALSE)</f>
        <v xml:space="preserve">Vibrocompatador, potencia 153 HP, peso 10 Ton. </v>
      </c>
      <c r="C39" s="835"/>
      <c r="D39" s="835"/>
      <c r="E39" s="835"/>
      <c r="F39" s="835"/>
      <c r="G39" s="835"/>
      <c r="H39" s="836"/>
      <c r="I39" s="837"/>
      <c r="J39" s="818"/>
      <c r="K39" s="278">
        <f>VLOOKUP(A39,EQUIPOS!A9:D189,4,FALSE)</f>
        <v>123194.75</v>
      </c>
      <c r="L39" s="838">
        <v>45</v>
      </c>
      <c r="M39" s="839"/>
      <c r="N39" s="281">
        <f>K39/L39</f>
        <v>2737.661111111111</v>
      </c>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11.348267823577778</v>
      </c>
    </row>
    <row r="43" spans="1:14" ht="15" thickBot="1">
      <c r="B43" s="821" t="s">
        <v>1037</v>
      </c>
      <c r="C43" s="822"/>
      <c r="D43" s="822"/>
      <c r="E43" s="822"/>
      <c r="F43" s="822"/>
      <c r="G43" s="822"/>
      <c r="H43" s="822"/>
      <c r="I43" s="822"/>
      <c r="J43" s="822"/>
      <c r="K43" s="822"/>
      <c r="L43" s="822"/>
      <c r="M43" s="823"/>
      <c r="N43" s="403">
        <f>SUM(N36:N42)</f>
        <v>13692.920490045801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23062.2</v>
      </c>
      <c r="N48" s="281">
        <f>K48*M48</f>
        <v>28827.75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28827.75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825">
        <f>VLOOKUP(A59,TRANSPORTE!A5:D123,4,FALSE)</f>
        <v>1339</v>
      </c>
      <c r="M59" s="826"/>
      <c r="N59" s="300">
        <f>K59*L59</f>
        <v>1673.75</v>
      </c>
    </row>
    <row r="60" spans="1:14" ht="24.75" customHeight="1">
      <c r="B60" s="52"/>
      <c r="C60" s="326"/>
      <c r="D60" s="326"/>
      <c r="E60" s="326"/>
      <c r="F60" s="326"/>
      <c r="G60" s="326"/>
      <c r="H60" s="320"/>
      <c r="I60" s="408"/>
      <c r="J60" s="295"/>
      <c r="K60" s="288"/>
      <c r="L60" s="825"/>
      <c r="M60" s="826"/>
      <c r="N60" s="296"/>
    </row>
    <row r="61" spans="1:14">
      <c r="B61" s="52"/>
      <c r="C61" s="53"/>
      <c r="D61" s="53"/>
      <c r="E61" s="53"/>
      <c r="F61" s="53"/>
      <c r="G61" s="326"/>
      <c r="H61" s="320"/>
      <c r="I61" s="408"/>
      <c r="J61" s="295"/>
      <c r="K61" s="288"/>
      <c r="L61" s="825"/>
      <c r="M61" s="826"/>
      <c r="N61" s="300"/>
    </row>
    <row r="62" spans="1:14">
      <c r="B62" s="52"/>
      <c r="C62" s="53"/>
      <c r="D62" s="53"/>
      <c r="E62" s="53"/>
      <c r="F62" s="53"/>
      <c r="G62" s="53"/>
      <c r="H62" s="297"/>
      <c r="I62" s="288"/>
      <c r="J62" s="288"/>
      <c r="K62" s="288"/>
      <c r="L62" s="825"/>
      <c r="M62" s="826"/>
      <c r="N62" s="300"/>
    </row>
    <row r="63" spans="1:14">
      <c r="B63" s="52"/>
      <c r="C63" s="53"/>
      <c r="D63" s="53"/>
      <c r="E63" s="53"/>
      <c r="F63" s="53"/>
      <c r="G63" s="53"/>
      <c r="H63" s="297"/>
      <c r="I63" s="288"/>
      <c r="J63" s="288"/>
      <c r="K63" s="288"/>
      <c r="L63" s="825"/>
      <c r="M63" s="826"/>
      <c r="N63" s="300"/>
    </row>
    <row r="64" spans="1:14" ht="15" thickBot="1">
      <c r="B64" s="474"/>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SUM(N59:N64)</f>
        <v>1673.75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44761.833881224688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8952.3667762449386</v>
      </c>
      <c r="M83" s="856"/>
      <c r="N83" s="57"/>
    </row>
    <row r="84" spans="1:14">
      <c r="B84" s="95" t="s">
        <v>1057</v>
      </c>
      <c r="C84" s="96"/>
      <c r="D84" s="96"/>
      <c r="E84" s="96"/>
      <c r="F84" s="96"/>
      <c r="G84" s="96"/>
      <c r="H84" s="96"/>
      <c r="I84" s="93"/>
      <c r="J84" s="94"/>
      <c r="K84" s="313">
        <v>0.05</v>
      </c>
      <c r="L84" s="855">
        <f>N78*K84</f>
        <v>2238.0916940612346</v>
      </c>
      <c r="M84" s="856"/>
      <c r="N84" s="57"/>
    </row>
    <row r="85" spans="1:14" ht="15" thickBot="1">
      <c r="B85" s="97" t="s">
        <v>1058</v>
      </c>
      <c r="C85" s="98"/>
      <c r="D85" s="98"/>
      <c r="E85" s="98"/>
      <c r="F85" s="98"/>
      <c r="G85" s="98"/>
      <c r="H85" s="98"/>
      <c r="I85" s="99"/>
      <c r="J85" s="100"/>
      <c r="K85" s="314">
        <v>0.05</v>
      </c>
      <c r="L85" s="857">
        <f>N78*K85</f>
        <v>2238.0916940612346</v>
      </c>
      <c r="M85" s="858"/>
      <c r="N85" s="57"/>
    </row>
    <row r="86" spans="1:14" ht="15" thickBot="1">
      <c r="B86" s="821" t="s">
        <v>1037</v>
      </c>
      <c r="C86" s="822"/>
      <c r="D86" s="822"/>
      <c r="E86" s="822"/>
      <c r="F86" s="822"/>
      <c r="G86" s="822"/>
      <c r="H86" s="822"/>
      <c r="I86" s="822"/>
      <c r="J86" s="822"/>
      <c r="K86" s="822"/>
      <c r="L86" s="822"/>
      <c r="M86" s="823"/>
      <c r="N86" s="58">
        <f>L83+L84+L85</f>
        <v>13428.550164367409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ROUND((N78+N86),0)</f>
        <v>58190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VLOOKUP(A36,EQUIPOS!A6:D186,3,FALSE)</f>
        <v xml:space="preserve">Buldozer, Potencia al volante de 140 HP, motor de 2200 RPM, longitud de hoja 4,80m. </v>
      </c>
      <c r="C36" s="835"/>
      <c r="D36" s="835"/>
      <c r="E36" s="835"/>
      <c r="F36" s="835"/>
      <c r="G36" s="835"/>
      <c r="H36" s="836"/>
      <c r="I36" s="276"/>
      <c r="J36" s="277"/>
      <c r="K36" s="278">
        <f>VLOOKUP(A36,EQUIPOS!A6:D186,4,FALSE)</f>
        <v>207327.75</v>
      </c>
      <c r="L36" s="279"/>
      <c r="M36" s="280">
        <v>45</v>
      </c>
      <c r="N36" s="281">
        <f>K36/M36</f>
        <v>4607.2833333333338</v>
      </c>
    </row>
    <row r="37" spans="1:14">
      <c r="A37" s="119" t="s">
        <v>152</v>
      </c>
      <c r="B37" s="834" t="str">
        <f>VLOOKUP(A37,EQUIPOS!A7:D187,3,FALSE)</f>
        <v xml:space="preserve">Carrotanque de agua(1000 Galones) </v>
      </c>
      <c r="C37" s="835"/>
      <c r="D37" s="835"/>
      <c r="E37" s="835"/>
      <c r="F37" s="835"/>
      <c r="G37" s="835"/>
      <c r="H37" s="836"/>
      <c r="I37" s="276"/>
      <c r="J37" s="277"/>
      <c r="K37" s="278">
        <f>VLOOKUP(A37,EQUIPOS!A7:D187,4,FALSE)</f>
        <v>117185.25</v>
      </c>
      <c r="L37" s="279"/>
      <c r="M37" s="280">
        <v>45</v>
      </c>
      <c r="N37" s="281">
        <f>K37/M37</f>
        <v>2604.1166666666668</v>
      </c>
    </row>
    <row r="38" spans="1:14">
      <c r="A38" t="s">
        <v>269</v>
      </c>
      <c r="B38" s="834" t="str">
        <f>VLOOKUP(A38,EQUIPOS!A8:D188,3,FALSE)</f>
        <v>Motoniveladora  potencia 215 HP, ancho de cuchilla 4,27 m, peso 18 ton.</v>
      </c>
      <c r="C38" s="835"/>
      <c r="D38" s="835"/>
      <c r="E38" s="835"/>
      <c r="F38" s="835"/>
      <c r="G38" s="835"/>
      <c r="H38" s="836"/>
      <c r="I38" s="276"/>
      <c r="J38" s="277"/>
      <c r="K38" s="278">
        <f>VLOOKUP(A38,EQUIPOS!A8:D188,4,FALSE)</f>
        <v>167963</v>
      </c>
      <c r="L38" s="279"/>
      <c r="M38" s="280">
        <v>45</v>
      </c>
      <c r="N38" s="281">
        <f>K38/M38</f>
        <v>3732.5111111111109</v>
      </c>
    </row>
    <row r="39" spans="1:14">
      <c r="A39" t="s">
        <v>365</v>
      </c>
      <c r="B39" s="834" t="str">
        <f>VLOOKUP(A39,EQUIPOS!A9:D189,3,FALSE)</f>
        <v xml:space="preserve">Vibrocompatador, potencia 153 HP, peso 10 Ton. </v>
      </c>
      <c r="C39" s="835"/>
      <c r="D39" s="835"/>
      <c r="E39" s="835"/>
      <c r="F39" s="835"/>
      <c r="G39" s="835"/>
      <c r="H39" s="836"/>
      <c r="I39" s="837"/>
      <c r="J39" s="818"/>
      <c r="K39" s="278">
        <f>VLOOKUP(A39,EQUIPOS!A9:D189,4,FALSE)</f>
        <v>123194.75</v>
      </c>
      <c r="L39" s="838">
        <v>45</v>
      </c>
      <c r="M39" s="839"/>
      <c r="N39" s="281">
        <f>K39/L39</f>
        <v>2737.661111111111</v>
      </c>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11.348267823577778</v>
      </c>
    </row>
    <row r="43" spans="1:14" ht="15" thickBot="1">
      <c r="B43" s="821" t="s">
        <v>1037</v>
      </c>
      <c r="C43" s="822"/>
      <c r="D43" s="822"/>
      <c r="E43" s="822"/>
      <c r="F43" s="822"/>
      <c r="G43" s="822"/>
      <c r="H43" s="822"/>
      <c r="I43" s="822"/>
      <c r="J43" s="822"/>
      <c r="K43" s="822"/>
      <c r="L43" s="822"/>
      <c r="M43" s="823"/>
      <c r="N43" s="403">
        <f>SUM(N36:N42)</f>
        <v>13692.920490045801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52800.3</v>
      </c>
      <c r="N48" s="281">
        <f>K48*M48</f>
        <v>66000.375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66000.375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5">
        <f>VLOOKUP(A59,TRANSPORTE!A5:D123,4,FALSE)</f>
        <v>1339</v>
      </c>
      <c r="M59" s="826"/>
      <c r="N59" s="300">
        <f>K59*L59</f>
        <v>1673.75</v>
      </c>
    </row>
    <row r="60" spans="1:14" ht="24.75" customHeight="1">
      <c r="B60" s="52"/>
      <c r="C60" s="326"/>
      <c r="D60" s="326"/>
      <c r="E60" s="326"/>
      <c r="F60" s="326"/>
      <c r="G60" s="326"/>
      <c r="H60" s="320"/>
      <c r="I60" s="408"/>
      <c r="J60" s="295"/>
      <c r="K60" s="288"/>
      <c r="L60" s="825"/>
      <c r="M60" s="826"/>
      <c r="N60" s="296"/>
    </row>
    <row r="61" spans="1:14">
      <c r="B61" s="52"/>
      <c r="C61" s="53"/>
      <c r="D61" s="53"/>
      <c r="E61" s="53"/>
      <c r="F61" s="53"/>
      <c r="G61" s="326"/>
      <c r="H61" s="320"/>
      <c r="I61" s="408"/>
      <c r="J61" s="295"/>
      <c r="K61" s="288"/>
      <c r="L61" s="825"/>
      <c r="M61" s="826"/>
      <c r="N61" s="300"/>
    </row>
    <row r="62" spans="1:14">
      <c r="B62" s="52"/>
      <c r="C62" s="53"/>
      <c r="D62" s="53"/>
      <c r="E62" s="53"/>
      <c r="F62" s="53"/>
      <c r="G62" s="53"/>
      <c r="H62" s="297"/>
      <c r="I62" s="288"/>
      <c r="J62" s="288"/>
      <c r="K62" s="288"/>
      <c r="L62" s="825"/>
      <c r="M62" s="826"/>
      <c r="N62" s="300"/>
    </row>
    <row r="63" spans="1:14">
      <c r="B63" s="52"/>
      <c r="C63" s="53"/>
      <c r="D63" s="53"/>
      <c r="E63" s="53"/>
      <c r="F63" s="53"/>
      <c r="G63" s="53"/>
      <c r="H63" s="297"/>
      <c r="I63" s="288"/>
      <c r="J63" s="288"/>
      <c r="K63" s="288"/>
      <c r="L63" s="825"/>
      <c r="M63" s="826"/>
      <c r="N63" s="300"/>
    </row>
    <row r="64" spans="1:14" ht="15" thickBot="1">
      <c r="B64" s="474"/>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SUM(N59:N64)</f>
        <v>1673.75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81934.458881224695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16386.891776244938</v>
      </c>
      <c r="M83" s="856"/>
      <c r="N83" s="57"/>
    </row>
    <row r="84" spans="1:14">
      <c r="B84" s="95" t="s">
        <v>1057</v>
      </c>
      <c r="C84" s="96"/>
      <c r="D84" s="96"/>
      <c r="E84" s="96"/>
      <c r="F84" s="96"/>
      <c r="G84" s="96"/>
      <c r="H84" s="96"/>
      <c r="I84" s="93"/>
      <c r="J84" s="94"/>
      <c r="K84" s="313">
        <v>0.05</v>
      </c>
      <c r="L84" s="855">
        <f>N78*K84</f>
        <v>4096.7229440612346</v>
      </c>
      <c r="M84" s="856"/>
      <c r="N84" s="57"/>
    </row>
    <row r="85" spans="1:14" ht="15" thickBot="1">
      <c r="B85" s="97" t="s">
        <v>1058</v>
      </c>
      <c r="C85" s="98"/>
      <c r="D85" s="98"/>
      <c r="E85" s="98"/>
      <c r="F85" s="98"/>
      <c r="G85" s="98"/>
      <c r="H85" s="98"/>
      <c r="I85" s="99"/>
      <c r="J85" s="100"/>
      <c r="K85" s="314">
        <v>0.05</v>
      </c>
      <c r="L85" s="857">
        <f>N78*K85</f>
        <v>4096.7229440612346</v>
      </c>
      <c r="M85" s="858"/>
      <c r="N85" s="57"/>
    </row>
    <row r="86" spans="1:14" ht="15" thickBot="1">
      <c r="B86" s="821" t="s">
        <v>1037</v>
      </c>
      <c r="C86" s="822"/>
      <c r="D86" s="822"/>
      <c r="E86" s="822"/>
      <c r="F86" s="822"/>
      <c r="G86" s="822"/>
      <c r="H86" s="822"/>
      <c r="I86" s="822"/>
      <c r="J86" s="822"/>
      <c r="K86" s="822"/>
      <c r="L86" s="822"/>
      <c r="M86" s="823"/>
      <c r="N86" s="58">
        <f>L83+L84+L85</f>
        <v>24580.337664367409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106514.79654559211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VLOOKUP(A36,EQUIPOS!A6:D186,3,FALSE)</f>
        <v xml:space="preserve">Buldozer, Potencia al volante de 140 HP, motor de 2200 RPM, longitud de hoja 4,80m. </v>
      </c>
      <c r="C36" s="835"/>
      <c r="D36" s="835"/>
      <c r="E36" s="835"/>
      <c r="F36" s="835"/>
      <c r="G36" s="835"/>
      <c r="H36" s="836"/>
      <c r="I36" s="276"/>
      <c r="J36" s="277"/>
      <c r="K36" s="278">
        <f>VLOOKUP(A36,EQUIPOS!A6:D186,4,FALSE)</f>
        <v>207327.75</v>
      </c>
      <c r="L36" s="279"/>
      <c r="M36" s="280">
        <v>45</v>
      </c>
      <c r="N36" s="281">
        <f>K36/M36</f>
        <v>4607.2833333333338</v>
      </c>
    </row>
    <row r="37" spans="1:14">
      <c r="A37" s="119" t="s">
        <v>152</v>
      </c>
      <c r="B37" s="834" t="str">
        <f>VLOOKUP(A37,EQUIPOS!A7:D187,3,FALSE)</f>
        <v xml:space="preserve">Carrotanque de agua(1000 Galones) </v>
      </c>
      <c r="C37" s="835"/>
      <c r="D37" s="835"/>
      <c r="E37" s="835"/>
      <c r="F37" s="835"/>
      <c r="G37" s="835"/>
      <c r="H37" s="836"/>
      <c r="I37" s="276"/>
      <c r="J37" s="277"/>
      <c r="K37" s="278">
        <f>VLOOKUP(A37,EQUIPOS!A7:D187,4,FALSE)</f>
        <v>117185.25</v>
      </c>
      <c r="L37" s="279"/>
      <c r="M37" s="280">
        <v>45</v>
      </c>
      <c r="N37" s="281">
        <f>K37/M37</f>
        <v>2604.1166666666668</v>
      </c>
    </row>
    <row r="38" spans="1:14">
      <c r="A38" t="s">
        <v>269</v>
      </c>
      <c r="B38" s="834" t="str">
        <f>VLOOKUP(A38,EQUIPOS!A8:D188,3,FALSE)</f>
        <v>Motoniveladora  potencia 215 HP, ancho de cuchilla 4,27 m, peso 18 ton.</v>
      </c>
      <c r="C38" s="835"/>
      <c r="D38" s="835"/>
      <c r="E38" s="835"/>
      <c r="F38" s="835"/>
      <c r="G38" s="835"/>
      <c r="H38" s="836"/>
      <c r="I38" s="276"/>
      <c r="J38" s="277"/>
      <c r="K38" s="278">
        <f>VLOOKUP(A38,EQUIPOS!A8:D188,4,FALSE)</f>
        <v>167963</v>
      </c>
      <c r="L38" s="279"/>
      <c r="M38" s="280">
        <v>45</v>
      </c>
      <c r="N38" s="281">
        <f>K38/M38</f>
        <v>3732.5111111111109</v>
      </c>
    </row>
    <row r="39" spans="1:14">
      <c r="A39" t="s">
        <v>365</v>
      </c>
      <c r="B39" s="834" t="str">
        <f>VLOOKUP(A39,EQUIPOS!A9:D189,3,FALSE)</f>
        <v xml:space="preserve">Vibrocompatador, potencia 153 HP, peso 10 Ton. </v>
      </c>
      <c r="C39" s="835"/>
      <c r="D39" s="835"/>
      <c r="E39" s="835"/>
      <c r="F39" s="835"/>
      <c r="G39" s="835"/>
      <c r="H39" s="836"/>
      <c r="I39" s="837"/>
      <c r="J39" s="818"/>
      <c r="K39" s="278">
        <f>VLOOKUP(A39,EQUIPOS!A9:D189,4,FALSE)</f>
        <v>123194.75</v>
      </c>
      <c r="L39" s="838">
        <v>45</v>
      </c>
      <c r="M39" s="839"/>
      <c r="N39" s="281">
        <f>K39/L39</f>
        <v>2737.661111111111</v>
      </c>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t="s">
        <v>1036</v>
      </c>
      <c r="C42" s="835"/>
      <c r="D42" s="835"/>
      <c r="E42" s="835"/>
      <c r="F42" s="835"/>
      <c r="G42" s="835"/>
      <c r="H42" s="836"/>
      <c r="I42" s="843"/>
      <c r="J42" s="844"/>
      <c r="K42" s="47"/>
      <c r="L42" s="845">
        <v>0.02</v>
      </c>
      <c r="M42" s="846"/>
      <c r="N42" s="111">
        <f>N76*L42</f>
        <v>11.348267823577778</v>
      </c>
    </row>
    <row r="43" spans="1:14" ht="15" thickBot="1">
      <c r="B43" s="821" t="s">
        <v>1037</v>
      </c>
      <c r="C43" s="822"/>
      <c r="D43" s="822"/>
      <c r="E43" s="822"/>
      <c r="F43" s="822"/>
      <c r="G43" s="822"/>
      <c r="H43" s="822"/>
      <c r="I43" s="822"/>
      <c r="J43" s="822"/>
      <c r="K43" s="822"/>
      <c r="L43" s="822"/>
      <c r="M43" s="823"/>
      <c r="N43" s="403">
        <f>SUM(N36:N42)</f>
        <v>13692.920490045801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60690</v>
      </c>
      <c r="N48" s="281">
        <f>K48*M48</f>
        <v>75862.5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75862.5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5">
        <f>VLOOKUP(A59,TRANSPORTE!A5:D123,4,FALSE)</f>
        <v>1339</v>
      </c>
      <c r="M59" s="826"/>
      <c r="N59" s="300">
        <f>K59*L59</f>
        <v>1673.75</v>
      </c>
    </row>
    <row r="60" spans="1:14" ht="24.75" customHeight="1">
      <c r="B60" s="52"/>
      <c r="C60" s="326"/>
      <c r="D60" s="326"/>
      <c r="E60" s="326"/>
      <c r="F60" s="326"/>
      <c r="G60" s="326"/>
      <c r="H60" s="320"/>
      <c r="I60" s="408"/>
      <c r="J60" s="295"/>
      <c r="K60" s="288"/>
      <c r="L60" s="825"/>
      <c r="M60" s="826"/>
      <c r="N60" s="296"/>
    </row>
    <row r="61" spans="1:14">
      <c r="B61" s="52"/>
      <c r="C61" s="53"/>
      <c r="D61" s="53"/>
      <c r="E61" s="53"/>
      <c r="F61" s="53"/>
      <c r="G61" s="326"/>
      <c r="H61" s="320"/>
      <c r="I61" s="408"/>
      <c r="J61" s="295"/>
      <c r="K61" s="288"/>
      <c r="L61" s="825"/>
      <c r="M61" s="826"/>
      <c r="N61" s="300"/>
    </row>
    <row r="62" spans="1:14">
      <c r="B62" s="52"/>
      <c r="C62" s="53"/>
      <c r="D62" s="53"/>
      <c r="E62" s="53"/>
      <c r="F62" s="53"/>
      <c r="G62" s="53"/>
      <c r="H62" s="297"/>
      <c r="I62" s="288"/>
      <c r="J62" s="288"/>
      <c r="K62" s="288"/>
      <c r="L62" s="825"/>
      <c r="M62" s="826"/>
      <c r="N62" s="300"/>
    </row>
    <row r="63" spans="1:14">
      <c r="B63" s="52"/>
      <c r="C63" s="53"/>
      <c r="D63" s="53"/>
      <c r="E63" s="53"/>
      <c r="F63" s="53"/>
      <c r="G63" s="53"/>
      <c r="H63" s="297"/>
      <c r="I63" s="288"/>
      <c r="J63" s="288"/>
      <c r="K63" s="288"/>
      <c r="L63" s="825"/>
      <c r="M63" s="826"/>
      <c r="N63" s="300"/>
    </row>
    <row r="64" spans="1:14" ht="15" thickBot="1">
      <c r="B64" s="474"/>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SUM(N59:N64)</f>
        <v>1673.75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91796.583881224695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18359.316776244941</v>
      </c>
      <c r="M83" s="856"/>
      <c r="N83" s="57"/>
    </row>
    <row r="84" spans="1:14">
      <c r="B84" s="95" t="s">
        <v>1057</v>
      </c>
      <c r="C84" s="96"/>
      <c r="D84" s="96"/>
      <c r="E84" s="96"/>
      <c r="F84" s="96"/>
      <c r="G84" s="96"/>
      <c r="H84" s="96"/>
      <c r="I84" s="93"/>
      <c r="J84" s="94"/>
      <c r="K84" s="313">
        <v>0.05</v>
      </c>
      <c r="L84" s="855">
        <f>N78*K84</f>
        <v>4589.8291940612353</v>
      </c>
      <c r="M84" s="856"/>
      <c r="N84" s="57"/>
    </row>
    <row r="85" spans="1:14" ht="15" thickBot="1">
      <c r="B85" s="97" t="s">
        <v>1058</v>
      </c>
      <c r="C85" s="98"/>
      <c r="D85" s="98"/>
      <c r="E85" s="98"/>
      <c r="F85" s="98"/>
      <c r="G85" s="98"/>
      <c r="H85" s="98"/>
      <c r="I85" s="99"/>
      <c r="J85" s="100"/>
      <c r="K85" s="314">
        <v>0.05</v>
      </c>
      <c r="L85" s="857">
        <f>N78*K85</f>
        <v>4589.8291940612353</v>
      </c>
      <c r="M85" s="858"/>
      <c r="N85" s="57"/>
    </row>
    <row r="86" spans="1:14" ht="15" thickBot="1">
      <c r="B86" s="821" t="s">
        <v>1037</v>
      </c>
      <c r="C86" s="822"/>
      <c r="D86" s="822"/>
      <c r="E86" s="822"/>
      <c r="F86" s="822"/>
      <c r="G86" s="822"/>
      <c r="H86" s="822"/>
      <c r="I86" s="822"/>
      <c r="J86" s="822"/>
      <c r="K86" s="822"/>
      <c r="L86" s="822"/>
      <c r="M86" s="823"/>
      <c r="N86" s="58">
        <f>L83+L84+L85</f>
        <v>27538.975164367414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119335.5590455921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VLOOKUP(A36,EQUIPOS!A6:D163,4,FALSE)</f>
        <v>207327.75</v>
      </c>
      <c r="L36" s="279"/>
      <c r="M36" s="280">
        <v>400</v>
      </c>
      <c r="N36" s="281">
        <f>K36/M36</f>
        <v>518.31937500000004</v>
      </c>
    </row>
    <row r="37" spans="1:14">
      <c r="A37" s="119" t="s">
        <v>152</v>
      </c>
      <c r="B37" s="834" t="str">
        <f>VLOOKUP(A37,EQUIPOS!A7:D154,3,FALSE)</f>
        <v xml:space="preserve">Carrotanque de agua(1000 Galones) </v>
      </c>
      <c r="C37" s="835"/>
      <c r="D37" s="835"/>
      <c r="E37" s="835"/>
      <c r="F37" s="835"/>
      <c r="G37" s="835"/>
      <c r="H37" s="836"/>
      <c r="I37" s="276"/>
      <c r="J37" s="277"/>
      <c r="K37" s="278">
        <f>VLOOKUP(A37,EQUIPOS!A7:D164,4,FALSE)</f>
        <v>117185.25</v>
      </c>
      <c r="L37" s="279"/>
      <c r="M37" s="280">
        <v>200</v>
      </c>
      <c r="N37" s="281">
        <f>K37/M37</f>
        <v>585.92624999999998</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167963</v>
      </c>
      <c r="L38" s="279"/>
      <c r="M38" s="280">
        <v>200</v>
      </c>
      <c r="N38" s="281">
        <f>K38/M38</f>
        <v>839.81500000000005</v>
      </c>
    </row>
    <row r="39" spans="1:14">
      <c r="A39" t="s">
        <v>365</v>
      </c>
      <c r="B39" s="834" t="str">
        <f>VLOOKUP(A39,EQUIPOS!A9:D155,3,FALSE)</f>
        <v xml:space="preserve">Vibrocompatador, potencia 153 HP, peso 10 Ton. </v>
      </c>
      <c r="C39" s="835"/>
      <c r="D39" s="835"/>
      <c r="E39" s="835"/>
      <c r="F39" s="835"/>
      <c r="G39" s="835"/>
      <c r="H39" s="836"/>
      <c r="I39" s="837"/>
      <c r="J39" s="818"/>
      <c r="K39" s="278">
        <f>VLOOKUP(A39,EQUIPOS!A9:D166,4,FALSE)</f>
        <v>123194.75</v>
      </c>
      <c r="L39" s="838">
        <v>200</v>
      </c>
      <c r="M39" s="839"/>
      <c r="N39" s="281">
        <f>K39/L39</f>
        <v>615.97375</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N76*M41</f>
        <v>2.5533602603049999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2562.5877352603052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127.66801301525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2690.2557482755551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538.05114965511109</v>
      </c>
      <c r="M83" s="856"/>
      <c r="N83" s="57"/>
    </row>
    <row r="84" spans="1:14">
      <c r="B84" s="95" t="s">
        <v>1057</v>
      </c>
      <c r="C84" s="96"/>
      <c r="D84" s="96"/>
      <c r="E84" s="96"/>
      <c r="F84" s="96"/>
      <c r="G84" s="96"/>
      <c r="H84" s="96"/>
      <c r="I84" s="93"/>
      <c r="J84" s="94"/>
      <c r="K84" s="313">
        <v>0.05</v>
      </c>
      <c r="L84" s="855">
        <f>N78*K84</f>
        <v>134.51278741377777</v>
      </c>
      <c r="M84" s="856"/>
      <c r="N84" s="57"/>
    </row>
    <row r="85" spans="1:14" ht="15" thickBot="1">
      <c r="B85" s="97" t="s">
        <v>1058</v>
      </c>
      <c r="C85" s="98"/>
      <c r="D85" s="98"/>
      <c r="E85" s="98"/>
      <c r="F85" s="98"/>
      <c r="G85" s="98"/>
      <c r="H85" s="98"/>
      <c r="I85" s="99"/>
      <c r="J85" s="100"/>
      <c r="K85" s="314">
        <v>0.05</v>
      </c>
      <c r="L85" s="857">
        <f>N78*K85</f>
        <v>134.51278741377777</v>
      </c>
      <c r="M85" s="858"/>
      <c r="N85" s="57"/>
    </row>
    <row r="86" spans="1:14" ht="15" thickBot="1">
      <c r="B86" s="821" t="s">
        <v>1037</v>
      </c>
      <c r="C86" s="822"/>
      <c r="D86" s="822"/>
      <c r="E86" s="822"/>
      <c r="F86" s="822"/>
      <c r="G86" s="822"/>
      <c r="H86" s="822"/>
      <c r="I86" s="822"/>
      <c r="J86" s="822"/>
      <c r="K86" s="822"/>
      <c r="L86" s="822"/>
      <c r="M86" s="823"/>
      <c r="N86" s="58">
        <f>L83+L84+L85</f>
        <v>807.07672448266669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3497.3324727582217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2.0426882082439999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7183.86</v>
      </c>
      <c r="N48" s="281">
        <f>K48*M48</f>
        <v>8620.6319999999996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8620.6319999999996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8826.9435090326442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1765.3887018065288</v>
      </c>
      <c r="M83" s="856"/>
      <c r="N83" s="57"/>
    </row>
    <row r="84" spans="1:14">
      <c r="B84" s="95" t="s">
        <v>1057</v>
      </c>
      <c r="C84" s="96"/>
      <c r="D84" s="96"/>
      <c r="E84" s="96"/>
      <c r="F84" s="96"/>
      <c r="G84" s="96"/>
      <c r="H84" s="96"/>
      <c r="I84" s="93"/>
      <c r="J84" s="94"/>
      <c r="K84" s="313">
        <v>0.05</v>
      </c>
      <c r="L84" s="855">
        <f>N78*K84</f>
        <v>441.34717545163221</v>
      </c>
      <c r="M84" s="856"/>
      <c r="N84" s="57"/>
    </row>
    <row r="85" spans="1:14" ht="15" thickBot="1">
      <c r="B85" s="97" t="s">
        <v>1058</v>
      </c>
      <c r="C85" s="98"/>
      <c r="D85" s="98"/>
      <c r="E85" s="98"/>
      <c r="F85" s="98"/>
      <c r="G85" s="98"/>
      <c r="H85" s="98"/>
      <c r="I85" s="99"/>
      <c r="J85" s="100"/>
      <c r="K85" s="314">
        <v>0.05</v>
      </c>
      <c r="L85" s="857">
        <f>N78*K85</f>
        <v>441.34717545163221</v>
      </c>
      <c r="M85" s="858"/>
      <c r="N85" s="57"/>
    </row>
    <row r="86" spans="1:14" ht="15" thickBot="1">
      <c r="B86" s="821" t="s">
        <v>1037</v>
      </c>
      <c r="C86" s="822"/>
      <c r="D86" s="822"/>
      <c r="E86" s="822"/>
      <c r="F86" s="822"/>
      <c r="G86" s="822"/>
      <c r="H86" s="822"/>
      <c r="I86" s="822"/>
      <c r="J86" s="822"/>
      <c r="K86" s="822"/>
      <c r="L86" s="822"/>
      <c r="M86" s="823"/>
      <c r="N86" s="58">
        <f>L83+L84+L85</f>
        <v>2648.0830527097933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11475.026561742437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2.0426882082439999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1158.3343018065289</v>
      </c>
      <c r="M83" s="856"/>
      <c r="N83" s="57"/>
    </row>
    <row r="84" spans="1:14">
      <c r="B84" s="95" t="s">
        <v>1057</v>
      </c>
      <c r="C84" s="96"/>
      <c r="D84" s="96"/>
      <c r="E84" s="96"/>
      <c r="F84" s="96"/>
      <c r="G84" s="96"/>
      <c r="H84" s="96"/>
      <c r="I84" s="93"/>
      <c r="J84" s="94"/>
      <c r="K84" s="313">
        <v>0.05</v>
      </c>
      <c r="L84" s="855">
        <f>N78*K84</f>
        <v>289.58357545163221</v>
      </c>
      <c r="M84" s="856"/>
      <c r="N84" s="57"/>
    </row>
    <row r="85" spans="1:14" ht="15" thickBot="1">
      <c r="B85" s="97" t="s">
        <v>1058</v>
      </c>
      <c r="C85" s="98"/>
      <c r="D85" s="98"/>
      <c r="E85" s="98"/>
      <c r="F85" s="98"/>
      <c r="G85" s="98"/>
      <c r="H85" s="98"/>
      <c r="I85" s="99"/>
      <c r="J85" s="100"/>
      <c r="K85" s="314">
        <v>0.05</v>
      </c>
      <c r="L85" s="857">
        <f>N78*K85</f>
        <v>289.58357545163221</v>
      </c>
      <c r="M85" s="858"/>
      <c r="N85" s="57"/>
    </row>
    <row r="86" spans="1:14" ht="15" thickBot="1">
      <c r="B86" s="821" t="s">
        <v>1037</v>
      </c>
      <c r="C86" s="822"/>
      <c r="D86" s="822"/>
      <c r="E86" s="822"/>
      <c r="F86" s="822"/>
      <c r="G86" s="822"/>
      <c r="H86" s="822"/>
      <c r="I86" s="822"/>
      <c r="J86" s="822"/>
      <c r="K86" s="822"/>
      <c r="L86" s="822"/>
      <c r="M86" s="823"/>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2.0426882082439999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4160.58</v>
      </c>
      <c r="N48" s="281">
        <f>K48*M48</f>
        <v>4992.6959999999999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4992.6959999999999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5199.0075090326436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1039.8015018065287</v>
      </c>
      <c r="M83" s="856"/>
      <c r="N83" s="57"/>
    </row>
    <row r="84" spans="1:14">
      <c r="B84" s="95" t="s">
        <v>1057</v>
      </c>
      <c r="C84" s="96"/>
      <c r="D84" s="96"/>
      <c r="E84" s="96"/>
      <c r="F84" s="96"/>
      <c r="G84" s="96"/>
      <c r="H84" s="96"/>
      <c r="I84" s="93"/>
      <c r="J84" s="94"/>
      <c r="K84" s="313">
        <v>0.05</v>
      </c>
      <c r="L84" s="855">
        <f>N78*K84</f>
        <v>259.95037545163217</v>
      </c>
      <c r="M84" s="856"/>
      <c r="N84" s="57"/>
    </row>
    <row r="85" spans="1:14" ht="15" thickBot="1">
      <c r="B85" s="97" t="s">
        <v>1058</v>
      </c>
      <c r="C85" s="98"/>
      <c r="D85" s="98"/>
      <c r="E85" s="98"/>
      <c r="F85" s="98"/>
      <c r="G85" s="98"/>
      <c r="H85" s="98"/>
      <c r="I85" s="99"/>
      <c r="J85" s="100"/>
      <c r="K85" s="314">
        <v>0.05</v>
      </c>
      <c r="L85" s="857">
        <f>N78*K85</f>
        <v>259.95037545163217</v>
      </c>
      <c r="M85" s="858"/>
      <c r="N85" s="57"/>
    </row>
    <row r="86" spans="1:14" ht="15" thickBot="1">
      <c r="B86" s="821" t="s">
        <v>1037</v>
      </c>
      <c r="C86" s="822"/>
      <c r="D86" s="822"/>
      <c r="E86" s="822"/>
      <c r="F86" s="822"/>
      <c r="G86" s="822"/>
      <c r="H86" s="822"/>
      <c r="I86" s="822"/>
      <c r="J86" s="822"/>
      <c r="K86" s="822"/>
      <c r="L86" s="822"/>
      <c r="M86" s="823"/>
      <c r="N86" s="58">
        <f>L83+L84+L85</f>
        <v>1559.7022527097931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6758.709761742437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2.0426882082439999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8731.2000000000007</v>
      </c>
      <c r="N48" s="281">
        <f>K48*M48</f>
        <v>11350.560000000001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11350.560000000001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204.2688208244</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11556.871509032646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2311.3743018065293</v>
      </c>
      <c r="M83" s="856"/>
      <c r="N83" s="57"/>
    </row>
    <row r="84" spans="1:14">
      <c r="B84" s="95" t="s">
        <v>1057</v>
      </c>
      <c r="C84" s="96"/>
      <c r="D84" s="96"/>
      <c r="E84" s="96"/>
      <c r="F84" s="96"/>
      <c r="G84" s="96"/>
      <c r="H84" s="96"/>
      <c r="I84" s="93"/>
      <c r="J84" s="94"/>
      <c r="K84" s="313">
        <v>0.05</v>
      </c>
      <c r="L84" s="855">
        <f>N78*K84</f>
        <v>577.84357545163232</v>
      </c>
      <c r="M84" s="856"/>
      <c r="N84" s="57"/>
    </row>
    <row r="85" spans="1:14" ht="15" thickBot="1">
      <c r="B85" s="97" t="s">
        <v>1058</v>
      </c>
      <c r="C85" s="98"/>
      <c r="D85" s="98"/>
      <c r="E85" s="98"/>
      <c r="F85" s="98"/>
      <c r="G85" s="98"/>
      <c r="H85" s="98"/>
      <c r="I85" s="99"/>
      <c r="J85" s="100"/>
      <c r="K85" s="314">
        <v>0.05</v>
      </c>
      <c r="L85" s="857">
        <f>N78*K85</f>
        <v>577.84357545163232</v>
      </c>
      <c r="M85" s="858"/>
      <c r="N85" s="57"/>
    </row>
    <row r="86" spans="1:14" ht="15" thickBot="1">
      <c r="B86" s="821" t="s">
        <v>1037</v>
      </c>
      <c r="C86" s="822"/>
      <c r="D86" s="822"/>
      <c r="E86" s="822"/>
      <c r="F86" s="822"/>
      <c r="G86" s="822"/>
      <c r="H86" s="822"/>
      <c r="I86" s="822"/>
      <c r="J86" s="822"/>
      <c r="K86" s="822"/>
      <c r="L86" s="822"/>
      <c r="M86" s="823"/>
      <c r="N86" s="58">
        <f>L83+L84+L85</f>
        <v>3467.0614527097937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15023.932961742439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303</v>
      </c>
      <c r="B36" s="834" t="str">
        <f>VLOOKUP(A36,EQUIPOS!A6:D154,3,FALSE)</f>
        <v>Retrocargador, pala de 1,1 m3 de capacidad, profundidad de excavación de 4.400 mm y una altura de 5.680 mm</v>
      </c>
      <c r="C36" s="835"/>
      <c r="D36" s="835"/>
      <c r="E36" s="835"/>
      <c r="F36" s="835"/>
      <c r="G36" s="835"/>
      <c r="H36" s="836"/>
      <c r="I36" s="276"/>
      <c r="J36" s="277"/>
      <c r="K36" s="278">
        <f>VLOOKUP(A36,EQUIPOS!A6:D163,4,FALSE)</f>
        <v>150237.5</v>
      </c>
      <c r="L36" s="279"/>
      <c r="M36" s="280">
        <v>250</v>
      </c>
      <c r="N36" s="281">
        <f>K36/M36</f>
        <v>600.95000000000005</v>
      </c>
    </row>
    <row r="37" spans="1:14">
      <c r="A37" s="119" t="s">
        <v>373</v>
      </c>
      <c r="B37" s="834" t="str">
        <f>VLOOKUP(A37,EQUIPOS!A7:D154,3,FALSE)</f>
        <v>Volqueta 6 m3</v>
      </c>
      <c r="C37" s="835"/>
      <c r="D37" s="835"/>
      <c r="E37" s="835"/>
      <c r="F37" s="835"/>
      <c r="G37" s="835"/>
      <c r="H37" s="836"/>
      <c r="I37" s="276"/>
      <c r="J37" s="277"/>
      <c r="K37" s="278">
        <f>VLOOKUP(A37,EQUIPOS!A7:D164,4,FALSE)</f>
        <v>94650.13</v>
      </c>
      <c r="L37" s="279"/>
      <c r="M37" s="280">
        <v>250</v>
      </c>
      <c r="N37" s="281">
        <f>K37/M37</f>
        <v>378.60052000000002</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5.1067205206100006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984.65724052061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102.1344104122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1086.7916509328099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217.358330186562</v>
      </c>
      <c r="M83" s="856"/>
      <c r="N83" s="57"/>
    </row>
    <row r="84" spans="1:14">
      <c r="B84" s="95" t="s">
        <v>1057</v>
      </c>
      <c r="C84" s="96"/>
      <c r="D84" s="96"/>
      <c r="E84" s="96"/>
      <c r="F84" s="96"/>
      <c r="G84" s="96"/>
      <c r="H84" s="96"/>
      <c r="I84" s="93"/>
      <c r="J84" s="94"/>
      <c r="K84" s="313">
        <v>0.05</v>
      </c>
      <c r="L84" s="855">
        <f>N78*K84</f>
        <v>54.3395825466405</v>
      </c>
      <c r="M84" s="856"/>
      <c r="N84" s="57"/>
    </row>
    <row r="85" spans="1:14" ht="15" thickBot="1">
      <c r="B85" s="97" t="s">
        <v>1058</v>
      </c>
      <c r="C85" s="98"/>
      <c r="D85" s="98"/>
      <c r="E85" s="98"/>
      <c r="F85" s="98"/>
      <c r="G85" s="98"/>
      <c r="H85" s="98"/>
      <c r="I85" s="99"/>
      <c r="J85" s="100"/>
      <c r="K85" s="314">
        <v>0.05</v>
      </c>
      <c r="L85" s="857">
        <f>N78*K85</f>
        <v>54.3395825466405</v>
      </c>
      <c r="M85" s="858"/>
      <c r="N85" s="57"/>
    </row>
    <row r="86" spans="1:14" ht="15" thickBot="1">
      <c r="B86" s="821" t="s">
        <v>1037</v>
      </c>
      <c r="C86" s="822"/>
      <c r="D86" s="822"/>
      <c r="E86" s="822"/>
      <c r="F86" s="822"/>
      <c r="G86" s="822"/>
      <c r="H86" s="822"/>
      <c r="I86" s="822"/>
      <c r="J86" s="822"/>
      <c r="K86" s="822"/>
      <c r="L86" s="822"/>
      <c r="M86" s="823"/>
      <c r="N86" s="58">
        <f>L83+L84+L85</f>
        <v>326.03749527984297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1412.8291462126529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35</v>
      </c>
      <c r="N36" s="281">
        <f>K36/M36</f>
        <v>3348.15</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167963</v>
      </c>
      <c r="L37" s="279"/>
      <c r="M37" s="280">
        <v>35</v>
      </c>
      <c r="N37" s="281">
        <f>K37/M37</f>
        <v>4798.9428571428571</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35</v>
      </c>
      <c r="N38" s="281">
        <f>K38/M38</f>
        <v>3519.85</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N76*M41</f>
        <v>14.590630058885715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11681.533487201743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38.168724178170329</v>
      </c>
      <c r="N48" s="281">
        <f>K48*M48</f>
        <v>954.2181044542582</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535.5</v>
      </c>
      <c r="N49" s="281">
        <f>K49*M49</f>
        <v>42840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43794.218104454259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729.53150294428576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56205.283094600287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11241.056618920058</v>
      </c>
      <c r="M83" s="856"/>
      <c r="N83" s="57"/>
    </row>
    <row r="84" spans="1:14">
      <c r="B84" s="95" t="s">
        <v>1057</v>
      </c>
      <c r="C84" s="96"/>
      <c r="D84" s="96"/>
      <c r="E84" s="96"/>
      <c r="F84" s="96"/>
      <c r="G84" s="96"/>
      <c r="H84" s="96"/>
      <c r="I84" s="93"/>
      <c r="J84" s="94"/>
      <c r="K84" s="313">
        <v>0.05</v>
      </c>
      <c r="L84" s="855">
        <f>N78*K84</f>
        <v>2810.2641547300145</v>
      </c>
      <c r="M84" s="856"/>
      <c r="N84" s="57"/>
    </row>
    <row r="85" spans="1:14" ht="15" thickBot="1">
      <c r="B85" s="97" t="s">
        <v>1058</v>
      </c>
      <c r="C85" s="98"/>
      <c r="D85" s="98"/>
      <c r="E85" s="98"/>
      <c r="F85" s="98"/>
      <c r="G85" s="98"/>
      <c r="H85" s="98"/>
      <c r="I85" s="99"/>
      <c r="J85" s="100"/>
      <c r="K85" s="314">
        <v>0.05</v>
      </c>
      <c r="L85" s="857">
        <f>N78*K85</f>
        <v>2810.2641547300145</v>
      </c>
      <c r="M85" s="858"/>
      <c r="N85" s="57"/>
    </row>
    <row r="86" spans="1:14" ht="15" thickBot="1">
      <c r="B86" s="821" t="s">
        <v>1037</v>
      </c>
      <c r="C86" s="822"/>
      <c r="D86" s="822"/>
      <c r="E86" s="822"/>
      <c r="F86" s="822"/>
      <c r="G86" s="822"/>
      <c r="H86" s="822"/>
      <c r="I86" s="822"/>
      <c r="J86" s="822"/>
      <c r="K86" s="822"/>
      <c r="L86" s="822"/>
      <c r="M86" s="823"/>
      <c r="N86" s="58">
        <f>L83+L84+L85</f>
        <v>16861.584928380089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73066.868022980372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35</v>
      </c>
      <c r="N36" s="281">
        <f>K36/M36</f>
        <v>3348.15</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167963</v>
      </c>
      <c r="L37" s="279"/>
      <c r="M37" s="280">
        <v>35</v>
      </c>
      <c r="N37" s="281">
        <f>K37/M37</f>
        <v>4798.9428571428571</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35</v>
      </c>
      <c r="N38" s="281">
        <f>K38/M38</f>
        <v>3519.85</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N76*M41</f>
        <v>14.590630058885715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11681.533487201743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38.168724178170329</v>
      </c>
      <c r="N48" s="281">
        <f>K48*M48</f>
        <v>954.2181044542582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954.2181044542582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729.53150294428576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13365.283094600287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2673.0566189200576</v>
      </c>
      <c r="M83" s="856"/>
      <c r="N83" s="57"/>
    </row>
    <row r="84" spans="1:14">
      <c r="B84" s="95" t="s">
        <v>1057</v>
      </c>
      <c r="C84" s="96"/>
      <c r="D84" s="96"/>
      <c r="E84" s="96"/>
      <c r="F84" s="96"/>
      <c r="G84" s="96"/>
      <c r="H84" s="96"/>
      <c r="I84" s="93"/>
      <c r="J84" s="94"/>
      <c r="K84" s="313">
        <v>0.05</v>
      </c>
      <c r="L84" s="855">
        <f>N78*K84</f>
        <v>668.26415473001441</v>
      </c>
      <c r="M84" s="856"/>
      <c r="N84" s="57"/>
    </row>
    <row r="85" spans="1:14" ht="15" thickBot="1">
      <c r="B85" s="97" t="s">
        <v>1058</v>
      </c>
      <c r="C85" s="98"/>
      <c r="D85" s="98"/>
      <c r="E85" s="98"/>
      <c r="F85" s="98"/>
      <c r="G85" s="98"/>
      <c r="H85" s="98"/>
      <c r="I85" s="99"/>
      <c r="J85" s="100"/>
      <c r="K85" s="314">
        <v>0.05</v>
      </c>
      <c r="L85" s="857">
        <f>N78*K85</f>
        <v>668.26415473001441</v>
      </c>
      <c r="M85" s="858"/>
      <c r="N85" s="57"/>
    </row>
    <row r="86" spans="1:14" ht="15" thickBot="1">
      <c r="B86" s="821" t="s">
        <v>1037</v>
      </c>
      <c r="C86" s="822"/>
      <c r="D86" s="822"/>
      <c r="E86" s="822"/>
      <c r="F86" s="822"/>
      <c r="G86" s="822"/>
      <c r="H86" s="822"/>
      <c r="I86" s="822"/>
      <c r="J86" s="822"/>
      <c r="K86" s="822"/>
      <c r="L86" s="822"/>
      <c r="M86" s="823"/>
      <c r="N86" s="58">
        <f>L83+L84+L85</f>
        <v>4009.5849283800867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17374.868022980372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535.5</v>
      </c>
      <c r="N48" s="281">
        <f>K48*M48</f>
        <v>535.5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535.5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1" t="s">
        <v>1037</v>
      </c>
      <c r="C76" s="822"/>
      <c r="D76" s="822"/>
      <c r="E76" s="822"/>
      <c r="F76" s="822"/>
      <c r="G76" s="822"/>
      <c r="H76" s="822"/>
      <c r="I76" s="828"/>
      <c r="J76" s="828"/>
      <c r="K76" s="828"/>
      <c r="L76" s="828"/>
      <c r="M76" s="829"/>
      <c r="N76" s="310">
        <f>SUM(N70:N75)</f>
        <v>0</v>
      </c>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535.5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107.10000000000001</v>
      </c>
      <c r="M83" s="856"/>
      <c r="N83" s="57"/>
    </row>
    <row r="84" spans="1:14">
      <c r="B84" s="95" t="s">
        <v>1057</v>
      </c>
      <c r="C84" s="96"/>
      <c r="D84" s="96"/>
      <c r="E84" s="96"/>
      <c r="F84" s="96"/>
      <c r="G84" s="96"/>
      <c r="H84" s="96"/>
      <c r="I84" s="93"/>
      <c r="J84" s="94"/>
      <c r="K84" s="313">
        <v>0.05</v>
      </c>
      <c r="L84" s="855">
        <f>N78*K84</f>
        <v>26.775000000000002</v>
      </c>
      <c r="M84" s="856"/>
      <c r="N84" s="57"/>
    </row>
    <row r="85" spans="1:14" ht="15" thickBot="1">
      <c r="B85" s="97" t="s">
        <v>1058</v>
      </c>
      <c r="C85" s="98"/>
      <c r="D85" s="98"/>
      <c r="E85" s="98"/>
      <c r="F85" s="98"/>
      <c r="G85" s="98"/>
      <c r="H85" s="98"/>
      <c r="I85" s="99"/>
      <c r="J85" s="100"/>
      <c r="K85" s="314">
        <v>0.05</v>
      </c>
      <c r="L85" s="857">
        <f>N78*K85</f>
        <v>26.775000000000002</v>
      </c>
      <c r="M85" s="858"/>
      <c r="N85" s="57"/>
    </row>
    <row r="86" spans="1:14" ht="15" thickBot="1">
      <c r="B86" s="821" t="s">
        <v>1037</v>
      </c>
      <c r="C86" s="822"/>
      <c r="D86" s="822"/>
      <c r="E86" s="822"/>
      <c r="F86" s="822"/>
      <c r="G86" s="822"/>
      <c r="H86" s="822"/>
      <c r="I86" s="822"/>
      <c r="J86" s="822"/>
      <c r="K86" s="822"/>
      <c r="L86" s="822"/>
      <c r="M86" s="823"/>
      <c r="N86" s="58">
        <f>L83+L84+L85</f>
        <v>160.65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696.15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35</v>
      </c>
      <c r="N36" s="281">
        <f>K36/M36</f>
        <v>3348.15</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167963</v>
      </c>
      <c r="L37" s="279"/>
      <c r="M37" s="280">
        <v>35</v>
      </c>
      <c r="N37" s="281">
        <f>K37/M37</f>
        <v>4798.9428571428571</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35</v>
      </c>
      <c r="N38" s="281">
        <f>K38/M38</f>
        <v>3519.85</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N76*M41</f>
        <v>14.590630058885715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11681.533487201743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1161.78</v>
      </c>
      <c r="N48" s="281">
        <f>K48*M48</f>
        <v>92942.399999999994</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38.168724178170329</v>
      </c>
      <c r="N49" s="281">
        <f>K49*M49</f>
        <v>954.2181044542582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93896.618104454246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729.53150294428576</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106307.68309460027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21261.536618920058</v>
      </c>
      <c r="M83" s="856"/>
      <c r="N83" s="57"/>
    </row>
    <row r="84" spans="1:14">
      <c r="B84" s="95" t="s">
        <v>1057</v>
      </c>
      <c r="C84" s="96"/>
      <c r="D84" s="96"/>
      <c r="E84" s="96"/>
      <c r="F84" s="96"/>
      <c r="G84" s="96"/>
      <c r="H84" s="96"/>
      <c r="I84" s="93"/>
      <c r="J84" s="94"/>
      <c r="K84" s="313">
        <v>0.05</v>
      </c>
      <c r="L84" s="855">
        <f>N78*K84</f>
        <v>5315.3841547300144</v>
      </c>
      <c r="M84" s="856"/>
      <c r="N84" s="57"/>
    </row>
    <row r="85" spans="1:14" ht="15" thickBot="1">
      <c r="B85" s="97" t="s">
        <v>1058</v>
      </c>
      <c r="C85" s="98"/>
      <c r="D85" s="98"/>
      <c r="E85" s="98"/>
      <c r="F85" s="98"/>
      <c r="G85" s="98"/>
      <c r="H85" s="98"/>
      <c r="I85" s="99"/>
      <c r="J85" s="100"/>
      <c r="K85" s="314">
        <v>0.05</v>
      </c>
      <c r="L85" s="857">
        <f>N78*K85</f>
        <v>5315.3841547300144</v>
      </c>
      <c r="M85" s="858"/>
      <c r="N85" s="57"/>
    </row>
    <row r="86" spans="1:14" ht="15" thickBot="1">
      <c r="B86" s="821" t="s">
        <v>1037</v>
      </c>
      <c r="C86" s="822"/>
      <c r="D86" s="822"/>
      <c r="E86" s="822"/>
      <c r="F86" s="822"/>
      <c r="G86" s="822"/>
      <c r="H86" s="822"/>
      <c r="I86" s="822"/>
      <c r="J86" s="822"/>
      <c r="K86" s="822"/>
      <c r="L86" s="822"/>
      <c r="M86" s="823"/>
      <c r="N86" s="58">
        <f>L83+L84+L85</f>
        <v>31892.304928380086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138199.98802298037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35</v>
      </c>
      <c r="N36" s="281">
        <f>K36/M36</f>
        <v>3348.15</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167963</v>
      </c>
      <c r="L37" s="279"/>
      <c r="M37" s="280">
        <v>35</v>
      </c>
      <c r="N37" s="281">
        <f>K37/M37</f>
        <v>4798.9428571428571</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35</v>
      </c>
      <c r="N38" s="281">
        <f>K38/M38</f>
        <v>3519.85</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N75*M41</f>
        <v>14.590630058885715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11681.533487201743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38.168724178170329</v>
      </c>
      <c r="N48" s="281">
        <f>K48*M48</f>
        <v>954.2181044542582</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954.2181044542582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1" t="s">
        <v>1037</v>
      </c>
      <c r="C75" s="822"/>
      <c r="D75" s="822"/>
      <c r="E75" s="822"/>
      <c r="F75" s="822"/>
      <c r="G75" s="822"/>
      <c r="H75" s="822"/>
      <c r="I75" s="828"/>
      <c r="J75" s="828"/>
      <c r="K75" s="828"/>
      <c r="L75" s="828"/>
      <c r="M75" s="829"/>
      <c r="N75" s="310">
        <f>SUM(N69:N74)</f>
        <v>729.53150294428576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13365.283094600287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2673.0566189200576</v>
      </c>
      <c r="M82" s="856"/>
      <c r="N82" s="57"/>
    </row>
    <row r="83" spans="1:14">
      <c r="B83" s="95" t="s">
        <v>1057</v>
      </c>
      <c r="C83" s="96"/>
      <c r="D83" s="96"/>
      <c r="E83" s="96"/>
      <c r="F83" s="96"/>
      <c r="G83" s="96"/>
      <c r="H83" s="96"/>
      <c r="I83" s="93"/>
      <c r="J83" s="94"/>
      <c r="K83" s="313">
        <v>0.05</v>
      </c>
      <c r="L83" s="855">
        <f>N77*K83</f>
        <v>668.26415473001441</v>
      </c>
      <c r="M83" s="856"/>
      <c r="N83" s="57"/>
    </row>
    <row r="84" spans="1:14" ht="15" thickBot="1">
      <c r="B84" s="97" t="s">
        <v>1058</v>
      </c>
      <c r="C84" s="98"/>
      <c r="D84" s="98"/>
      <c r="E84" s="98"/>
      <c r="F84" s="98"/>
      <c r="G84" s="98"/>
      <c r="H84" s="98"/>
      <c r="I84" s="99"/>
      <c r="J84" s="100"/>
      <c r="K84" s="314">
        <v>0.05</v>
      </c>
      <c r="L84" s="857">
        <f>N77*K84</f>
        <v>668.26415473001441</v>
      </c>
      <c r="M84" s="858"/>
      <c r="N84" s="57"/>
    </row>
    <row r="85" spans="1:14" ht="15" thickBot="1">
      <c r="B85" s="821" t="s">
        <v>1037</v>
      </c>
      <c r="C85" s="822"/>
      <c r="D85" s="822"/>
      <c r="E85" s="822"/>
      <c r="F85" s="822"/>
      <c r="G85" s="822"/>
      <c r="H85" s="822"/>
      <c r="I85" s="822"/>
      <c r="J85" s="822"/>
      <c r="K85" s="822"/>
      <c r="L85" s="822"/>
      <c r="M85" s="823"/>
      <c r="N85" s="58">
        <f>L82+L83+L84</f>
        <v>4009.5849283800867</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17374.868022980372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ht="21"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1161.78</v>
      </c>
      <c r="N48" s="281">
        <f>K48*M48</f>
        <v>1161.78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1161.78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1" t="s">
        <v>1037</v>
      </c>
      <c r="C76" s="822"/>
      <c r="D76" s="822"/>
      <c r="E76" s="822"/>
      <c r="F76" s="822"/>
      <c r="G76" s="822"/>
      <c r="H76" s="822"/>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1161.78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232.35599999999999</v>
      </c>
      <c r="M83" s="856"/>
      <c r="N83" s="57"/>
    </row>
    <row r="84" spans="1:14">
      <c r="B84" s="95" t="s">
        <v>1057</v>
      </c>
      <c r="C84" s="96"/>
      <c r="D84" s="96"/>
      <c r="E84" s="96"/>
      <c r="F84" s="96"/>
      <c r="G84" s="96"/>
      <c r="H84" s="96"/>
      <c r="I84" s="93"/>
      <c r="J84" s="94"/>
      <c r="K84" s="313">
        <v>0.05</v>
      </c>
      <c r="L84" s="855">
        <f>N78*K84</f>
        <v>58.088999999999999</v>
      </c>
      <c r="M84" s="856"/>
      <c r="N84" s="57"/>
    </row>
    <row r="85" spans="1:14" ht="15" thickBot="1">
      <c r="B85" s="97" t="s">
        <v>1058</v>
      </c>
      <c r="C85" s="98"/>
      <c r="D85" s="98"/>
      <c r="E85" s="98"/>
      <c r="F85" s="98"/>
      <c r="G85" s="98"/>
      <c r="H85" s="98"/>
      <c r="I85" s="99"/>
      <c r="J85" s="100"/>
      <c r="K85" s="314">
        <v>0.05</v>
      </c>
      <c r="L85" s="857">
        <f>N78*K85</f>
        <v>58.088999999999999</v>
      </c>
      <c r="M85" s="858"/>
      <c r="N85" s="57"/>
    </row>
    <row r="86" spans="1:14" ht="15" thickBot="1">
      <c r="B86" s="821" t="s">
        <v>1037</v>
      </c>
      <c r="C86" s="822"/>
      <c r="D86" s="822"/>
      <c r="E86" s="822"/>
      <c r="F86" s="822"/>
      <c r="G86" s="822"/>
      <c r="H86" s="822"/>
      <c r="I86" s="822"/>
      <c r="J86" s="822"/>
      <c r="K86" s="822"/>
      <c r="L86" s="822"/>
      <c r="M86" s="823"/>
      <c r="N86" s="58">
        <f>L83+L84+L85</f>
        <v>348.53399999999999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1510.3139999999999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7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600</v>
      </c>
      <c r="N36" s="281">
        <f>K36/M36</f>
        <v>195.30875</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167963</v>
      </c>
      <c r="L37" s="279"/>
      <c r="M37" s="280">
        <v>600</v>
      </c>
      <c r="N37" s="281">
        <f>K37/M37</f>
        <v>279.93833333333333</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600</v>
      </c>
      <c r="N38" s="281">
        <f>K38/M38</f>
        <v>205.32458333333332</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N75*M41</f>
        <v>0.42556004338416664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680.99722671005077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38.168724178170329</v>
      </c>
      <c r="N48" s="281">
        <f>K48*M48</f>
        <v>114.50617253451099</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114.50617253451099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1" t="s">
        <v>1037</v>
      </c>
      <c r="C75" s="822"/>
      <c r="D75" s="822"/>
      <c r="E75" s="822"/>
      <c r="F75" s="822"/>
      <c r="G75" s="822"/>
      <c r="H75" s="822"/>
      <c r="I75" s="828"/>
      <c r="J75" s="828"/>
      <c r="K75" s="828"/>
      <c r="L75" s="828"/>
      <c r="M75" s="829"/>
      <c r="N75" s="310">
        <f>SUM(N69:N74)</f>
        <v>42.556004338416663</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838.05940358297835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167.61188071659569</v>
      </c>
      <c r="M82" s="856"/>
      <c r="N82" s="57"/>
    </row>
    <row r="83" spans="1:14">
      <c r="B83" s="95" t="s">
        <v>1057</v>
      </c>
      <c r="C83" s="96"/>
      <c r="D83" s="96"/>
      <c r="E83" s="96"/>
      <c r="F83" s="96"/>
      <c r="G83" s="96"/>
      <c r="H83" s="96"/>
      <c r="I83" s="93"/>
      <c r="J83" s="94"/>
      <c r="K83" s="313">
        <v>0.05</v>
      </c>
      <c r="L83" s="855">
        <f>N77*K83</f>
        <v>41.902970179148923</v>
      </c>
      <c r="M83" s="856"/>
      <c r="N83" s="57"/>
    </row>
    <row r="84" spans="1:14" ht="15" thickBot="1">
      <c r="B84" s="97" t="s">
        <v>1058</v>
      </c>
      <c r="C84" s="98"/>
      <c r="D84" s="98"/>
      <c r="E84" s="98"/>
      <c r="F84" s="98"/>
      <c r="G84" s="98"/>
      <c r="H84" s="98"/>
      <c r="I84" s="99"/>
      <c r="J84" s="100"/>
      <c r="K84" s="314">
        <v>0.05</v>
      </c>
      <c r="L84" s="857">
        <f>N77*K84</f>
        <v>41.902970179148923</v>
      </c>
      <c r="M84" s="858"/>
      <c r="N84" s="57"/>
    </row>
    <row r="85" spans="1:14" ht="15" thickBot="1">
      <c r="B85" s="821" t="s">
        <v>1037</v>
      </c>
      <c r="C85" s="822"/>
      <c r="D85" s="822"/>
      <c r="E85" s="822"/>
      <c r="F85" s="822"/>
      <c r="G85" s="822"/>
      <c r="H85" s="822"/>
      <c r="I85" s="822"/>
      <c r="J85" s="822"/>
      <c r="K85" s="822"/>
      <c r="L85" s="822"/>
      <c r="M85" s="823"/>
      <c r="N85" s="58">
        <f>L82+L83+L84</f>
        <v>251.41782107489354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1089.4772246578718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167963</v>
      </c>
      <c r="L37" s="279"/>
      <c r="M37" s="280">
        <v>45</v>
      </c>
      <c r="N37" s="281">
        <f>K37/M37</f>
        <v>3732.5111111111109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N75*M41</f>
        <v>11.348267823577778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9085.6371567124661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38.168724178170329</v>
      </c>
      <c r="N48" s="281">
        <f>K48*M48</f>
        <v>954.2181044542582</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22759.260000000002</v>
      </c>
      <c r="N49" s="281">
        <f>K49*M49</f>
        <v>28449.075000000004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29403.293104454264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825">
        <f>VLOOKUP(A58,TRANSPORTE!A5:D117,4,FALSE)</f>
        <v>1339</v>
      </c>
      <c r="M58" s="826"/>
      <c r="N58" s="296">
        <f>K58*L58</f>
        <v>1673.75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1673.75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1" t="s">
        <v>1037</v>
      </c>
      <c r="C75" s="822"/>
      <c r="D75" s="822"/>
      <c r="E75" s="822"/>
      <c r="F75" s="822"/>
      <c r="G75" s="822"/>
      <c r="H75" s="822"/>
      <c r="I75" s="828"/>
      <c r="J75" s="828"/>
      <c r="K75" s="828"/>
      <c r="L75" s="828"/>
      <c r="M75" s="829"/>
      <c r="N75" s="310">
        <f>SUM(N69:N74)</f>
        <v>567.4133911788889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40730.093652345618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8146.0187304691244</v>
      </c>
      <c r="M82" s="856"/>
      <c r="N82" s="57"/>
    </row>
    <row r="83" spans="1:14">
      <c r="B83" s="95" t="s">
        <v>1057</v>
      </c>
      <c r="C83" s="96"/>
      <c r="D83" s="96"/>
      <c r="E83" s="96"/>
      <c r="F83" s="96"/>
      <c r="G83" s="96"/>
      <c r="H83" s="96"/>
      <c r="I83" s="93"/>
      <c r="J83" s="94"/>
      <c r="K83" s="313">
        <v>0.05</v>
      </c>
      <c r="L83" s="855">
        <f>N77*K83</f>
        <v>2036.5046826172811</v>
      </c>
      <c r="M83" s="856"/>
      <c r="N83" s="57"/>
    </row>
    <row r="84" spans="1:14" ht="15" thickBot="1">
      <c r="B84" s="97" t="s">
        <v>1058</v>
      </c>
      <c r="C84" s="98"/>
      <c r="D84" s="98"/>
      <c r="E84" s="98"/>
      <c r="F84" s="98"/>
      <c r="G84" s="98"/>
      <c r="H84" s="98"/>
      <c r="I84" s="99"/>
      <c r="J84" s="100"/>
      <c r="K84" s="314">
        <v>0.05</v>
      </c>
      <c r="L84" s="857">
        <f>N77*K84</f>
        <v>2036.5046826172811</v>
      </c>
      <c r="M84" s="858"/>
      <c r="N84" s="57"/>
    </row>
    <row r="85" spans="1:14" ht="15" thickBot="1">
      <c r="B85" s="821" t="s">
        <v>1037</v>
      </c>
      <c r="C85" s="822"/>
      <c r="D85" s="822"/>
      <c r="E85" s="822"/>
      <c r="F85" s="822"/>
      <c r="G85" s="822"/>
      <c r="H85" s="822"/>
      <c r="I85" s="822"/>
      <c r="J85" s="822"/>
      <c r="K85" s="822"/>
      <c r="L85" s="822"/>
      <c r="M85" s="823"/>
      <c r="N85" s="58">
        <f>L82+L83+L84</f>
        <v>12219.028095703685</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52949.121748049307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29.25"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3338.6989979735281</v>
      </c>
      <c r="N48" s="281">
        <f>K48*M48</f>
        <v>3338.6989979735281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3338.6989979735281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1" t="s">
        <v>1037</v>
      </c>
      <c r="C76" s="822"/>
      <c r="D76" s="822"/>
      <c r="E76" s="822"/>
      <c r="F76" s="822"/>
      <c r="G76" s="822"/>
      <c r="H76" s="822"/>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3338.6989979735281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667.73979959470569</v>
      </c>
      <c r="M83" s="856"/>
      <c r="N83" s="57"/>
    </row>
    <row r="84" spans="1:14">
      <c r="B84" s="95" t="s">
        <v>1057</v>
      </c>
      <c r="C84" s="96"/>
      <c r="D84" s="96"/>
      <c r="E84" s="96"/>
      <c r="F84" s="96"/>
      <c r="G84" s="96"/>
      <c r="H84" s="96"/>
      <c r="I84" s="93"/>
      <c r="J84" s="94"/>
      <c r="K84" s="313">
        <v>0.05</v>
      </c>
      <c r="L84" s="855">
        <f>N78*K84</f>
        <v>166.93494989867642</v>
      </c>
      <c r="M84" s="856"/>
      <c r="N84" s="57"/>
    </row>
    <row r="85" spans="1:14" ht="15" thickBot="1">
      <c r="B85" s="97" t="s">
        <v>1058</v>
      </c>
      <c r="C85" s="98"/>
      <c r="D85" s="98"/>
      <c r="E85" s="98"/>
      <c r="F85" s="98"/>
      <c r="G85" s="98"/>
      <c r="H85" s="98"/>
      <c r="I85" s="99"/>
      <c r="J85" s="100"/>
      <c r="K85" s="314">
        <v>0.05</v>
      </c>
      <c r="L85" s="857">
        <f>N78*K85</f>
        <v>166.93494989867642</v>
      </c>
      <c r="M85" s="858"/>
      <c r="N85" s="57"/>
    </row>
    <row r="86" spans="1:14" ht="15" thickBot="1">
      <c r="B86" s="821" t="s">
        <v>1037</v>
      </c>
      <c r="C86" s="822"/>
      <c r="D86" s="822"/>
      <c r="E86" s="822"/>
      <c r="F86" s="822"/>
      <c r="G86" s="822"/>
      <c r="H86" s="822"/>
      <c r="I86" s="822"/>
      <c r="J86" s="822"/>
      <c r="K86" s="822"/>
      <c r="L86" s="822"/>
      <c r="M86" s="823"/>
      <c r="N86" s="58">
        <f>L83+L84+L85</f>
        <v>1001.6096993920586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4340.3086973655863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3508.9566393283817</v>
      </c>
      <c r="N48" s="281">
        <f>K48*M48</f>
        <v>3508.9566393283817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3508.9566393283817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1" t="s">
        <v>1037</v>
      </c>
      <c r="C76" s="822"/>
      <c r="D76" s="822"/>
      <c r="E76" s="822"/>
      <c r="F76" s="822"/>
      <c r="G76" s="822"/>
      <c r="H76" s="822"/>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3508.9566393283817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701.79132786567641</v>
      </c>
      <c r="M83" s="856"/>
      <c r="N83" s="57"/>
    </row>
    <row r="84" spans="1:14">
      <c r="B84" s="95" t="s">
        <v>1057</v>
      </c>
      <c r="C84" s="96"/>
      <c r="D84" s="96"/>
      <c r="E84" s="96"/>
      <c r="F84" s="96"/>
      <c r="G84" s="96"/>
      <c r="H84" s="96"/>
      <c r="I84" s="93"/>
      <c r="J84" s="94"/>
      <c r="K84" s="313">
        <v>0.05</v>
      </c>
      <c r="L84" s="855">
        <f>N78*K84</f>
        <v>175.4478319664191</v>
      </c>
      <c r="M84" s="856"/>
      <c r="N84" s="57"/>
    </row>
    <row r="85" spans="1:14" ht="15" thickBot="1">
      <c r="B85" s="97" t="s">
        <v>1058</v>
      </c>
      <c r="C85" s="98"/>
      <c r="D85" s="98"/>
      <c r="E85" s="98"/>
      <c r="F85" s="98"/>
      <c r="G85" s="98"/>
      <c r="H85" s="98"/>
      <c r="I85" s="99"/>
      <c r="J85" s="100"/>
      <c r="K85" s="314">
        <v>0.05</v>
      </c>
      <c r="L85" s="857">
        <f>N78*K85</f>
        <v>175.4478319664191</v>
      </c>
      <c r="M85" s="858"/>
      <c r="N85" s="57"/>
    </row>
    <row r="86" spans="1:14" ht="15" thickBot="1">
      <c r="B86" s="821" t="s">
        <v>1037</v>
      </c>
      <c r="C86" s="822"/>
      <c r="D86" s="822"/>
      <c r="E86" s="822"/>
      <c r="F86" s="822"/>
      <c r="G86" s="822"/>
      <c r="H86" s="822"/>
      <c r="I86" s="822"/>
      <c r="J86" s="822"/>
      <c r="K86" s="822"/>
      <c r="L86" s="822"/>
      <c r="M86" s="823"/>
      <c r="N86" s="58">
        <f>L83+L84+L85</f>
        <v>1052.6869917985146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4561.6436311268963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ht="18.7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38.168724178170329</v>
      </c>
      <c r="N48" s="281">
        <f>K48*M48</f>
        <v>38.168724178170329</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3508.9566393283817</v>
      </c>
      <c r="N49" s="281">
        <f>K49*M49</f>
        <v>1263.2243901582174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1301.3931143363877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47" t="s">
        <v>1047</v>
      </c>
      <c r="C68" s="848"/>
      <c r="D68" s="848"/>
      <c r="E68" s="848"/>
      <c r="F68" s="848"/>
      <c r="G68" s="848"/>
      <c r="H68" s="848"/>
      <c r="I68" s="79" t="s">
        <v>1048</v>
      </c>
      <c r="J68" s="81" t="s">
        <v>1494</v>
      </c>
      <c r="K68" s="80" t="s">
        <v>1050</v>
      </c>
      <c r="L68" s="849" t="s">
        <v>1034</v>
      </c>
      <c r="M68" s="850"/>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08"/>
      <c r="C74" s="809"/>
      <c r="D74" s="809"/>
      <c r="E74" s="809"/>
      <c r="F74" s="809"/>
      <c r="G74" s="809"/>
      <c r="H74" s="809"/>
      <c r="I74" s="132"/>
      <c r="J74" s="132"/>
      <c r="K74" s="132"/>
      <c r="L74" s="909"/>
      <c r="M74" s="909"/>
      <c r="N74" s="51"/>
    </row>
    <row r="75" spans="2:15" ht="15" thickBot="1">
      <c r="B75" s="821" t="s">
        <v>1037</v>
      </c>
      <c r="C75" s="822"/>
      <c r="D75" s="822"/>
      <c r="E75" s="822"/>
      <c r="F75" s="822"/>
      <c r="G75" s="822"/>
      <c r="H75" s="822"/>
      <c r="I75" s="828"/>
      <c r="J75" s="828"/>
      <c r="K75" s="828"/>
      <c r="L75" s="828"/>
      <c r="M75" s="829"/>
      <c r="N75" s="310"/>
    </row>
    <row r="76" spans="2:15" ht="15" thickBot="1">
      <c r="B76" s="39"/>
      <c r="C76" s="40"/>
      <c r="D76" s="40"/>
      <c r="E76" s="40"/>
      <c r="F76" s="40"/>
      <c r="G76" s="40"/>
      <c r="H76" s="40"/>
      <c r="I76" s="40"/>
      <c r="J76" s="40"/>
      <c r="K76" s="40"/>
      <c r="L76" s="40"/>
      <c r="M76" s="40"/>
      <c r="N76" s="41"/>
    </row>
    <row r="77" spans="2:15" ht="15" thickBot="1">
      <c r="B77" s="821" t="s">
        <v>1051</v>
      </c>
      <c r="C77" s="822"/>
      <c r="D77" s="822"/>
      <c r="E77" s="822"/>
      <c r="F77" s="822"/>
      <c r="G77" s="822"/>
      <c r="H77" s="822"/>
      <c r="I77" s="822"/>
      <c r="J77" s="822"/>
      <c r="K77" s="822"/>
      <c r="L77" s="822"/>
      <c r="M77" s="823"/>
      <c r="N77" s="105">
        <f>N43+N53+N64+N75</f>
        <v>1301.3931143363877</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260.27862286727753</v>
      </c>
      <c r="M82" s="856"/>
      <c r="N82" s="57"/>
    </row>
    <row r="83" spans="1:14">
      <c r="B83" s="95" t="s">
        <v>1057</v>
      </c>
      <c r="C83" s="96"/>
      <c r="D83" s="96"/>
      <c r="E83" s="96"/>
      <c r="F83" s="96"/>
      <c r="G83" s="96"/>
      <c r="H83" s="96"/>
      <c r="I83" s="93"/>
      <c r="J83" s="94"/>
      <c r="K83" s="313">
        <v>0.05</v>
      </c>
      <c r="L83" s="855">
        <f>N77*K83</f>
        <v>65.069655716819383</v>
      </c>
      <c r="M83" s="856"/>
      <c r="N83" s="57"/>
    </row>
    <row r="84" spans="1:14" ht="15" thickBot="1">
      <c r="B84" s="97" t="s">
        <v>1058</v>
      </c>
      <c r="C84" s="98"/>
      <c r="D84" s="98"/>
      <c r="E84" s="98"/>
      <c r="F84" s="98"/>
      <c r="G84" s="98"/>
      <c r="H84" s="98"/>
      <c r="I84" s="99"/>
      <c r="J84" s="100"/>
      <c r="K84" s="314">
        <v>0.05</v>
      </c>
      <c r="L84" s="857">
        <f>N77*K84</f>
        <v>65.069655716819383</v>
      </c>
      <c r="M84" s="858"/>
      <c r="N84" s="57"/>
    </row>
    <row r="85" spans="1:14" ht="15" thickBot="1">
      <c r="B85" s="821" t="s">
        <v>1037</v>
      </c>
      <c r="C85" s="822"/>
      <c r="D85" s="822"/>
      <c r="E85" s="822"/>
      <c r="F85" s="822"/>
      <c r="G85" s="822"/>
      <c r="H85" s="822"/>
      <c r="I85" s="822"/>
      <c r="J85" s="822"/>
      <c r="K85" s="822"/>
      <c r="L85" s="822"/>
      <c r="M85" s="823"/>
      <c r="N85" s="58">
        <f>L82+L83+L84</f>
        <v>390.41793430091633</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1691.8110486373041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167963</v>
      </c>
      <c r="L37" s="279"/>
      <c r="M37" s="280">
        <v>45</v>
      </c>
      <c r="N37" s="281">
        <f>K37/M37</f>
        <v>3732.5111111111109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9079.9630228006772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22759.260000000002</v>
      </c>
      <c r="N48" s="281">
        <f>K48*M48</f>
        <v>28449.075000000004</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38.168724178170329</v>
      </c>
      <c r="N49" s="281">
        <f>K49*M49</f>
        <v>954.2181044542582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29403.293104454264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825">
        <f>VLOOKUP(A59,TRANSPORTE!A5:D123,4,FALSE)</f>
        <v>1339</v>
      </c>
      <c r="M59" s="826"/>
      <c r="N59" s="296">
        <f>K59*L59</f>
        <v>1673.75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1673.75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40724.419518433831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8144.8839036867666</v>
      </c>
      <c r="M83" s="856"/>
      <c r="N83" s="57"/>
    </row>
    <row r="84" spans="1:14">
      <c r="B84" s="95" t="s">
        <v>1057</v>
      </c>
      <c r="C84" s="96"/>
      <c r="D84" s="96"/>
      <c r="E84" s="96"/>
      <c r="F84" s="96"/>
      <c r="G84" s="96"/>
      <c r="H84" s="96"/>
      <c r="I84" s="93"/>
      <c r="J84" s="94"/>
      <c r="K84" s="313">
        <v>0.05</v>
      </c>
      <c r="L84" s="855">
        <f>N78*K84</f>
        <v>2036.2209759216917</v>
      </c>
      <c r="M84" s="856"/>
      <c r="N84" s="57"/>
    </row>
    <row r="85" spans="1:14" ht="15" thickBot="1">
      <c r="B85" s="97" t="s">
        <v>1058</v>
      </c>
      <c r="C85" s="98"/>
      <c r="D85" s="98"/>
      <c r="E85" s="98"/>
      <c r="F85" s="98"/>
      <c r="G85" s="98"/>
      <c r="H85" s="98"/>
      <c r="I85" s="99"/>
      <c r="J85" s="100"/>
      <c r="K85" s="314">
        <v>0.05</v>
      </c>
      <c r="L85" s="857">
        <f>N78*K85</f>
        <v>2036.2209759216917</v>
      </c>
      <c r="M85" s="858"/>
      <c r="N85" s="57"/>
    </row>
    <row r="86" spans="1:14" ht="15" thickBot="1">
      <c r="B86" s="821" t="s">
        <v>1037</v>
      </c>
      <c r="C86" s="822"/>
      <c r="D86" s="822"/>
      <c r="E86" s="822"/>
      <c r="F86" s="822"/>
      <c r="G86" s="822"/>
      <c r="H86" s="822"/>
      <c r="I86" s="822"/>
      <c r="J86" s="822"/>
      <c r="K86" s="822"/>
      <c r="L86" s="822"/>
      <c r="M86" s="823"/>
      <c r="N86" s="58">
        <f>L83+L84+L85</f>
        <v>12217.325855530149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52941.745373963982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167963</v>
      </c>
      <c r="L37" s="279"/>
      <c r="M37" s="280">
        <v>45</v>
      </c>
      <c r="N37" s="281">
        <f>K37/M37</f>
        <v>3732.5111111111109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9079.9630228006772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52800.3</v>
      </c>
      <c r="N48" s="281">
        <f>K48*M48</f>
        <v>68640.39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69556.43938027609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80944.515794255654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16188.903158851132</v>
      </c>
      <c r="M83" s="856"/>
      <c r="N83" s="57"/>
    </row>
    <row r="84" spans="1:14">
      <c r="B84" s="95" t="s">
        <v>1057</v>
      </c>
      <c r="C84" s="96"/>
      <c r="D84" s="96"/>
      <c r="E84" s="96"/>
      <c r="F84" s="96"/>
      <c r="G84" s="96"/>
      <c r="H84" s="96"/>
      <c r="I84" s="93"/>
      <c r="J84" s="94"/>
      <c r="K84" s="313">
        <v>0.05</v>
      </c>
      <c r="L84" s="855">
        <f>N78*K84</f>
        <v>4047.2257897127829</v>
      </c>
      <c r="M84" s="856"/>
      <c r="N84" s="57"/>
    </row>
    <row r="85" spans="1:14" ht="15" thickBot="1">
      <c r="B85" s="97" t="s">
        <v>1058</v>
      </c>
      <c r="C85" s="98"/>
      <c r="D85" s="98"/>
      <c r="E85" s="98"/>
      <c r="F85" s="98"/>
      <c r="G85" s="98"/>
      <c r="H85" s="98"/>
      <c r="I85" s="99"/>
      <c r="J85" s="100"/>
      <c r="K85" s="314">
        <v>0.05</v>
      </c>
      <c r="L85" s="857">
        <f>N78*K85</f>
        <v>4047.2257897127829</v>
      </c>
      <c r="M85" s="858"/>
      <c r="N85" s="57"/>
    </row>
    <row r="86" spans="1:14" ht="15" thickBot="1">
      <c r="B86" s="821" t="s">
        <v>1037</v>
      </c>
      <c r="C86" s="822"/>
      <c r="D86" s="822"/>
      <c r="E86" s="822"/>
      <c r="F86" s="822"/>
      <c r="G86" s="822"/>
      <c r="H86" s="822"/>
      <c r="I86" s="822"/>
      <c r="J86" s="822"/>
      <c r="K86" s="822"/>
      <c r="L86" s="822"/>
      <c r="M86" s="823"/>
      <c r="N86" s="58">
        <f>L83+L84+L85</f>
        <v>24283.354738276696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105227.87053253235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167963</v>
      </c>
      <c r="L37" s="279"/>
      <c r="M37" s="280">
        <v>45</v>
      </c>
      <c r="N37" s="281">
        <f>K37/M37</f>
        <v>3732.5111111111109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9079.9630228006772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52800.3</v>
      </c>
      <c r="N48" s="281">
        <f>K48*M48</f>
        <v>68640.39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69556.43938027609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80944.515794255654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16188.903158851132</v>
      </c>
      <c r="M83" s="856"/>
      <c r="N83" s="57"/>
    </row>
    <row r="84" spans="1:14">
      <c r="B84" s="95" t="s">
        <v>1057</v>
      </c>
      <c r="C84" s="96"/>
      <c r="D84" s="96"/>
      <c r="E84" s="96"/>
      <c r="F84" s="96"/>
      <c r="G84" s="96"/>
      <c r="H84" s="96"/>
      <c r="I84" s="93"/>
      <c r="J84" s="94"/>
      <c r="K84" s="313">
        <v>0.05</v>
      </c>
      <c r="L84" s="855">
        <f>N78*K84</f>
        <v>4047.2257897127829</v>
      </c>
      <c r="M84" s="856"/>
      <c r="N84" s="57"/>
    </row>
    <row r="85" spans="1:14" ht="15" thickBot="1">
      <c r="B85" s="97" t="s">
        <v>1058</v>
      </c>
      <c r="C85" s="98"/>
      <c r="D85" s="98"/>
      <c r="E85" s="98"/>
      <c r="F85" s="98"/>
      <c r="G85" s="98"/>
      <c r="H85" s="98"/>
      <c r="I85" s="99"/>
      <c r="J85" s="100"/>
      <c r="K85" s="314">
        <v>0.05</v>
      </c>
      <c r="L85" s="857">
        <f>N78*K85</f>
        <v>4047.2257897127829</v>
      </c>
      <c r="M85" s="858"/>
      <c r="N85" s="57"/>
    </row>
    <row r="86" spans="1:14" ht="15" thickBot="1">
      <c r="B86" s="821" t="s">
        <v>1037</v>
      </c>
      <c r="C86" s="822"/>
      <c r="D86" s="822"/>
      <c r="E86" s="822"/>
      <c r="F86" s="822"/>
      <c r="G86" s="822"/>
      <c r="H86" s="822"/>
      <c r="I86" s="822"/>
      <c r="J86" s="822"/>
      <c r="K86" s="822"/>
      <c r="L86" s="822"/>
      <c r="M86" s="823"/>
      <c r="N86" s="58">
        <f>L83+L84+L85</f>
        <v>24283.354738276696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105227.87053253235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167963</v>
      </c>
      <c r="L37" s="279"/>
      <c r="M37" s="280">
        <v>45</v>
      </c>
      <c r="N37" s="281">
        <f>K37/M37</f>
        <v>3732.5111111111109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9079.9630228006772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52800.3</v>
      </c>
      <c r="N48" s="281">
        <f>K48*M48</f>
        <v>68640.39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69556.43938027609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80944.515794255654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16188.903158851132</v>
      </c>
      <c r="M83" s="856"/>
      <c r="N83" s="57"/>
    </row>
    <row r="84" spans="1:14">
      <c r="B84" s="95" t="s">
        <v>1057</v>
      </c>
      <c r="C84" s="96"/>
      <c r="D84" s="96"/>
      <c r="E84" s="96"/>
      <c r="F84" s="96"/>
      <c r="G84" s="96"/>
      <c r="H84" s="96"/>
      <c r="I84" s="93"/>
      <c r="J84" s="94"/>
      <c r="K84" s="313">
        <v>0.05</v>
      </c>
      <c r="L84" s="855">
        <f>N78*K84</f>
        <v>4047.2257897127829</v>
      </c>
      <c r="M84" s="856"/>
      <c r="N84" s="57"/>
    </row>
    <row r="85" spans="1:14" ht="15" thickBot="1">
      <c r="B85" s="97" t="s">
        <v>1058</v>
      </c>
      <c r="C85" s="98"/>
      <c r="D85" s="98"/>
      <c r="E85" s="98"/>
      <c r="F85" s="98"/>
      <c r="G85" s="98"/>
      <c r="H85" s="98"/>
      <c r="I85" s="99"/>
      <c r="J85" s="100"/>
      <c r="K85" s="314">
        <v>0.05</v>
      </c>
      <c r="L85" s="857">
        <f>N78*K85</f>
        <v>4047.2257897127829</v>
      </c>
      <c r="M85" s="858"/>
      <c r="N85" s="57"/>
    </row>
    <row r="86" spans="1:14" ht="15" thickBot="1">
      <c r="B86" s="821" t="s">
        <v>1037</v>
      </c>
      <c r="C86" s="822"/>
      <c r="D86" s="822"/>
      <c r="E86" s="822"/>
      <c r="F86" s="822"/>
      <c r="G86" s="822"/>
      <c r="H86" s="822"/>
      <c r="I86" s="822"/>
      <c r="J86" s="822"/>
      <c r="K86" s="822"/>
      <c r="L86" s="822"/>
      <c r="M86" s="823"/>
      <c r="N86" s="58">
        <f>L83+L84+L85</f>
        <v>24283.354738276696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105227.87053253235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7692.16</v>
      </c>
      <c r="L36" s="279"/>
      <c r="M36" s="280">
        <v>2.5</v>
      </c>
      <c r="N36" s="281">
        <f>K36/M36</f>
        <v>3076.864</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412"/>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3842.8720780915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52800.3</v>
      </c>
      <c r="N48" s="281">
        <f>K48*M48</f>
        <v>68640.39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69556.43938027609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90460.173020197588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18092.03460403952</v>
      </c>
      <c r="M83" s="856"/>
      <c r="N83" s="57"/>
    </row>
    <row r="84" spans="1:14">
      <c r="B84" s="95" t="s">
        <v>1057</v>
      </c>
      <c r="C84" s="96"/>
      <c r="D84" s="96"/>
      <c r="E84" s="96"/>
      <c r="F84" s="96"/>
      <c r="G84" s="96"/>
      <c r="H84" s="96"/>
      <c r="I84" s="93"/>
      <c r="J84" s="94"/>
      <c r="K84" s="313">
        <v>0.05</v>
      </c>
      <c r="L84" s="855">
        <f>N78*K84</f>
        <v>4523.0086510098799</v>
      </c>
      <c r="M84" s="856"/>
      <c r="N84" s="57"/>
    </row>
    <row r="85" spans="1:14" ht="15" thickBot="1">
      <c r="B85" s="97" t="s">
        <v>1058</v>
      </c>
      <c r="C85" s="98"/>
      <c r="D85" s="98"/>
      <c r="E85" s="98"/>
      <c r="F85" s="98"/>
      <c r="G85" s="98"/>
      <c r="H85" s="98"/>
      <c r="I85" s="99"/>
      <c r="J85" s="100"/>
      <c r="K85" s="314">
        <v>0.05</v>
      </c>
      <c r="L85" s="857">
        <f>N78*K85</f>
        <v>4523.0086510098799</v>
      </c>
      <c r="M85" s="858"/>
      <c r="N85" s="57"/>
    </row>
    <row r="86" spans="1:14" ht="15" thickBot="1">
      <c r="B86" s="821" t="s">
        <v>1037</v>
      </c>
      <c r="C86" s="822"/>
      <c r="D86" s="822"/>
      <c r="E86" s="822"/>
      <c r="F86" s="822"/>
      <c r="G86" s="822"/>
      <c r="H86" s="822"/>
      <c r="I86" s="822"/>
      <c r="J86" s="822"/>
      <c r="K86" s="822"/>
      <c r="L86" s="822"/>
      <c r="M86" s="823"/>
      <c r="N86" s="58">
        <f>L83+L84+L85</f>
        <v>27138.051906059281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117598.22492625687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7692.16</v>
      </c>
      <c r="L36" s="279"/>
      <c r="M36" s="280">
        <v>2.5</v>
      </c>
      <c r="N36" s="281">
        <f>K36/M36</f>
        <v>3076.864</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3842.8720780915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52800.3</v>
      </c>
      <c r="N48" s="281">
        <f>K48*M48</f>
        <v>68640.39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69556.43938027609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90460.173020197588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18092.03460403952</v>
      </c>
      <c r="M83" s="856"/>
      <c r="N83" s="57"/>
    </row>
    <row r="84" spans="1:14">
      <c r="B84" s="95" t="s">
        <v>1057</v>
      </c>
      <c r="C84" s="96"/>
      <c r="D84" s="96"/>
      <c r="E84" s="96"/>
      <c r="F84" s="96"/>
      <c r="G84" s="96"/>
      <c r="H84" s="96"/>
      <c r="I84" s="93"/>
      <c r="J84" s="94"/>
      <c r="K84" s="313">
        <v>0.05</v>
      </c>
      <c r="L84" s="855">
        <f>N78*K84</f>
        <v>4523.0086510098799</v>
      </c>
      <c r="M84" s="856"/>
      <c r="N84" s="57"/>
    </row>
    <row r="85" spans="1:14" ht="15" thickBot="1">
      <c r="B85" s="97" t="s">
        <v>1058</v>
      </c>
      <c r="C85" s="98"/>
      <c r="D85" s="98"/>
      <c r="E85" s="98"/>
      <c r="F85" s="98"/>
      <c r="G85" s="98"/>
      <c r="H85" s="98"/>
      <c r="I85" s="99"/>
      <c r="J85" s="100"/>
      <c r="K85" s="314">
        <v>0.05</v>
      </c>
      <c r="L85" s="857">
        <f>N78*K85</f>
        <v>4523.0086510098799</v>
      </c>
      <c r="M85" s="858"/>
      <c r="N85" s="57"/>
    </row>
    <row r="86" spans="1:14" ht="15" thickBot="1">
      <c r="B86" s="821" t="s">
        <v>1037</v>
      </c>
      <c r="C86" s="822"/>
      <c r="D86" s="822"/>
      <c r="E86" s="822"/>
      <c r="F86" s="822"/>
      <c r="G86" s="822"/>
      <c r="H86" s="822"/>
      <c r="I86" s="822"/>
      <c r="J86" s="822"/>
      <c r="K86" s="822"/>
      <c r="L86" s="822"/>
      <c r="M86" s="823"/>
      <c r="N86" s="58">
        <f>L83+L84+L85</f>
        <v>27138.051906059281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117598.22492625687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7692.16</v>
      </c>
      <c r="L36" s="279"/>
      <c r="M36" s="280">
        <v>2.5</v>
      </c>
      <c r="N36" s="281">
        <f>K36/M36</f>
        <v>3076.864</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3842.8720780915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52800.3</v>
      </c>
      <c r="N48" s="281">
        <f>K48*M48</f>
        <v>68640.39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69556.43938027609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90460.173020197588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18092.03460403952</v>
      </c>
      <c r="M83" s="856"/>
      <c r="N83" s="57"/>
    </row>
    <row r="84" spans="1:14">
      <c r="B84" s="95" t="s">
        <v>1057</v>
      </c>
      <c r="C84" s="96"/>
      <c r="D84" s="96"/>
      <c r="E84" s="96"/>
      <c r="F84" s="96"/>
      <c r="G84" s="96"/>
      <c r="H84" s="96"/>
      <c r="I84" s="93"/>
      <c r="J84" s="94"/>
      <c r="K84" s="313">
        <v>0.05</v>
      </c>
      <c r="L84" s="855">
        <f>N78*K84</f>
        <v>4523.0086510098799</v>
      </c>
      <c r="M84" s="856"/>
      <c r="N84" s="57"/>
    </row>
    <row r="85" spans="1:14" ht="15" thickBot="1">
      <c r="B85" s="97" t="s">
        <v>1058</v>
      </c>
      <c r="C85" s="98"/>
      <c r="D85" s="98"/>
      <c r="E85" s="98"/>
      <c r="F85" s="98"/>
      <c r="G85" s="98"/>
      <c r="H85" s="98"/>
      <c r="I85" s="99"/>
      <c r="J85" s="100"/>
      <c r="K85" s="314">
        <v>0.05</v>
      </c>
      <c r="L85" s="857">
        <f>N78*K85</f>
        <v>4523.0086510098799</v>
      </c>
      <c r="M85" s="858"/>
      <c r="N85" s="57"/>
    </row>
    <row r="86" spans="1:14" ht="15" thickBot="1">
      <c r="B86" s="821" t="s">
        <v>1037</v>
      </c>
      <c r="C86" s="822"/>
      <c r="D86" s="822"/>
      <c r="E86" s="822"/>
      <c r="F86" s="822"/>
      <c r="G86" s="822"/>
      <c r="H86" s="822"/>
      <c r="I86" s="822"/>
      <c r="J86" s="822"/>
      <c r="K86" s="822"/>
      <c r="L86" s="822"/>
      <c r="M86" s="823"/>
      <c r="N86" s="58">
        <f>L83+L84+L85</f>
        <v>27138.051906059281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117598.22492625687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167963</v>
      </c>
      <c r="L37" s="279"/>
      <c r="M37" s="280">
        <v>45</v>
      </c>
      <c r="N37" s="281">
        <f>K37/M37</f>
        <v>3732.5111111111109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9079.9630228006772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75079.229380276098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86467.305794255662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17293.461158851132</v>
      </c>
      <c r="M83" s="856"/>
      <c r="N83" s="57"/>
    </row>
    <row r="84" spans="1:14">
      <c r="B84" s="95" t="s">
        <v>1057</v>
      </c>
      <c r="C84" s="96"/>
      <c r="D84" s="96"/>
      <c r="E84" s="96"/>
      <c r="F84" s="96"/>
      <c r="G84" s="96"/>
      <c r="H84" s="96"/>
      <c r="I84" s="93"/>
      <c r="J84" s="94"/>
      <c r="K84" s="313">
        <v>0.05</v>
      </c>
      <c r="L84" s="855">
        <f>N78*K84</f>
        <v>4323.3652897127831</v>
      </c>
      <c r="M84" s="856"/>
      <c r="N84" s="57"/>
    </row>
    <row r="85" spans="1:14" ht="15" thickBot="1">
      <c r="B85" s="97" t="s">
        <v>1058</v>
      </c>
      <c r="C85" s="98"/>
      <c r="D85" s="98"/>
      <c r="E85" s="98"/>
      <c r="F85" s="98"/>
      <c r="G85" s="98"/>
      <c r="H85" s="98"/>
      <c r="I85" s="99"/>
      <c r="J85" s="100"/>
      <c r="K85" s="314">
        <v>0.05</v>
      </c>
      <c r="L85" s="857">
        <f>N78*K85</f>
        <v>4323.3652897127831</v>
      </c>
      <c r="M85" s="858"/>
      <c r="N85" s="57"/>
    </row>
    <row r="86" spans="1:14" ht="15" thickBot="1">
      <c r="B86" s="821" t="s">
        <v>1037</v>
      </c>
      <c r="C86" s="822"/>
      <c r="D86" s="822"/>
      <c r="E86" s="822"/>
      <c r="F86" s="822"/>
      <c r="G86" s="822"/>
      <c r="H86" s="822"/>
      <c r="I86" s="822"/>
      <c r="J86" s="822"/>
      <c r="K86" s="822"/>
      <c r="L86" s="822"/>
      <c r="M86" s="823"/>
      <c r="N86" s="58">
        <f>L83+L84+L85</f>
        <v>25940.191738276699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112407.49753253236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167963</v>
      </c>
      <c r="L37" s="279"/>
      <c r="M37" s="280">
        <v>45</v>
      </c>
      <c r="N37" s="281">
        <f>K37/M37</f>
        <v>3732.5111111111109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9079.9630228006772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75079.229380276098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86467.305794255662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17293.461158851132</v>
      </c>
      <c r="M83" s="856"/>
      <c r="N83" s="57"/>
    </row>
    <row r="84" spans="1:14">
      <c r="B84" s="95" t="s">
        <v>1057</v>
      </c>
      <c r="C84" s="96"/>
      <c r="D84" s="96"/>
      <c r="E84" s="96"/>
      <c r="F84" s="96"/>
      <c r="G84" s="96"/>
      <c r="H84" s="96"/>
      <c r="I84" s="93"/>
      <c r="J84" s="94"/>
      <c r="K84" s="313">
        <v>0.05</v>
      </c>
      <c r="L84" s="855">
        <f>N78*K84</f>
        <v>4323.3652897127831</v>
      </c>
      <c r="M84" s="856"/>
      <c r="N84" s="57"/>
    </row>
    <row r="85" spans="1:14" ht="15" thickBot="1">
      <c r="B85" s="97" t="s">
        <v>1058</v>
      </c>
      <c r="C85" s="98"/>
      <c r="D85" s="98"/>
      <c r="E85" s="98"/>
      <c r="F85" s="98"/>
      <c r="G85" s="98"/>
      <c r="H85" s="98"/>
      <c r="I85" s="99"/>
      <c r="J85" s="100"/>
      <c r="K85" s="314">
        <v>0.05</v>
      </c>
      <c r="L85" s="857">
        <f>N78*K85</f>
        <v>4323.3652897127831</v>
      </c>
      <c r="M85" s="858"/>
      <c r="N85" s="57"/>
    </row>
    <row r="86" spans="1:14" ht="15" thickBot="1">
      <c r="B86" s="821" t="s">
        <v>1037</v>
      </c>
      <c r="C86" s="822"/>
      <c r="D86" s="822"/>
      <c r="E86" s="822"/>
      <c r="F86" s="822"/>
      <c r="G86" s="822"/>
      <c r="H86" s="822"/>
      <c r="I86" s="822"/>
      <c r="J86" s="822"/>
      <c r="K86" s="822"/>
      <c r="L86" s="822"/>
      <c r="M86" s="823"/>
      <c r="N86" s="58">
        <f>L83+L84+L85</f>
        <v>25940.191738276699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112407.49753253236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167963</v>
      </c>
      <c r="L37" s="279"/>
      <c r="M37" s="280">
        <v>45</v>
      </c>
      <c r="N37" s="281">
        <f>K37/M37</f>
        <v>3732.5111111111109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9079.9630228006772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75079.229380276098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86467.305794255662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17293.461158851132</v>
      </c>
      <c r="M83" s="856"/>
      <c r="N83" s="57"/>
    </row>
    <row r="84" spans="1:14">
      <c r="B84" s="95" t="s">
        <v>1057</v>
      </c>
      <c r="C84" s="96"/>
      <c r="D84" s="96"/>
      <c r="E84" s="96"/>
      <c r="F84" s="96"/>
      <c r="G84" s="96"/>
      <c r="H84" s="96"/>
      <c r="I84" s="93"/>
      <c r="J84" s="94"/>
      <c r="K84" s="313">
        <v>0.05</v>
      </c>
      <c r="L84" s="855">
        <f>N78*K84</f>
        <v>4323.3652897127831</v>
      </c>
      <c r="M84" s="856"/>
      <c r="N84" s="57"/>
    </row>
    <row r="85" spans="1:14" ht="15" thickBot="1">
      <c r="B85" s="97" t="s">
        <v>1058</v>
      </c>
      <c r="C85" s="98"/>
      <c r="D85" s="98"/>
      <c r="E85" s="98"/>
      <c r="F85" s="98"/>
      <c r="G85" s="98"/>
      <c r="H85" s="98"/>
      <c r="I85" s="99"/>
      <c r="J85" s="100"/>
      <c r="K85" s="314">
        <v>0.05</v>
      </c>
      <c r="L85" s="857">
        <f>N78*K85</f>
        <v>4323.3652897127831</v>
      </c>
      <c r="M85" s="858"/>
      <c r="N85" s="57"/>
    </row>
    <row r="86" spans="1:14" ht="15" thickBot="1">
      <c r="B86" s="821" t="s">
        <v>1037</v>
      </c>
      <c r="C86" s="822"/>
      <c r="D86" s="822"/>
      <c r="E86" s="822"/>
      <c r="F86" s="822"/>
      <c r="G86" s="822"/>
      <c r="H86" s="822"/>
      <c r="I86" s="822"/>
      <c r="J86" s="822"/>
      <c r="K86" s="822"/>
      <c r="L86" s="822"/>
      <c r="M86" s="823"/>
      <c r="N86" s="58">
        <f>L83+L84+L85</f>
        <v>25940.191738276699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112407.49753253236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7692.16</v>
      </c>
      <c r="L36" s="279"/>
      <c r="M36" s="280">
        <v>2.5</v>
      </c>
      <c r="N36" s="281">
        <f>K36/M36</f>
        <v>3076.864</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3842.8720780915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75079.229380276098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95982.963020197596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19196.592604039521</v>
      </c>
      <c r="M83" s="856"/>
      <c r="N83" s="57"/>
    </row>
    <row r="84" spans="1:14">
      <c r="B84" s="95" t="s">
        <v>1057</v>
      </c>
      <c r="C84" s="96"/>
      <c r="D84" s="96"/>
      <c r="E84" s="96"/>
      <c r="F84" s="96"/>
      <c r="G84" s="96"/>
      <c r="H84" s="96"/>
      <c r="I84" s="93"/>
      <c r="J84" s="94"/>
      <c r="K84" s="313">
        <v>0.05</v>
      </c>
      <c r="L84" s="855">
        <f>N78*K84</f>
        <v>4799.1481510098802</v>
      </c>
      <c r="M84" s="856"/>
      <c r="N84" s="57"/>
    </row>
    <row r="85" spans="1:14" ht="15" thickBot="1">
      <c r="B85" s="97" t="s">
        <v>1058</v>
      </c>
      <c r="C85" s="98"/>
      <c r="D85" s="98"/>
      <c r="E85" s="98"/>
      <c r="F85" s="98"/>
      <c r="G85" s="98"/>
      <c r="H85" s="98"/>
      <c r="I85" s="99"/>
      <c r="J85" s="100"/>
      <c r="K85" s="314">
        <v>0.05</v>
      </c>
      <c r="L85" s="857">
        <f>N78*K85</f>
        <v>4799.1481510098802</v>
      </c>
      <c r="M85" s="858"/>
      <c r="N85" s="57"/>
    </row>
    <row r="86" spans="1:14" ht="15" thickBot="1">
      <c r="B86" s="821" t="s">
        <v>1037</v>
      </c>
      <c r="C86" s="822"/>
      <c r="D86" s="822"/>
      <c r="E86" s="822"/>
      <c r="F86" s="822"/>
      <c r="G86" s="822"/>
      <c r="H86" s="822"/>
      <c r="I86" s="822"/>
      <c r="J86" s="822"/>
      <c r="K86" s="822"/>
      <c r="L86" s="822"/>
      <c r="M86" s="823"/>
      <c r="N86" s="58">
        <f>L83+L84+L85</f>
        <v>28794.888906059285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124777.85192625687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7692.16</v>
      </c>
      <c r="L36" s="279"/>
      <c r="M36" s="280">
        <v>2.5</v>
      </c>
      <c r="N36" s="281">
        <f>K36/M36</f>
        <v>3076.864</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3842.8720780915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75079.229380276098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95982.963020197596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19196.592604039521</v>
      </c>
      <c r="M83" s="856"/>
      <c r="N83" s="57"/>
    </row>
    <row r="84" spans="1:14">
      <c r="B84" s="95" t="s">
        <v>1057</v>
      </c>
      <c r="C84" s="96"/>
      <c r="D84" s="96"/>
      <c r="E84" s="96"/>
      <c r="F84" s="96"/>
      <c r="G84" s="96"/>
      <c r="H84" s="96"/>
      <c r="I84" s="93"/>
      <c r="J84" s="94"/>
      <c r="K84" s="313">
        <v>0.05</v>
      </c>
      <c r="L84" s="855">
        <f>N78*K84</f>
        <v>4799.1481510098802</v>
      </c>
      <c r="M84" s="856"/>
      <c r="N84" s="57"/>
    </row>
    <row r="85" spans="1:14" ht="15" thickBot="1">
      <c r="B85" s="97" t="s">
        <v>1058</v>
      </c>
      <c r="C85" s="98"/>
      <c r="D85" s="98"/>
      <c r="E85" s="98"/>
      <c r="F85" s="98"/>
      <c r="G85" s="98"/>
      <c r="H85" s="98"/>
      <c r="I85" s="99"/>
      <c r="J85" s="100"/>
      <c r="K85" s="314">
        <v>0.05</v>
      </c>
      <c r="L85" s="857">
        <f>N78*K85</f>
        <v>4799.1481510098802</v>
      </c>
      <c r="M85" s="858"/>
      <c r="N85" s="57"/>
    </row>
    <row r="86" spans="1:14" ht="15" thickBot="1">
      <c r="B86" s="821" t="s">
        <v>1037</v>
      </c>
      <c r="C86" s="822"/>
      <c r="D86" s="822"/>
      <c r="E86" s="822"/>
      <c r="F86" s="822"/>
      <c r="G86" s="822"/>
      <c r="H86" s="822"/>
      <c r="I86" s="822"/>
      <c r="J86" s="822"/>
      <c r="K86" s="822"/>
      <c r="L86" s="822"/>
      <c r="M86" s="823"/>
      <c r="N86" s="58">
        <f>L83+L84+L85</f>
        <v>28794.888906059285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124777.85192625687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7692.16</v>
      </c>
      <c r="L36" s="279"/>
      <c r="M36" s="280">
        <v>2.5</v>
      </c>
      <c r="N36" s="281">
        <f>K36/M36</f>
        <v>3076.864</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3842.8720780915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38.168724178170329</v>
      </c>
      <c r="N49" s="281">
        <f>K49*M49</f>
        <v>916.04938027608796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75079.229380276098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15320.161561829998</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95982.963020197596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19196.592604039521</v>
      </c>
      <c r="M83" s="856"/>
      <c r="N83" s="57"/>
    </row>
    <row r="84" spans="1:14">
      <c r="B84" s="95" t="s">
        <v>1057</v>
      </c>
      <c r="C84" s="96"/>
      <c r="D84" s="96"/>
      <c r="E84" s="96"/>
      <c r="F84" s="96"/>
      <c r="G84" s="96"/>
      <c r="H84" s="96"/>
      <c r="I84" s="93"/>
      <c r="J84" s="94"/>
      <c r="K84" s="313">
        <v>0.05</v>
      </c>
      <c r="L84" s="855">
        <f>N78*K84</f>
        <v>4799.1481510098802</v>
      </c>
      <c r="M84" s="856"/>
      <c r="N84" s="57"/>
    </row>
    <row r="85" spans="1:14" ht="15" thickBot="1">
      <c r="B85" s="97" t="s">
        <v>1058</v>
      </c>
      <c r="C85" s="98"/>
      <c r="D85" s="98"/>
      <c r="E85" s="98"/>
      <c r="F85" s="98"/>
      <c r="G85" s="98"/>
      <c r="H85" s="98"/>
      <c r="I85" s="99"/>
      <c r="J85" s="100"/>
      <c r="K85" s="314">
        <v>0.05</v>
      </c>
      <c r="L85" s="857">
        <f>N78*K85</f>
        <v>4799.1481510098802</v>
      </c>
      <c r="M85" s="858"/>
      <c r="N85" s="57"/>
    </row>
    <row r="86" spans="1:14" ht="15" thickBot="1">
      <c r="B86" s="821" t="s">
        <v>1037</v>
      </c>
      <c r="C86" s="822"/>
      <c r="D86" s="822"/>
      <c r="E86" s="822"/>
      <c r="F86" s="822"/>
      <c r="G86" s="822"/>
      <c r="H86" s="822"/>
      <c r="I86" s="822"/>
      <c r="J86" s="822"/>
      <c r="K86" s="822"/>
      <c r="L86" s="822"/>
      <c r="M86" s="823"/>
      <c r="N86" s="58">
        <f>L83+L84+L85</f>
        <v>28794.888906059285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124777.85192625687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30</v>
      </c>
      <c r="N36" s="281">
        <f>K36/M36</f>
        <v>2174.0082909650287</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147232.75</v>
      </c>
      <c r="L37" s="279"/>
      <c r="M37" s="280">
        <v>30</v>
      </c>
      <c r="N37" s="281">
        <f>K37/M37</f>
        <v>4907.7583333333332</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30</v>
      </c>
      <c r="N38" s="281">
        <f>K38/M38</f>
        <v>4106.4916666666668</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8.5112008676833337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11196.769491832712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57048.6</v>
      </c>
      <c r="N48" s="281">
        <f>K48*M48</f>
        <v>71310.75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71310.75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5">
        <f>VLOOKUP(A59,TRANSPORTE!A5:D123,4,FALSE)</f>
        <v>1339</v>
      </c>
      <c r="M59" s="826"/>
      <c r="N59" s="296">
        <f>K59*L59</f>
        <v>1673.75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1673.75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851.12008676833329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85032.389578601054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17006.47791572021</v>
      </c>
      <c r="M83" s="856"/>
      <c r="N83" s="57"/>
    </row>
    <row r="84" spans="1:14">
      <c r="B84" s="95" t="s">
        <v>1057</v>
      </c>
      <c r="C84" s="96"/>
      <c r="D84" s="96"/>
      <c r="E84" s="96"/>
      <c r="F84" s="96"/>
      <c r="G84" s="96"/>
      <c r="H84" s="96"/>
      <c r="I84" s="93"/>
      <c r="J84" s="94"/>
      <c r="K84" s="313">
        <v>0.05</v>
      </c>
      <c r="L84" s="855">
        <f>N78*K84</f>
        <v>4251.6194789300525</v>
      </c>
      <c r="M84" s="856"/>
      <c r="N84" s="57"/>
    </row>
    <row r="85" spans="1:14" ht="15" thickBot="1">
      <c r="B85" s="97" t="s">
        <v>1058</v>
      </c>
      <c r="C85" s="98"/>
      <c r="D85" s="98"/>
      <c r="E85" s="98"/>
      <c r="F85" s="98"/>
      <c r="G85" s="98"/>
      <c r="H85" s="98"/>
      <c r="I85" s="99"/>
      <c r="J85" s="100"/>
      <c r="K85" s="314">
        <v>0.05</v>
      </c>
      <c r="L85" s="857">
        <f>N78*K85</f>
        <v>4251.6194789300525</v>
      </c>
      <c r="M85" s="858"/>
      <c r="N85" s="57"/>
    </row>
    <row r="86" spans="1:14" ht="15" thickBot="1">
      <c r="B86" s="821" t="s">
        <v>1037</v>
      </c>
      <c r="C86" s="822"/>
      <c r="D86" s="822"/>
      <c r="E86" s="822"/>
      <c r="F86" s="822"/>
      <c r="G86" s="822"/>
      <c r="H86" s="822"/>
      <c r="I86" s="822"/>
      <c r="J86" s="822"/>
      <c r="K86" s="822"/>
      <c r="L86" s="822"/>
      <c r="M86" s="823"/>
      <c r="N86" s="58">
        <f>L83+L84+L85</f>
        <v>25509.716873580317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110542.10645218137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30</v>
      </c>
      <c r="N36" s="281">
        <f>K36/M36</f>
        <v>2174.0082909650287</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147232.75</v>
      </c>
      <c r="L37" s="279"/>
      <c r="M37" s="280">
        <v>30</v>
      </c>
      <c r="N37" s="281">
        <f>K37/M37</f>
        <v>4907.7583333333332</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30</v>
      </c>
      <c r="N38" s="281">
        <f>K38/M38</f>
        <v>4106.4916666666668</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8.5112008676833337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11196.769491832712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57048.6</v>
      </c>
      <c r="N48" s="281">
        <f>K48*M48</f>
        <v>71310.75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71310.75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5">
        <f>VLOOKUP(A59,TRANSPORTE!A5:D123,4,FALSE)</f>
        <v>1339</v>
      </c>
      <c r="M59" s="826"/>
      <c r="N59" s="296">
        <f>K59*L59</f>
        <v>1673.75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1673.75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851.12008676833329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85032.389578601054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17006.47791572021</v>
      </c>
      <c r="M83" s="856"/>
      <c r="N83" s="57"/>
    </row>
    <row r="84" spans="1:14">
      <c r="B84" s="95" t="s">
        <v>1057</v>
      </c>
      <c r="C84" s="96"/>
      <c r="D84" s="96"/>
      <c r="E84" s="96"/>
      <c r="F84" s="96"/>
      <c r="G84" s="96"/>
      <c r="H84" s="96"/>
      <c r="I84" s="93"/>
      <c r="J84" s="94"/>
      <c r="K84" s="313">
        <v>0.05</v>
      </c>
      <c r="L84" s="855">
        <f>N78*K84</f>
        <v>4251.6194789300525</v>
      </c>
      <c r="M84" s="856"/>
      <c r="N84" s="57"/>
    </row>
    <row r="85" spans="1:14" ht="15" thickBot="1">
      <c r="B85" s="97" t="s">
        <v>1058</v>
      </c>
      <c r="C85" s="98"/>
      <c r="D85" s="98"/>
      <c r="E85" s="98"/>
      <c r="F85" s="98"/>
      <c r="G85" s="98"/>
      <c r="H85" s="98"/>
      <c r="I85" s="99"/>
      <c r="J85" s="100"/>
      <c r="K85" s="314">
        <v>0.05</v>
      </c>
      <c r="L85" s="857">
        <f>N78*K85</f>
        <v>4251.6194789300525</v>
      </c>
      <c r="M85" s="858"/>
      <c r="N85" s="57"/>
    </row>
    <row r="86" spans="1:14" ht="15" thickBot="1">
      <c r="B86" s="821" t="s">
        <v>1037</v>
      </c>
      <c r="C86" s="822"/>
      <c r="D86" s="822"/>
      <c r="E86" s="822"/>
      <c r="F86" s="822"/>
      <c r="G86" s="822"/>
      <c r="H86" s="822"/>
      <c r="I86" s="822"/>
      <c r="J86" s="822"/>
      <c r="K86" s="822"/>
      <c r="L86" s="822"/>
      <c r="M86" s="823"/>
      <c r="N86" s="58">
        <f>L83+L84+L85</f>
        <v>25509.716873580317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110542.10645218137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30</v>
      </c>
      <c r="N36" s="281">
        <f>K36/M36</f>
        <v>2174.0082909650287</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147232.75</v>
      </c>
      <c r="L37" s="279"/>
      <c r="M37" s="280">
        <v>30</v>
      </c>
      <c r="N37" s="281">
        <f>K37/M37</f>
        <v>4907.7583333333332</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30</v>
      </c>
      <c r="N38" s="281">
        <f>K38/M38</f>
        <v>4106.4916666666668</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8.5112008676833337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11196.769491832712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57048.6</v>
      </c>
      <c r="N48" s="281">
        <f>K48*M48</f>
        <v>71310.75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71310.75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5">
        <f>VLOOKUP(A59,TRANSPORTE!A5:D123,4,FALSE)</f>
        <v>1339</v>
      </c>
      <c r="M59" s="826"/>
      <c r="N59" s="296">
        <f>K59*L59</f>
        <v>1673.75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1673.75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851.12008676833329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85032.389578601054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17006.47791572021</v>
      </c>
      <c r="M83" s="856"/>
      <c r="N83" s="57"/>
    </row>
    <row r="84" spans="1:14">
      <c r="B84" s="95" t="s">
        <v>1057</v>
      </c>
      <c r="C84" s="96"/>
      <c r="D84" s="96"/>
      <c r="E84" s="96"/>
      <c r="F84" s="96"/>
      <c r="G84" s="96"/>
      <c r="H84" s="96"/>
      <c r="I84" s="93"/>
      <c r="J84" s="94"/>
      <c r="K84" s="313">
        <v>0.05</v>
      </c>
      <c r="L84" s="855">
        <f>N78*K84</f>
        <v>4251.6194789300525</v>
      </c>
      <c r="M84" s="856"/>
      <c r="N84" s="57"/>
    </row>
    <row r="85" spans="1:14" ht="15" thickBot="1">
      <c r="B85" s="97" t="s">
        <v>1058</v>
      </c>
      <c r="C85" s="98"/>
      <c r="D85" s="98"/>
      <c r="E85" s="98"/>
      <c r="F85" s="98"/>
      <c r="G85" s="98"/>
      <c r="H85" s="98"/>
      <c r="I85" s="99"/>
      <c r="J85" s="100"/>
      <c r="K85" s="314">
        <v>0.05</v>
      </c>
      <c r="L85" s="857">
        <f>N78*K85</f>
        <v>4251.6194789300525</v>
      </c>
      <c r="M85" s="858"/>
      <c r="N85" s="57"/>
    </row>
    <row r="86" spans="1:14" ht="15" thickBot="1">
      <c r="B86" s="821" t="s">
        <v>1037</v>
      </c>
      <c r="C86" s="822"/>
      <c r="D86" s="822"/>
      <c r="E86" s="822"/>
      <c r="F86" s="822"/>
      <c r="G86" s="822"/>
      <c r="H86" s="822"/>
      <c r="I86" s="822"/>
      <c r="J86" s="822"/>
      <c r="K86" s="822"/>
      <c r="L86" s="822"/>
      <c r="M86" s="823"/>
      <c r="N86" s="58">
        <f>L83+L84+L85</f>
        <v>25509.716873580317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110542.10645218137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147232.75</v>
      </c>
      <c r="L37" s="279"/>
      <c r="M37" s="280">
        <v>45</v>
      </c>
      <c r="N37" s="281">
        <f>K37/M37</f>
        <v>3271.838888888889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8619.2908005784557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535.5</v>
      </c>
      <c r="N49" s="281">
        <f>K49*M49</f>
        <v>48195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122358.18000000001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133285.58419175734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26657.116838351471</v>
      </c>
      <c r="M83" s="856"/>
      <c r="N83" s="57"/>
    </row>
    <row r="84" spans="1:14">
      <c r="B84" s="95" t="s">
        <v>1057</v>
      </c>
      <c r="C84" s="96"/>
      <c r="D84" s="96"/>
      <c r="E84" s="96"/>
      <c r="F84" s="96"/>
      <c r="G84" s="96"/>
      <c r="H84" s="96"/>
      <c r="I84" s="93"/>
      <c r="J84" s="94"/>
      <c r="K84" s="313">
        <v>0.05</v>
      </c>
      <c r="L84" s="855">
        <f>N78*K84</f>
        <v>6664.2792095878676</v>
      </c>
      <c r="M84" s="856"/>
      <c r="N84" s="57"/>
    </row>
    <row r="85" spans="1:14" ht="15" thickBot="1">
      <c r="B85" s="97" t="s">
        <v>1058</v>
      </c>
      <c r="C85" s="98"/>
      <c r="D85" s="98"/>
      <c r="E85" s="98"/>
      <c r="F85" s="98"/>
      <c r="G85" s="98"/>
      <c r="H85" s="98"/>
      <c r="I85" s="99"/>
      <c r="J85" s="100"/>
      <c r="K85" s="314">
        <v>0.05</v>
      </c>
      <c r="L85" s="857">
        <f>N78*K85</f>
        <v>6664.2792095878676</v>
      </c>
      <c r="M85" s="858"/>
      <c r="N85" s="57"/>
    </row>
    <row r="86" spans="1:14" ht="15" thickBot="1">
      <c r="B86" s="821" t="s">
        <v>1037</v>
      </c>
      <c r="C86" s="822"/>
      <c r="D86" s="822"/>
      <c r="E86" s="822"/>
      <c r="F86" s="822"/>
      <c r="G86" s="822"/>
      <c r="H86" s="822"/>
      <c r="I86" s="822"/>
      <c r="J86" s="822"/>
      <c r="K86" s="822"/>
      <c r="L86" s="822"/>
      <c r="M86" s="823"/>
      <c r="N86" s="58">
        <f>L83+L84+L85</f>
        <v>39985.675257527204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173271.25944928455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147232.75</v>
      </c>
      <c r="L37" s="279"/>
      <c r="M37" s="280">
        <v>45</v>
      </c>
      <c r="N37" s="281">
        <f>K37/M37</f>
        <v>3271.838888888889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8619.2908005784557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535.5</v>
      </c>
      <c r="N49" s="281">
        <f>K49*M49</f>
        <v>48195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122358.18000000001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133285.58419175734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26657.116838351471</v>
      </c>
      <c r="M83" s="856"/>
      <c r="N83" s="57"/>
    </row>
    <row r="84" spans="1:14">
      <c r="B84" s="95" t="s">
        <v>1057</v>
      </c>
      <c r="C84" s="96"/>
      <c r="D84" s="96"/>
      <c r="E84" s="96"/>
      <c r="F84" s="96"/>
      <c r="G84" s="96"/>
      <c r="H84" s="96"/>
      <c r="I84" s="93"/>
      <c r="J84" s="94"/>
      <c r="K84" s="313">
        <v>0.05</v>
      </c>
      <c r="L84" s="855">
        <f>N78*K84</f>
        <v>6664.2792095878676</v>
      </c>
      <c r="M84" s="856"/>
      <c r="N84" s="57"/>
    </row>
    <row r="85" spans="1:14" ht="15" thickBot="1">
      <c r="B85" s="97" t="s">
        <v>1058</v>
      </c>
      <c r="C85" s="98"/>
      <c r="D85" s="98"/>
      <c r="E85" s="98"/>
      <c r="F85" s="98"/>
      <c r="G85" s="98"/>
      <c r="H85" s="98"/>
      <c r="I85" s="99"/>
      <c r="J85" s="100"/>
      <c r="K85" s="314">
        <v>0.05</v>
      </c>
      <c r="L85" s="857">
        <f>N78*K85</f>
        <v>6664.2792095878676</v>
      </c>
      <c r="M85" s="858"/>
      <c r="N85" s="57"/>
    </row>
    <row r="86" spans="1:14" ht="15" thickBot="1">
      <c r="B86" s="821" t="s">
        <v>1037</v>
      </c>
      <c r="C86" s="822"/>
      <c r="D86" s="822"/>
      <c r="E86" s="822"/>
      <c r="F86" s="822"/>
      <c r="G86" s="822"/>
      <c r="H86" s="822"/>
      <c r="I86" s="822"/>
      <c r="J86" s="822"/>
      <c r="K86" s="822"/>
      <c r="L86" s="822"/>
      <c r="M86" s="823"/>
      <c r="N86" s="58">
        <f>L83+L84+L85</f>
        <v>39985.675257527204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173271.25944928455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147232.75</v>
      </c>
      <c r="L37" s="279"/>
      <c r="M37" s="280">
        <v>45</v>
      </c>
      <c r="N37" s="281">
        <f>K37/M37</f>
        <v>3271.838888888889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8619.2908005784557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535.5</v>
      </c>
      <c r="N49" s="281">
        <f>K49*M49</f>
        <v>48195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122358.18000000001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133285.58419175734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26657.116838351471</v>
      </c>
      <c r="M83" s="856"/>
      <c r="N83" s="57"/>
    </row>
    <row r="84" spans="1:14">
      <c r="B84" s="95" t="s">
        <v>1057</v>
      </c>
      <c r="C84" s="96"/>
      <c r="D84" s="96"/>
      <c r="E84" s="96"/>
      <c r="F84" s="96"/>
      <c r="G84" s="96"/>
      <c r="H84" s="96"/>
      <c r="I84" s="93"/>
      <c r="J84" s="94"/>
      <c r="K84" s="313">
        <v>0.05</v>
      </c>
      <c r="L84" s="855">
        <f>N78*K84</f>
        <v>6664.2792095878676</v>
      </c>
      <c r="M84" s="856"/>
      <c r="N84" s="57"/>
    </row>
    <row r="85" spans="1:14" ht="15" thickBot="1">
      <c r="B85" s="97" t="s">
        <v>1058</v>
      </c>
      <c r="C85" s="98"/>
      <c r="D85" s="98"/>
      <c r="E85" s="98"/>
      <c r="F85" s="98"/>
      <c r="G85" s="98"/>
      <c r="H85" s="98"/>
      <c r="I85" s="99"/>
      <c r="J85" s="100"/>
      <c r="K85" s="314">
        <v>0.05</v>
      </c>
      <c r="L85" s="857">
        <f>N78*K85</f>
        <v>6664.2792095878676</v>
      </c>
      <c r="M85" s="858"/>
      <c r="N85" s="57"/>
    </row>
    <row r="86" spans="1:14" ht="15" thickBot="1">
      <c r="B86" s="821" t="s">
        <v>1037</v>
      </c>
      <c r="C86" s="822"/>
      <c r="D86" s="822"/>
      <c r="E86" s="822"/>
      <c r="F86" s="822"/>
      <c r="G86" s="822"/>
      <c r="H86" s="822"/>
      <c r="I86" s="822"/>
      <c r="J86" s="822"/>
      <c r="K86" s="822"/>
      <c r="L86" s="822"/>
      <c r="M86" s="823"/>
      <c r="N86" s="58">
        <f>L83+L84+L85</f>
        <v>39985.675257527204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173271.25944928455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147232.75</v>
      </c>
      <c r="L37" s="279"/>
      <c r="M37" s="280">
        <v>45</v>
      </c>
      <c r="N37" s="281">
        <f>K37/M37</f>
        <v>3271.838888888889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8619.2908005784557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535.5</v>
      </c>
      <c r="N49" s="281">
        <f>K49*M49</f>
        <v>48195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122358.18000000001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133285.58419175734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26657.116838351471</v>
      </c>
      <c r="M83" s="856"/>
      <c r="N83" s="57"/>
    </row>
    <row r="84" spans="1:14">
      <c r="B84" s="95" t="s">
        <v>1057</v>
      </c>
      <c r="C84" s="96"/>
      <c r="D84" s="96"/>
      <c r="E84" s="96"/>
      <c r="F84" s="96"/>
      <c r="G84" s="96"/>
      <c r="H84" s="96"/>
      <c r="I84" s="93"/>
      <c r="J84" s="94"/>
      <c r="K84" s="313">
        <v>0.05</v>
      </c>
      <c r="L84" s="855">
        <f>N78*K84</f>
        <v>6664.2792095878676</v>
      </c>
      <c r="M84" s="856"/>
      <c r="N84" s="57"/>
    </row>
    <row r="85" spans="1:14" ht="15" thickBot="1">
      <c r="B85" s="97" t="s">
        <v>1058</v>
      </c>
      <c r="C85" s="98"/>
      <c r="D85" s="98"/>
      <c r="E85" s="98"/>
      <c r="F85" s="98"/>
      <c r="G85" s="98"/>
      <c r="H85" s="98"/>
      <c r="I85" s="99"/>
      <c r="J85" s="100"/>
      <c r="K85" s="314">
        <v>0.05</v>
      </c>
      <c r="L85" s="857">
        <f>N78*K85</f>
        <v>6664.2792095878676</v>
      </c>
      <c r="M85" s="858"/>
      <c r="N85" s="57"/>
    </row>
    <row r="86" spans="1:14" ht="15" thickBot="1">
      <c r="B86" s="821" t="s">
        <v>1037</v>
      </c>
      <c r="C86" s="822"/>
      <c r="D86" s="822"/>
      <c r="E86" s="822"/>
      <c r="F86" s="822"/>
      <c r="G86" s="822"/>
      <c r="H86" s="822"/>
      <c r="I86" s="822"/>
      <c r="J86" s="822"/>
      <c r="K86" s="822"/>
      <c r="L86" s="822"/>
      <c r="M86" s="823"/>
      <c r="N86" s="58">
        <f>L83+L84+L85</f>
        <v>39985.675257527204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173271.25944928455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147232.75</v>
      </c>
      <c r="L37" s="279"/>
      <c r="M37" s="280">
        <v>45</v>
      </c>
      <c r="N37" s="281">
        <f>K37/M37</f>
        <v>3271.838888888889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8619.2908005784557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74163.180000000008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85090.584191757356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17018.116838351471</v>
      </c>
      <c r="M83" s="856"/>
      <c r="N83" s="57"/>
    </row>
    <row r="84" spans="1:14">
      <c r="B84" s="95" t="s">
        <v>1057</v>
      </c>
      <c r="C84" s="96"/>
      <c r="D84" s="96"/>
      <c r="E84" s="96"/>
      <c r="F84" s="96"/>
      <c r="G84" s="96"/>
      <c r="H84" s="96"/>
      <c r="I84" s="93"/>
      <c r="J84" s="94"/>
      <c r="K84" s="313">
        <v>0.05</v>
      </c>
      <c r="L84" s="855">
        <f>N78*K84</f>
        <v>4254.5292095878676</v>
      </c>
      <c r="M84" s="856"/>
      <c r="N84" s="57"/>
    </row>
    <row r="85" spans="1:14" ht="15" thickBot="1">
      <c r="B85" s="97" t="s">
        <v>1058</v>
      </c>
      <c r="C85" s="98"/>
      <c r="D85" s="98"/>
      <c r="E85" s="98"/>
      <c r="F85" s="98"/>
      <c r="G85" s="98"/>
      <c r="H85" s="98"/>
      <c r="I85" s="99"/>
      <c r="J85" s="100"/>
      <c r="K85" s="314">
        <v>0.05</v>
      </c>
      <c r="L85" s="857">
        <f>N78*K85</f>
        <v>4254.5292095878676</v>
      </c>
      <c r="M85" s="858"/>
      <c r="N85" s="57"/>
    </row>
    <row r="86" spans="1:14" ht="15" thickBot="1">
      <c r="B86" s="821" t="s">
        <v>1037</v>
      </c>
      <c r="C86" s="822"/>
      <c r="D86" s="822"/>
      <c r="E86" s="822"/>
      <c r="F86" s="822"/>
      <c r="G86" s="822"/>
      <c r="H86" s="822"/>
      <c r="I86" s="822"/>
      <c r="J86" s="822"/>
      <c r="K86" s="822"/>
      <c r="L86" s="822"/>
      <c r="M86" s="823"/>
      <c r="N86" s="58">
        <f>L83+L84+L85</f>
        <v>25527.175257527208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110617.75944928457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147232.75</v>
      </c>
      <c r="L37" s="279"/>
      <c r="M37" s="280">
        <v>45</v>
      </c>
      <c r="N37" s="281">
        <f>K37/M37</f>
        <v>3271.838888888889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8619.2908005784557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74163.180000000008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85090.584191757356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17018.116838351471</v>
      </c>
      <c r="M83" s="856"/>
      <c r="N83" s="57"/>
    </row>
    <row r="84" spans="1:14">
      <c r="B84" s="95" t="s">
        <v>1057</v>
      </c>
      <c r="C84" s="96"/>
      <c r="D84" s="96"/>
      <c r="E84" s="96"/>
      <c r="F84" s="96"/>
      <c r="G84" s="96"/>
      <c r="H84" s="96"/>
      <c r="I84" s="93"/>
      <c r="J84" s="94"/>
      <c r="K84" s="313">
        <v>0.05</v>
      </c>
      <c r="L84" s="855">
        <f>N78*K84</f>
        <v>4254.5292095878676</v>
      </c>
      <c r="M84" s="856"/>
      <c r="N84" s="57"/>
    </row>
    <row r="85" spans="1:14" ht="15" thickBot="1">
      <c r="B85" s="97" t="s">
        <v>1058</v>
      </c>
      <c r="C85" s="98"/>
      <c r="D85" s="98"/>
      <c r="E85" s="98"/>
      <c r="F85" s="98"/>
      <c r="G85" s="98"/>
      <c r="H85" s="98"/>
      <c r="I85" s="99"/>
      <c r="J85" s="100"/>
      <c r="K85" s="314">
        <v>0.05</v>
      </c>
      <c r="L85" s="857">
        <f>N78*K85</f>
        <v>4254.5292095878676</v>
      </c>
      <c r="M85" s="858"/>
      <c r="N85" s="57"/>
    </row>
    <row r="86" spans="1:14" ht="15" thickBot="1">
      <c r="B86" s="821" t="s">
        <v>1037</v>
      </c>
      <c r="C86" s="822"/>
      <c r="D86" s="822"/>
      <c r="E86" s="822"/>
      <c r="F86" s="822"/>
      <c r="G86" s="822"/>
      <c r="H86" s="822"/>
      <c r="I86" s="822"/>
      <c r="J86" s="822"/>
      <c r="K86" s="822"/>
      <c r="L86" s="822"/>
      <c r="M86" s="823"/>
      <c r="N86" s="58">
        <f>L83+L84+L85</f>
        <v>25527.175257527208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110617.75944928457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147232.75</v>
      </c>
      <c r="L37" s="279"/>
      <c r="M37" s="280">
        <v>45</v>
      </c>
      <c r="N37" s="281">
        <f>K37/M37</f>
        <v>3271.838888888889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8619.2908005784557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74163.180000000008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85090.584191757356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17018.116838351471</v>
      </c>
      <c r="M83" s="856"/>
      <c r="N83" s="57"/>
    </row>
    <row r="84" spans="1:14">
      <c r="B84" s="95" t="s">
        <v>1057</v>
      </c>
      <c r="C84" s="96"/>
      <c r="D84" s="96"/>
      <c r="E84" s="96"/>
      <c r="F84" s="96"/>
      <c r="G84" s="96"/>
      <c r="H84" s="96"/>
      <c r="I84" s="93"/>
      <c r="J84" s="94"/>
      <c r="K84" s="313">
        <v>0.05</v>
      </c>
      <c r="L84" s="855">
        <f>N78*K84</f>
        <v>4254.5292095878676</v>
      </c>
      <c r="M84" s="856"/>
      <c r="N84" s="57"/>
    </row>
    <row r="85" spans="1:14" ht="15" thickBot="1">
      <c r="B85" s="97" t="s">
        <v>1058</v>
      </c>
      <c r="C85" s="98"/>
      <c r="D85" s="98"/>
      <c r="E85" s="98"/>
      <c r="F85" s="98"/>
      <c r="G85" s="98"/>
      <c r="H85" s="98"/>
      <c r="I85" s="99"/>
      <c r="J85" s="100"/>
      <c r="K85" s="314">
        <v>0.05</v>
      </c>
      <c r="L85" s="857">
        <f>N78*K85</f>
        <v>4254.5292095878676</v>
      </c>
      <c r="M85" s="858"/>
      <c r="N85" s="57"/>
    </row>
    <row r="86" spans="1:14" ht="15" thickBot="1">
      <c r="B86" s="821" t="s">
        <v>1037</v>
      </c>
      <c r="C86" s="822"/>
      <c r="D86" s="822"/>
      <c r="E86" s="822"/>
      <c r="F86" s="822"/>
      <c r="G86" s="822"/>
      <c r="H86" s="822"/>
      <c r="I86" s="822"/>
      <c r="J86" s="822"/>
      <c r="K86" s="822"/>
      <c r="L86" s="822"/>
      <c r="M86" s="823"/>
      <c r="N86" s="58">
        <f>L83+L84+L85</f>
        <v>25527.175257527208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110617.75944928457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147232.75</v>
      </c>
      <c r="L37" s="279"/>
      <c r="M37" s="280">
        <v>45</v>
      </c>
      <c r="N37" s="281">
        <f>K37/M37</f>
        <v>3271.838888888889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8619.2908005784557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74163.180000000008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85090.584191757356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17018.116838351471</v>
      </c>
      <c r="M83" s="856"/>
      <c r="N83" s="57"/>
    </row>
    <row r="84" spans="1:14">
      <c r="B84" s="95" t="s">
        <v>1057</v>
      </c>
      <c r="C84" s="96"/>
      <c r="D84" s="96"/>
      <c r="E84" s="96"/>
      <c r="F84" s="96"/>
      <c r="G84" s="96"/>
      <c r="H84" s="96"/>
      <c r="I84" s="93"/>
      <c r="J84" s="94"/>
      <c r="K84" s="313">
        <v>0.05</v>
      </c>
      <c r="L84" s="855">
        <f>N78*K84</f>
        <v>4254.5292095878676</v>
      </c>
      <c r="M84" s="856"/>
      <c r="N84" s="57"/>
    </row>
    <row r="85" spans="1:14" ht="15" thickBot="1">
      <c r="B85" s="97" t="s">
        <v>1058</v>
      </c>
      <c r="C85" s="98"/>
      <c r="D85" s="98"/>
      <c r="E85" s="98"/>
      <c r="F85" s="98"/>
      <c r="G85" s="98"/>
      <c r="H85" s="98"/>
      <c r="I85" s="99"/>
      <c r="J85" s="100"/>
      <c r="K85" s="314">
        <v>0.05</v>
      </c>
      <c r="L85" s="857">
        <f>N78*K85</f>
        <v>4254.5292095878676</v>
      </c>
      <c r="M85" s="858"/>
      <c r="N85" s="57"/>
    </row>
    <row r="86" spans="1:14" ht="15" thickBot="1">
      <c r="B86" s="821" t="s">
        <v>1037</v>
      </c>
      <c r="C86" s="822"/>
      <c r="D86" s="822"/>
      <c r="E86" s="822"/>
      <c r="F86" s="822"/>
      <c r="G86" s="822"/>
      <c r="H86" s="822"/>
      <c r="I86" s="822"/>
      <c r="J86" s="822"/>
      <c r="K86" s="822"/>
      <c r="L86" s="822"/>
      <c r="M86" s="823"/>
      <c r="N86" s="58">
        <f>L83+L84+L85</f>
        <v>25527.175257527208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110617.75944928457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535.5</v>
      </c>
      <c r="N48" s="281">
        <f>K48*M48</f>
        <v>535.5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535.5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1" t="s">
        <v>1037</v>
      </c>
      <c r="C76" s="822"/>
      <c r="D76" s="822"/>
      <c r="E76" s="822"/>
      <c r="F76" s="822"/>
      <c r="G76" s="822"/>
      <c r="H76" s="822"/>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535.5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107.10000000000001</v>
      </c>
      <c r="M83" s="856"/>
      <c r="N83" s="57"/>
    </row>
    <row r="84" spans="1:14">
      <c r="B84" s="95" t="s">
        <v>1057</v>
      </c>
      <c r="C84" s="96"/>
      <c r="D84" s="96"/>
      <c r="E84" s="96"/>
      <c r="F84" s="96"/>
      <c r="G84" s="96"/>
      <c r="H84" s="96"/>
      <c r="I84" s="93"/>
      <c r="J84" s="94"/>
      <c r="K84" s="313">
        <v>0.05</v>
      </c>
      <c r="L84" s="855">
        <f>N78*K84</f>
        <v>26.775000000000002</v>
      </c>
      <c r="M84" s="856"/>
      <c r="N84" s="57"/>
    </row>
    <row r="85" spans="1:14" ht="15" thickBot="1">
      <c r="B85" s="97" t="s">
        <v>1058</v>
      </c>
      <c r="C85" s="98"/>
      <c r="D85" s="98"/>
      <c r="E85" s="98"/>
      <c r="F85" s="98"/>
      <c r="G85" s="98"/>
      <c r="H85" s="98"/>
      <c r="I85" s="99"/>
      <c r="J85" s="100"/>
      <c r="K85" s="314">
        <v>0.05</v>
      </c>
      <c r="L85" s="857">
        <f>N78*K85</f>
        <v>26.775000000000002</v>
      </c>
      <c r="M85" s="858"/>
      <c r="N85" s="57"/>
    </row>
    <row r="86" spans="1:14" ht="15" thickBot="1">
      <c r="B86" s="821" t="s">
        <v>1037</v>
      </c>
      <c r="C86" s="822"/>
      <c r="D86" s="822"/>
      <c r="E86" s="822"/>
      <c r="F86" s="822"/>
      <c r="G86" s="822"/>
      <c r="H86" s="822"/>
      <c r="I86" s="822"/>
      <c r="J86" s="822"/>
      <c r="K86" s="822"/>
      <c r="L86" s="822"/>
      <c r="M86" s="823"/>
      <c r="N86" s="58">
        <f>L83+L84+L85</f>
        <v>160.65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696.15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147232.75</v>
      </c>
      <c r="L37" s="279"/>
      <c r="M37" s="280">
        <v>45</v>
      </c>
      <c r="N37" s="281">
        <f>K37/M37</f>
        <v>3271.838888888889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8619.2908005784557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535.5</v>
      </c>
      <c r="N49" s="281">
        <f>K49*M49</f>
        <v>48195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122358.18000000001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133285.58419175734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26657.116838351471</v>
      </c>
      <c r="M83" s="856"/>
      <c r="N83" s="57"/>
    </row>
    <row r="84" spans="1:14">
      <c r="B84" s="95" t="s">
        <v>1057</v>
      </c>
      <c r="C84" s="96"/>
      <c r="D84" s="96"/>
      <c r="E84" s="96"/>
      <c r="F84" s="96"/>
      <c r="G84" s="96"/>
      <c r="H84" s="96"/>
      <c r="I84" s="93"/>
      <c r="J84" s="94"/>
      <c r="K84" s="313">
        <v>0.05</v>
      </c>
      <c r="L84" s="855">
        <f>N78*K84</f>
        <v>6664.2792095878676</v>
      </c>
      <c r="M84" s="856"/>
      <c r="N84" s="57"/>
    </row>
    <row r="85" spans="1:14" ht="15" thickBot="1">
      <c r="B85" s="97" t="s">
        <v>1058</v>
      </c>
      <c r="C85" s="98"/>
      <c r="D85" s="98"/>
      <c r="E85" s="98"/>
      <c r="F85" s="98"/>
      <c r="G85" s="98"/>
      <c r="H85" s="98"/>
      <c r="I85" s="99"/>
      <c r="J85" s="100"/>
      <c r="K85" s="314">
        <v>0.05</v>
      </c>
      <c r="L85" s="857">
        <f>N78*K85</f>
        <v>6664.2792095878676</v>
      </c>
      <c r="M85" s="858"/>
      <c r="N85" s="57"/>
    </row>
    <row r="86" spans="1:14" ht="15" thickBot="1">
      <c r="B86" s="821" t="s">
        <v>1037</v>
      </c>
      <c r="C86" s="822"/>
      <c r="D86" s="822"/>
      <c r="E86" s="822"/>
      <c r="F86" s="822"/>
      <c r="G86" s="822"/>
      <c r="H86" s="822"/>
      <c r="I86" s="822"/>
      <c r="J86" s="822"/>
      <c r="K86" s="822"/>
      <c r="L86" s="822"/>
      <c r="M86" s="823"/>
      <c r="N86" s="58">
        <f>L83+L84+L85</f>
        <v>39985.675257527204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173271.25944928455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147232.75</v>
      </c>
      <c r="L37" s="279"/>
      <c r="M37" s="280">
        <v>45</v>
      </c>
      <c r="N37" s="281">
        <f>K37/M37</f>
        <v>3271.838888888889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8619.2908005784557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535.5</v>
      </c>
      <c r="N49" s="281">
        <f>K49*M49</f>
        <v>48195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122358.18000000001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133285.58419175734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26657.116838351471</v>
      </c>
      <c r="M83" s="856"/>
      <c r="N83" s="57"/>
    </row>
    <row r="84" spans="1:14">
      <c r="B84" s="95" t="s">
        <v>1057</v>
      </c>
      <c r="C84" s="96"/>
      <c r="D84" s="96"/>
      <c r="E84" s="96"/>
      <c r="F84" s="96"/>
      <c r="G84" s="96"/>
      <c r="H84" s="96"/>
      <c r="I84" s="93"/>
      <c r="J84" s="94"/>
      <c r="K84" s="313">
        <v>0.05</v>
      </c>
      <c r="L84" s="855">
        <f>N78*K84</f>
        <v>6664.2792095878676</v>
      </c>
      <c r="M84" s="856"/>
      <c r="N84" s="57"/>
    </row>
    <row r="85" spans="1:14" ht="15" thickBot="1">
      <c r="B85" s="97" t="s">
        <v>1058</v>
      </c>
      <c r="C85" s="98"/>
      <c r="D85" s="98"/>
      <c r="E85" s="98"/>
      <c r="F85" s="98"/>
      <c r="G85" s="98"/>
      <c r="H85" s="98"/>
      <c r="I85" s="99"/>
      <c r="J85" s="100"/>
      <c r="K85" s="314">
        <v>0.05</v>
      </c>
      <c r="L85" s="857">
        <f>N78*K85</f>
        <v>6664.2792095878676</v>
      </c>
      <c r="M85" s="858"/>
      <c r="N85" s="57"/>
    </row>
    <row r="86" spans="1:14" ht="15" thickBot="1">
      <c r="B86" s="821" t="s">
        <v>1037</v>
      </c>
      <c r="C86" s="822"/>
      <c r="D86" s="822"/>
      <c r="E86" s="822"/>
      <c r="F86" s="822"/>
      <c r="G86" s="822"/>
      <c r="H86" s="822"/>
      <c r="I86" s="822"/>
      <c r="J86" s="822"/>
      <c r="K86" s="822"/>
      <c r="L86" s="822"/>
      <c r="M86" s="823"/>
      <c r="N86" s="58">
        <f>L83+L84+L85</f>
        <v>39985.675257527204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173271.25944928455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147232.75</v>
      </c>
      <c r="L37" s="279"/>
      <c r="M37" s="280">
        <v>45</v>
      </c>
      <c r="N37" s="281">
        <f>K37/M37</f>
        <v>3271.838888888889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8619.2908005784557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74163.180000000008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85090.584191757356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17018.116838351471</v>
      </c>
      <c r="M83" s="856"/>
      <c r="N83" s="57"/>
    </row>
    <row r="84" spans="1:14">
      <c r="B84" s="95" t="s">
        <v>1057</v>
      </c>
      <c r="C84" s="96"/>
      <c r="D84" s="96"/>
      <c r="E84" s="96"/>
      <c r="F84" s="96"/>
      <c r="G84" s="96"/>
      <c r="H84" s="96"/>
      <c r="I84" s="93"/>
      <c r="J84" s="94"/>
      <c r="K84" s="313">
        <v>0.05</v>
      </c>
      <c r="L84" s="855">
        <f>N78*K84</f>
        <v>4254.5292095878676</v>
      </c>
      <c r="M84" s="856"/>
      <c r="N84" s="57"/>
    </row>
    <row r="85" spans="1:14" ht="15" thickBot="1">
      <c r="B85" s="97" t="s">
        <v>1058</v>
      </c>
      <c r="C85" s="98"/>
      <c r="D85" s="98"/>
      <c r="E85" s="98"/>
      <c r="F85" s="98"/>
      <c r="G85" s="98"/>
      <c r="H85" s="98"/>
      <c r="I85" s="99"/>
      <c r="J85" s="100"/>
      <c r="K85" s="314">
        <v>0.05</v>
      </c>
      <c r="L85" s="857">
        <f>N78*K85</f>
        <v>4254.5292095878676</v>
      </c>
      <c r="M85" s="858"/>
      <c r="N85" s="57"/>
    </row>
    <row r="86" spans="1:14" ht="15" thickBot="1">
      <c r="B86" s="821" t="s">
        <v>1037</v>
      </c>
      <c r="C86" s="822"/>
      <c r="D86" s="822"/>
      <c r="E86" s="822"/>
      <c r="F86" s="822"/>
      <c r="G86" s="822"/>
      <c r="H86" s="822"/>
      <c r="I86" s="822"/>
      <c r="J86" s="822"/>
      <c r="K86" s="822"/>
      <c r="L86" s="822"/>
      <c r="M86" s="823"/>
      <c r="N86" s="58">
        <f>L83+L84+L85</f>
        <v>25527.175257527208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110617.75944928457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45</v>
      </c>
      <c r="N36" s="281">
        <f>K36/M36</f>
        <v>2604.1166666666668</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147232.75</v>
      </c>
      <c r="L37" s="279"/>
      <c r="M37" s="280">
        <v>45</v>
      </c>
      <c r="N37" s="281">
        <f>K37/M37</f>
        <v>3271.838888888889</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123194.75</v>
      </c>
      <c r="L38" s="279"/>
      <c r="M38" s="280">
        <v>45</v>
      </c>
      <c r="N38" s="281">
        <f>K38/M38</f>
        <v>2737.661111111111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5.6741339117888892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8619.2908005784557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57048.6</v>
      </c>
      <c r="N48" s="281">
        <f>K48*M48</f>
        <v>74163.180000000008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74163.180000000008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1339</v>
      </c>
      <c r="M59" s="826"/>
      <c r="N59" s="296">
        <f>K59*L59</f>
        <v>1740.7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1" t="s">
        <v>1037</v>
      </c>
      <c r="C76" s="822"/>
      <c r="D76" s="822"/>
      <c r="E76" s="822"/>
      <c r="F76" s="822"/>
      <c r="G76" s="822"/>
      <c r="H76" s="822"/>
      <c r="I76" s="828"/>
      <c r="J76" s="828"/>
      <c r="K76" s="828"/>
      <c r="L76" s="828"/>
      <c r="M76" s="829"/>
      <c r="N76" s="469">
        <f>SUM(N70:N75)</f>
        <v>567.4133911788889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85090.584191757356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17018.116838351471</v>
      </c>
      <c r="M83" s="856"/>
      <c r="N83" s="57"/>
    </row>
    <row r="84" spans="1:14">
      <c r="B84" s="95" t="s">
        <v>1057</v>
      </c>
      <c r="C84" s="96"/>
      <c r="D84" s="96"/>
      <c r="E84" s="96"/>
      <c r="F84" s="96"/>
      <c r="G84" s="96"/>
      <c r="H84" s="96"/>
      <c r="I84" s="93"/>
      <c r="J84" s="94"/>
      <c r="K84" s="313">
        <v>0.05</v>
      </c>
      <c r="L84" s="855">
        <f>N78*K84</f>
        <v>4254.5292095878676</v>
      </c>
      <c r="M84" s="856"/>
      <c r="N84" s="57"/>
    </row>
    <row r="85" spans="1:14" ht="15" thickBot="1">
      <c r="B85" s="97" t="s">
        <v>1058</v>
      </c>
      <c r="C85" s="98"/>
      <c r="D85" s="98"/>
      <c r="E85" s="98"/>
      <c r="F85" s="98"/>
      <c r="G85" s="98"/>
      <c r="H85" s="98"/>
      <c r="I85" s="99"/>
      <c r="J85" s="100"/>
      <c r="K85" s="314">
        <v>0.05</v>
      </c>
      <c r="L85" s="857">
        <f>N78*K85</f>
        <v>4254.5292095878676</v>
      </c>
      <c r="M85" s="858"/>
      <c r="N85" s="57"/>
    </row>
    <row r="86" spans="1:14" ht="15" thickBot="1">
      <c r="B86" s="821" t="s">
        <v>1037</v>
      </c>
      <c r="C86" s="822"/>
      <c r="D86" s="822"/>
      <c r="E86" s="822"/>
      <c r="F86" s="822"/>
      <c r="G86" s="822"/>
      <c r="H86" s="822"/>
      <c r="I86" s="822"/>
      <c r="J86" s="822"/>
      <c r="K86" s="822"/>
      <c r="L86" s="822"/>
      <c r="M86" s="823"/>
      <c r="N86" s="58">
        <f>L83+L84+L85</f>
        <v>25527.175257527208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110617.75944928457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535.5</v>
      </c>
      <c r="N48" s="281">
        <f>K48*M48</f>
        <v>535.5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535.5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1" t="s">
        <v>1037</v>
      </c>
      <c r="C76" s="822"/>
      <c r="D76" s="822"/>
      <c r="E76" s="822"/>
      <c r="F76" s="822"/>
      <c r="G76" s="822"/>
      <c r="H76" s="822"/>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535.5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107.10000000000001</v>
      </c>
      <c r="M83" s="856"/>
      <c r="N83" s="57"/>
    </row>
    <row r="84" spans="1:14">
      <c r="B84" s="95" t="s">
        <v>1057</v>
      </c>
      <c r="C84" s="96"/>
      <c r="D84" s="96"/>
      <c r="E84" s="96"/>
      <c r="F84" s="96"/>
      <c r="G84" s="96"/>
      <c r="H84" s="96"/>
      <c r="I84" s="93"/>
      <c r="J84" s="94"/>
      <c r="K84" s="313">
        <v>0.05</v>
      </c>
      <c r="L84" s="855">
        <f>N78*K84</f>
        <v>26.775000000000002</v>
      </c>
      <c r="M84" s="856"/>
      <c r="N84" s="57"/>
    </row>
    <row r="85" spans="1:14" ht="15" thickBot="1">
      <c r="B85" s="97" t="s">
        <v>1058</v>
      </c>
      <c r="C85" s="98"/>
      <c r="D85" s="98"/>
      <c r="E85" s="98"/>
      <c r="F85" s="98"/>
      <c r="G85" s="98"/>
      <c r="H85" s="98"/>
      <c r="I85" s="99"/>
      <c r="J85" s="100"/>
      <c r="K85" s="314">
        <v>0.05</v>
      </c>
      <c r="L85" s="857">
        <f>N78*K85</f>
        <v>26.775000000000002</v>
      </c>
      <c r="M85" s="858"/>
      <c r="N85" s="57"/>
    </row>
    <row r="86" spans="1:14" ht="15" thickBot="1">
      <c r="B86" s="821" t="s">
        <v>1037</v>
      </c>
      <c r="C86" s="822"/>
      <c r="D86" s="822"/>
      <c r="E86" s="822"/>
      <c r="F86" s="822"/>
      <c r="G86" s="822"/>
      <c r="H86" s="822"/>
      <c r="I86" s="822"/>
      <c r="J86" s="822"/>
      <c r="K86" s="822"/>
      <c r="L86" s="822"/>
      <c r="M86" s="823"/>
      <c r="N86" s="58">
        <f>L83+L84+L85</f>
        <v>160.65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696.15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461"/>
      <c r="L30" s="832" t="s">
        <v>1029</v>
      </c>
      <c r="M30" s="833"/>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2427.6</v>
      </c>
      <c r="N48" s="281">
        <f>K48*M48</f>
        <v>2427.6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2427.6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2427.6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485.52</v>
      </c>
      <c r="M83" s="856"/>
      <c r="N83" s="57"/>
    </row>
    <row r="84" spans="1:14">
      <c r="B84" s="95" t="s">
        <v>1057</v>
      </c>
      <c r="C84" s="96"/>
      <c r="D84" s="96"/>
      <c r="E84" s="96"/>
      <c r="F84" s="96"/>
      <c r="G84" s="96"/>
      <c r="H84" s="96"/>
      <c r="I84" s="93"/>
      <c r="J84" s="94"/>
      <c r="K84" s="313">
        <v>0.05</v>
      </c>
      <c r="L84" s="855">
        <f>N78*K84</f>
        <v>121.38</v>
      </c>
      <c r="M84" s="856"/>
      <c r="N84" s="57"/>
    </row>
    <row r="85" spans="1:14" ht="15" thickBot="1">
      <c r="B85" s="97" t="s">
        <v>1058</v>
      </c>
      <c r="C85" s="98"/>
      <c r="D85" s="98"/>
      <c r="E85" s="98"/>
      <c r="F85" s="98"/>
      <c r="G85" s="98"/>
      <c r="H85" s="98"/>
      <c r="I85" s="99"/>
      <c r="J85" s="100"/>
      <c r="K85" s="314">
        <v>0.05</v>
      </c>
      <c r="L85" s="857">
        <f>N78*K85</f>
        <v>121.38</v>
      </c>
      <c r="M85" s="858"/>
      <c r="N85" s="57"/>
    </row>
    <row r="86" spans="1:14" ht="15" thickBot="1">
      <c r="B86" s="821" t="s">
        <v>1037</v>
      </c>
      <c r="C86" s="822"/>
      <c r="D86" s="822"/>
      <c r="E86" s="822"/>
      <c r="F86" s="822"/>
      <c r="G86" s="822"/>
      <c r="H86" s="822"/>
      <c r="I86" s="822"/>
      <c r="J86" s="822"/>
      <c r="K86" s="822"/>
      <c r="L86" s="822"/>
      <c r="M86" s="823"/>
      <c r="N86" s="58">
        <f>L83+L84+L85</f>
        <v>728.28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3155.88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2427.6</v>
      </c>
      <c r="N48" s="281">
        <f>K48*M48</f>
        <v>2427.6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2427.6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2427.6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485.52</v>
      </c>
      <c r="M83" s="856"/>
      <c r="N83" s="57"/>
    </row>
    <row r="84" spans="1:14">
      <c r="B84" s="95" t="s">
        <v>1057</v>
      </c>
      <c r="C84" s="96"/>
      <c r="D84" s="96"/>
      <c r="E84" s="96"/>
      <c r="F84" s="96"/>
      <c r="G84" s="96"/>
      <c r="H84" s="96"/>
      <c r="I84" s="93"/>
      <c r="J84" s="94"/>
      <c r="K84" s="313">
        <v>0.05</v>
      </c>
      <c r="L84" s="855">
        <f>N78*K84</f>
        <v>121.38</v>
      </c>
      <c r="M84" s="856"/>
      <c r="N84" s="57"/>
    </row>
    <row r="85" spans="1:14" ht="15" thickBot="1">
      <c r="B85" s="97" t="s">
        <v>1058</v>
      </c>
      <c r="C85" s="98"/>
      <c r="D85" s="98"/>
      <c r="E85" s="98"/>
      <c r="F85" s="98"/>
      <c r="G85" s="98"/>
      <c r="H85" s="98"/>
      <c r="I85" s="99"/>
      <c r="J85" s="100"/>
      <c r="K85" s="314">
        <v>0.05</v>
      </c>
      <c r="L85" s="857">
        <f>N78*K85</f>
        <v>121.38</v>
      </c>
      <c r="M85" s="858"/>
      <c r="N85" s="57"/>
    </row>
    <row r="86" spans="1:14" ht="15" thickBot="1">
      <c r="B86" s="821" t="s">
        <v>1037</v>
      </c>
      <c r="C86" s="822"/>
      <c r="D86" s="822"/>
      <c r="E86" s="822"/>
      <c r="F86" s="822"/>
      <c r="G86" s="822"/>
      <c r="H86" s="822"/>
      <c r="I86" s="822"/>
      <c r="J86" s="822"/>
      <c r="K86" s="822"/>
      <c r="L86" s="822"/>
      <c r="M86" s="823"/>
      <c r="N86" s="58">
        <f>L83+L84+L85</f>
        <v>728.28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3155.88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2458.1999999999998</v>
      </c>
      <c r="N48" s="281">
        <f>K48*M48</f>
        <v>2458.1999999999998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2458.1999999999998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2458.1999999999998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491.64</v>
      </c>
      <c r="M83" s="856"/>
      <c r="N83" s="57"/>
    </row>
    <row r="84" spans="1:14">
      <c r="B84" s="95" t="s">
        <v>1057</v>
      </c>
      <c r="C84" s="96"/>
      <c r="D84" s="96"/>
      <c r="E84" s="96"/>
      <c r="F84" s="96"/>
      <c r="G84" s="96"/>
      <c r="H84" s="96"/>
      <c r="I84" s="93"/>
      <c r="J84" s="94"/>
      <c r="K84" s="313">
        <v>0.05</v>
      </c>
      <c r="L84" s="855">
        <f>N78*K84</f>
        <v>122.91</v>
      </c>
      <c r="M84" s="856"/>
      <c r="N84" s="57"/>
    </row>
    <row r="85" spans="1:14" ht="15" thickBot="1">
      <c r="B85" s="97" t="s">
        <v>1058</v>
      </c>
      <c r="C85" s="98"/>
      <c r="D85" s="98"/>
      <c r="E85" s="98"/>
      <c r="F85" s="98"/>
      <c r="G85" s="98"/>
      <c r="H85" s="98"/>
      <c r="I85" s="99"/>
      <c r="J85" s="100"/>
      <c r="K85" s="314">
        <v>0.05</v>
      </c>
      <c r="L85" s="857">
        <f>N78*K85</f>
        <v>122.91</v>
      </c>
      <c r="M85" s="858"/>
      <c r="N85" s="57"/>
    </row>
    <row r="86" spans="1:14" ht="15" thickBot="1">
      <c r="B86" s="821" t="s">
        <v>1037</v>
      </c>
      <c r="C86" s="822"/>
      <c r="D86" s="822"/>
      <c r="E86" s="822"/>
      <c r="F86" s="822"/>
      <c r="G86" s="822"/>
      <c r="H86" s="822"/>
      <c r="I86" s="822"/>
      <c r="J86" s="822"/>
      <c r="K86" s="822"/>
      <c r="L86" s="822"/>
      <c r="M86" s="823"/>
      <c r="N86" s="58">
        <f>L83+L84+L85</f>
        <v>737.45999999999992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3195.66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2367.42</v>
      </c>
      <c r="N48" s="281">
        <f>K48*M48</f>
        <v>2367.42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2367.42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2367.42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473.48400000000004</v>
      </c>
      <c r="M83" s="856"/>
      <c r="N83" s="57"/>
    </row>
    <row r="84" spans="1:14">
      <c r="B84" s="95" t="s">
        <v>1057</v>
      </c>
      <c r="C84" s="96"/>
      <c r="D84" s="96"/>
      <c r="E84" s="96"/>
      <c r="F84" s="96"/>
      <c r="G84" s="96"/>
      <c r="H84" s="96"/>
      <c r="I84" s="93"/>
      <c r="J84" s="94"/>
      <c r="K84" s="313">
        <v>0.05</v>
      </c>
      <c r="L84" s="855">
        <f>N78*K84</f>
        <v>118.37100000000001</v>
      </c>
      <c r="M84" s="856"/>
      <c r="N84" s="57"/>
    </row>
    <row r="85" spans="1:14" ht="15" thickBot="1">
      <c r="B85" s="97" t="s">
        <v>1058</v>
      </c>
      <c r="C85" s="98"/>
      <c r="D85" s="98"/>
      <c r="E85" s="98"/>
      <c r="F85" s="98"/>
      <c r="G85" s="98"/>
      <c r="H85" s="98"/>
      <c r="I85" s="99"/>
      <c r="J85" s="100"/>
      <c r="K85" s="314">
        <v>0.05</v>
      </c>
      <c r="L85" s="857">
        <f>N78*K85</f>
        <v>118.37100000000001</v>
      </c>
      <c r="M85" s="858"/>
      <c r="N85" s="57"/>
    </row>
    <row r="86" spans="1:14" ht="15" thickBot="1">
      <c r="B86" s="821" t="s">
        <v>1037</v>
      </c>
      <c r="C86" s="822"/>
      <c r="D86" s="822"/>
      <c r="E86" s="822"/>
      <c r="F86" s="822"/>
      <c r="G86" s="822"/>
      <c r="H86" s="822"/>
      <c r="I86" s="822"/>
      <c r="J86" s="822"/>
      <c r="K86" s="822"/>
      <c r="L86" s="822"/>
      <c r="M86" s="823"/>
      <c r="N86" s="58">
        <f>L83+L84+L85</f>
        <v>710.226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3077.6460000000002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2367.42</v>
      </c>
      <c r="N48" s="281">
        <f>K48*M48</f>
        <v>2367.42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2367.42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2367.42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473.48400000000004</v>
      </c>
      <c r="M83" s="856"/>
      <c r="N83" s="57"/>
    </row>
    <row r="84" spans="1:14">
      <c r="B84" s="95" t="s">
        <v>1057</v>
      </c>
      <c r="C84" s="96"/>
      <c r="D84" s="96"/>
      <c r="E84" s="96"/>
      <c r="F84" s="96"/>
      <c r="G84" s="96"/>
      <c r="H84" s="96"/>
      <c r="I84" s="93"/>
      <c r="J84" s="94"/>
      <c r="K84" s="313">
        <v>0.05</v>
      </c>
      <c r="L84" s="855">
        <f>N78*K84</f>
        <v>118.37100000000001</v>
      </c>
      <c r="M84" s="856"/>
      <c r="N84" s="57"/>
    </row>
    <row r="85" spans="1:14" ht="15" thickBot="1">
      <c r="B85" s="97" t="s">
        <v>1058</v>
      </c>
      <c r="C85" s="98"/>
      <c r="D85" s="98"/>
      <c r="E85" s="98"/>
      <c r="F85" s="98"/>
      <c r="G85" s="98"/>
      <c r="H85" s="98"/>
      <c r="I85" s="99"/>
      <c r="J85" s="100"/>
      <c r="K85" s="314">
        <v>0.05</v>
      </c>
      <c r="L85" s="857">
        <f>N78*K85</f>
        <v>118.37100000000001</v>
      </c>
      <c r="M85" s="858"/>
      <c r="N85" s="57"/>
    </row>
    <row r="86" spans="1:14" ht="15" thickBot="1">
      <c r="B86" s="821" t="s">
        <v>1037</v>
      </c>
      <c r="C86" s="822"/>
      <c r="D86" s="822"/>
      <c r="E86" s="822"/>
      <c r="F86" s="822"/>
      <c r="G86" s="822"/>
      <c r="H86" s="822"/>
      <c r="I86" s="822"/>
      <c r="J86" s="822"/>
      <c r="K86" s="822"/>
      <c r="L86" s="822"/>
      <c r="M86" s="823"/>
      <c r="N86" s="58">
        <f>L83+L84+L85</f>
        <v>710.226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3077.6460000000002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2367.42</v>
      </c>
      <c r="N48" s="281">
        <f>K48*M48</f>
        <v>2367.42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2367.42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2367.42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473.48400000000004</v>
      </c>
      <c r="M83" s="856"/>
      <c r="N83" s="57"/>
    </row>
    <row r="84" spans="1:14">
      <c r="B84" s="95" t="s">
        <v>1057</v>
      </c>
      <c r="C84" s="96"/>
      <c r="D84" s="96"/>
      <c r="E84" s="96"/>
      <c r="F84" s="96"/>
      <c r="G84" s="96"/>
      <c r="H84" s="96"/>
      <c r="I84" s="93"/>
      <c r="J84" s="94"/>
      <c r="K84" s="313">
        <v>0.05</v>
      </c>
      <c r="L84" s="855">
        <f>N78*K84</f>
        <v>118.37100000000001</v>
      </c>
      <c r="M84" s="856"/>
      <c r="N84" s="57"/>
    </row>
    <row r="85" spans="1:14" ht="15" thickBot="1">
      <c r="B85" s="97" t="s">
        <v>1058</v>
      </c>
      <c r="C85" s="98"/>
      <c r="D85" s="98"/>
      <c r="E85" s="98"/>
      <c r="F85" s="98"/>
      <c r="G85" s="98"/>
      <c r="H85" s="98"/>
      <c r="I85" s="99"/>
      <c r="J85" s="100"/>
      <c r="K85" s="314">
        <v>0.05</v>
      </c>
      <c r="L85" s="857">
        <f>N78*K85</f>
        <v>118.37100000000001</v>
      </c>
      <c r="M85" s="858"/>
      <c r="N85" s="57"/>
    </row>
    <row r="86" spans="1:14" ht="15" thickBot="1">
      <c r="B86" s="821" t="s">
        <v>1037</v>
      </c>
      <c r="C86" s="822"/>
      <c r="D86" s="822"/>
      <c r="E86" s="822"/>
      <c r="F86" s="822"/>
      <c r="G86" s="822"/>
      <c r="H86" s="822"/>
      <c r="I86" s="822"/>
      <c r="J86" s="822"/>
      <c r="K86" s="822"/>
      <c r="L86" s="822"/>
      <c r="M86" s="823"/>
      <c r="N86" s="58">
        <f>L83+L84+L85</f>
        <v>710.226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3077.6460000000002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2367.42</v>
      </c>
      <c r="N48" s="281">
        <f>K48*M48</f>
        <v>2367.42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2367.42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2367.42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473.48400000000004</v>
      </c>
      <c r="M83" s="856"/>
      <c r="N83" s="57"/>
    </row>
    <row r="84" spans="1:14">
      <c r="B84" s="95" t="s">
        <v>1057</v>
      </c>
      <c r="C84" s="96"/>
      <c r="D84" s="96"/>
      <c r="E84" s="96"/>
      <c r="F84" s="96"/>
      <c r="G84" s="96"/>
      <c r="H84" s="96"/>
      <c r="I84" s="93"/>
      <c r="J84" s="94"/>
      <c r="K84" s="313">
        <v>0.05</v>
      </c>
      <c r="L84" s="855">
        <f>N78*K84</f>
        <v>118.37100000000001</v>
      </c>
      <c r="M84" s="856"/>
      <c r="N84" s="57"/>
    </row>
    <row r="85" spans="1:14" ht="15" thickBot="1">
      <c r="B85" s="97" t="s">
        <v>1058</v>
      </c>
      <c r="C85" s="98"/>
      <c r="D85" s="98"/>
      <c r="E85" s="98"/>
      <c r="F85" s="98"/>
      <c r="G85" s="98"/>
      <c r="H85" s="98"/>
      <c r="I85" s="99"/>
      <c r="J85" s="100"/>
      <c r="K85" s="314">
        <v>0.05</v>
      </c>
      <c r="L85" s="857">
        <f>N78*K85</f>
        <v>118.37100000000001</v>
      </c>
      <c r="M85" s="858"/>
      <c r="N85" s="57"/>
    </row>
    <row r="86" spans="1:14" ht="15" thickBot="1">
      <c r="B86" s="821" t="s">
        <v>1037</v>
      </c>
      <c r="C86" s="822"/>
      <c r="D86" s="822"/>
      <c r="E86" s="822"/>
      <c r="F86" s="822"/>
      <c r="G86" s="822"/>
      <c r="H86" s="822"/>
      <c r="I86" s="822"/>
      <c r="J86" s="822"/>
      <c r="K86" s="822"/>
      <c r="L86" s="822"/>
      <c r="M86" s="823"/>
      <c r="N86" s="58">
        <f>L83+L84+L85</f>
        <v>710.226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3077.6460000000002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3155.88</v>
      </c>
      <c r="N48" s="281">
        <f>K48*M48</f>
        <v>3155.88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3155.88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3155.88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631.17600000000004</v>
      </c>
      <c r="M83" s="856"/>
      <c r="N83" s="57"/>
    </row>
    <row r="84" spans="1:14">
      <c r="B84" s="95" t="s">
        <v>1057</v>
      </c>
      <c r="C84" s="96"/>
      <c r="D84" s="96"/>
      <c r="E84" s="96"/>
      <c r="F84" s="96"/>
      <c r="G84" s="96"/>
      <c r="H84" s="96"/>
      <c r="I84" s="93"/>
      <c r="J84" s="94"/>
      <c r="K84" s="313">
        <v>0.05</v>
      </c>
      <c r="L84" s="855">
        <f>N78*K84</f>
        <v>157.79400000000001</v>
      </c>
      <c r="M84" s="856"/>
      <c r="N84" s="57"/>
    </row>
    <row r="85" spans="1:14" ht="15" thickBot="1">
      <c r="B85" s="97" t="s">
        <v>1058</v>
      </c>
      <c r="C85" s="98"/>
      <c r="D85" s="98"/>
      <c r="E85" s="98"/>
      <c r="F85" s="98"/>
      <c r="G85" s="98"/>
      <c r="H85" s="98"/>
      <c r="I85" s="99"/>
      <c r="J85" s="100"/>
      <c r="K85" s="314">
        <v>0.05</v>
      </c>
      <c r="L85" s="857">
        <f>N78*K85</f>
        <v>157.79400000000001</v>
      </c>
      <c r="M85" s="858"/>
      <c r="N85" s="57"/>
    </row>
    <row r="86" spans="1:14" ht="15" thickBot="1">
      <c r="B86" s="821" t="s">
        <v>1037</v>
      </c>
      <c r="C86" s="822"/>
      <c r="D86" s="822"/>
      <c r="E86" s="822"/>
      <c r="F86" s="822"/>
      <c r="G86" s="822"/>
      <c r="H86" s="822"/>
      <c r="I86" s="822"/>
      <c r="J86" s="822"/>
      <c r="K86" s="822"/>
      <c r="L86" s="822"/>
      <c r="M86" s="823"/>
      <c r="N86" s="58">
        <f>L83+L84+L85</f>
        <v>946.76400000000001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4102.6440000000002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3155.88</v>
      </c>
      <c r="N48" s="281">
        <f>K48*M48</f>
        <v>3155.88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3155.88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1" t="s">
        <v>1037</v>
      </c>
      <c r="C76" s="822"/>
      <c r="D76" s="822"/>
      <c r="E76" s="822"/>
      <c r="F76" s="822"/>
      <c r="G76" s="822"/>
      <c r="H76" s="822"/>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3155.88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631.17600000000004</v>
      </c>
      <c r="M83" s="856"/>
      <c r="N83" s="57"/>
    </row>
    <row r="84" spans="1:14">
      <c r="B84" s="95" t="s">
        <v>1057</v>
      </c>
      <c r="C84" s="96"/>
      <c r="D84" s="96"/>
      <c r="E84" s="96"/>
      <c r="F84" s="96"/>
      <c r="G84" s="96"/>
      <c r="H84" s="96"/>
      <c r="I84" s="93"/>
      <c r="J84" s="94"/>
      <c r="K84" s="313">
        <v>0.05</v>
      </c>
      <c r="L84" s="855">
        <f>N78*K84</f>
        <v>157.79400000000001</v>
      </c>
      <c r="M84" s="856"/>
      <c r="N84" s="57"/>
    </row>
    <row r="85" spans="1:14" ht="15" thickBot="1">
      <c r="B85" s="97" t="s">
        <v>1058</v>
      </c>
      <c r="C85" s="98"/>
      <c r="D85" s="98"/>
      <c r="E85" s="98"/>
      <c r="F85" s="98"/>
      <c r="G85" s="98"/>
      <c r="H85" s="98"/>
      <c r="I85" s="99"/>
      <c r="J85" s="100"/>
      <c r="K85" s="314">
        <v>0.05</v>
      </c>
      <c r="L85" s="857">
        <f>N78*K85</f>
        <v>157.79400000000001</v>
      </c>
      <c r="M85" s="858"/>
      <c r="N85" s="57"/>
    </row>
    <row r="86" spans="1:14" ht="15" thickBot="1">
      <c r="B86" s="821" t="s">
        <v>1037</v>
      </c>
      <c r="C86" s="822"/>
      <c r="D86" s="822"/>
      <c r="E86" s="822"/>
      <c r="F86" s="822"/>
      <c r="G86" s="822"/>
      <c r="H86" s="822"/>
      <c r="I86" s="822"/>
      <c r="J86" s="822"/>
      <c r="K86" s="822"/>
      <c r="L86" s="822"/>
      <c r="M86" s="823"/>
      <c r="N86" s="58">
        <f>L83+L84+L85</f>
        <v>946.76400000000001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4102.6440000000002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3155.88</v>
      </c>
      <c r="N48" s="281">
        <f>K48*M48</f>
        <v>3155.88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3155.88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3155.88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631.17600000000004</v>
      </c>
      <c r="M83" s="856"/>
      <c r="N83" s="57"/>
    </row>
    <row r="84" spans="1:14">
      <c r="B84" s="95" t="s">
        <v>1057</v>
      </c>
      <c r="C84" s="96"/>
      <c r="D84" s="96"/>
      <c r="E84" s="96"/>
      <c r="F84" s="96"/>
      <c r="G84" s="96"/>
      <c r="H84" s="96"/>
      <c r="I84" s="93"/>
      <c r="J84" s="94"/>
      <c r="K84" s="313">
        <v>0.05</v>
      </c>
      <c r="L84" s="855">
        <f>N78*K84</f>
        <v>157.79400000000001</v>
      </c>
      <c r="M84" s="856"/>
      <c r="N84" s="57"/>
    </row>
    <row r="85" spans="1:14" ht="15" thickBot="1">
      <c r="B85" s="97" t="s">
        <v>1058</v>
      </c>
      <c r="C85" s="98"/>
      <c r="D85" s="98"/>
      <c r="E85" s="98"/>
      <c r="F85" s="98"/>
      <c r="G85" s="98"/>
      <c r="H85" s="98"/>
      <c r="I85" s="99"/>
      <c r="J85" s="100"/>
      <c r="K85" s="314">
        <v>0.05</v>
      </c>
      <c r="L85" s="857">
        <f>N78*K85</f>
        <v>157.79400000000001</v>
      </c>
      <c r="M85" s="858"/>
      <c r="N85" s="57"/>
    </row>
    <row r="86" spans="1:14" ht="15" thickBot="1">
      <c r="B86" s="821" t="s">
        <v>1037</v>
      </c>
      <c r="C86" s="822"/>
      <c r="D86" s="822"/>
      <c r="E86" s="822"/>
      <c r="F86" s="822"/>
      <c r="G86" s="822"/>
      <c r="H86" s="822"/>
      <c r="I86" s="822"/>
      <c r="J86" s="822"/>
      <c r="K86" s="822"/>
      <c r="L86" s="822"/>
      <c r="M86" s="823"/>
      <c r="N86" s="58">
        <f>L83+L84+L85</f>
        <v>946.76400000000001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4102.6440000000002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3398.64</v>
      </c>
      <c r="N48" s="281">
        <f>K48*M48</f>
        <v>3398.64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3398.64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3398.64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679.72800000000007</v>
      </c>
      <c r="M83" s="856"/>
      <c r="N83" s="57"/>
    </row>
    <row r="84" spans="1:14">
      <c r="B84" s="95" t="s">
        <v>1057</v>
      </c>
      <c r="C84" s="96"/>
      <c r="D84" s="96"/>
      <c r="E84" s="96"/>
      <c r="F84" s="96"/>
      <c r="G84" s="96"/>
      <c r="H84" s="96"/>
      <c r="I84" s="93"/>
      <c r="J84" s="94"/>
      <c r="K84" s="313">
        <v>0.05</v>
      </c>
      <c r="L84" s="855">
        <f>N78*K84</f>
        <v>169.93200000000002</v>
      </c>
      <c r="M84" s="856"/>
      <c r="N84" s="57"/>
    </row>
    <row r="85" spans="1:14" ht="15" thickBot="1">
      <c r="B85" s="97" t="s">
        <v>1058</v>
      </c>
      <c r="C85" s="98"/>
      <c r="D85" s="98"/>
      <c r="E85" s="98"/>
      <c r="F85" s="98"/>
      <c r="G85" s="98"/>
      <c r="H85" s="98"/>
      <c r="I85" s="99"/>
      <c r="J85" s="100"/>
      <c r="K85" s="314">
        <v>0.05</v>
      </c>
      <c r="L85" s="857">
        <f>N78*K85</f>
        <v>169.93200000000002</v>
      </c>
      <c r="M85" s="858"/>
      <c r="N85" s="57"/>
    </row>
    <row r="86" spans="1:14" ht="15" thickBot="1">
      <c r="B86" s="821" t="s">
        <v>1037</v>
      </c>
      <c r="C86" s="822"/>
      <c r="D86" s="822"/>
      <c r="E86" s="822"/>
      <c r="F86" s="822"/>
      <c r="G86" s="822"/>
      <c r="H86" s="822"/>
      <c r="I86" s="822"/>
      <c r="J86" s="822"/>
      <c r="K86" s="822"/>
      <c r="L86" s="822"/>
      <c r="M86" s="823"/>
      <c r="N86" s="58">
        <f>L83+L84+L85</f>
        <v>1019.5920000000001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4418.232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3429.2400000000002</v>
      </c>
      <c r="N48" s="281">
        <f>K48*M48</f>
        <v>3429.2400000000002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3429.2400000000002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3429.2400000000002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685.84800000000007</v>
      </c>
      <c r="M83" s="856"/>
      <c r="N83" s="57"/>
    </row>
    <row r="84" spans="1:14">
      <c r="B84" s="95" t="s">
        <v>1057</v>
      </c>
      <c r="C84" s="96"/>
      <c r="D84" s="96"/>
      <c r="E84" s="96"/>
      <c r="F84" s="96"/>
      <c r="G84" s="96"/>
      <c r="H84" s="96"/>
      <c r="I84" s="93"/>
      <c r="J84" s="94"/>
      <c r="K84" s="313">
        <v>0.05</v>
      </c>
      <c r="L84" s="855">
        <f>N78*K84</f>
        <v>171.46200000000002</v>
      </c>
      <c r="M84" s="856"/>
      <c r="N84" s="57"/>
    </row>
    <row r="85" spans="1:14" ht="15" thickBot="1">
      <c r="B85" s="97" t="s">
        <v>1058</v>
      </c>
      <c r="C85" s="98"/>
      <c r="D85" s="98"/>
      <c r="E85" s="98"/>
      <c r="F85" s="98"/>
      <c r="G85" s="98"/>
      <c r="H85" s="98"/>
      <c r="I85" s="99"/>
      <c r="J85" s="100"/>
      <c r="K85" s="314">
        <v>0.05</v>
      </c>
      <c r="L85" s="857">
        <f>N78*K85</f>
        <v>171.46200000000002</v>
      </c>
      <c r="M85" s="858"/>
      <c r="N85" s="57"/>
    </row>
    <row r="86" spans="1:14" ht="15" thickBot="1">
      <c r="B86" s="821" t="s">
        <v>1037</v>
      </c>
      <c r="C86" s="822"/>
      <c r="D86" s="822"/>
      <c r="E86" s="822"/>
      <c r="F86" s="822"/>
      <c r="G86" s="822"/>
      <c r="H86" s="822"/>
      <c r="I86" s="822"/>
      <c r="J86" s="822"/>
      <c r="K86" s="822"/>
      <c r="L86" s="822"/>
      <c r="M86" s="823"/>
      <c r="N86" s="58">
        <f>L83+L84+L85</f>
        <v>1028.7720000000002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4458.0120000000006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3429.2400000000002</v>
      </c>
      <c r="N48" s="281">
        <f>K48*M48</f>
        <v>3429.2400000000002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3429.2400000000002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3429.2400000000002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685.84800000000007</v>
      </c>
      <c r="M83" s="856"/>
      <c r="N83" s="57"/>
    </row>
    <row r="84" spans="1:14">
      <c r="B84" s="95" t="s">
        <v>1057</v>
      </c>
      <c r="C84" s="96"/>
      <c r="D84" s="96"/>
      <c r="E84" s="96"/>
      <c r="F84" s="96"/>
      <c r="G84" s="96"/>
      <c r="H84" s="96"/>
      <c r="I84" s="93"/>
      <c r="J84" s="94"/>
      <c r="K84" s="313">
        <v>0.05</v>
      </c>
      <c r="L84" s="855">
        <f>N78*K84</f>
        <v>171.46200000000002</v>
      </c>
      <c r="M84" s="856"/>
      <c r="N84" s="57"/>
    </row>
    <row r="85" spans="1:14" ht="15" thickBot="1">
      <c r="B85" s="97" t="s">
        <v>1058</v>
      </c>
      <c r="C85" s="98"/>
      <c r="D85" s="98"/>
      <c r="E85" s="98"/>
      <c r="F85" s="98"/>
      <c r="G85" s="98"/>
      <c r="H85" s="98"/>
      <c r="I85" s="99"/>
      <c r="J85" s="100"/>
      <c r="K85" s="314">
        <v>0.05</v>
      </c>
      <c r="L85" s="857">
        <f>N78*K85</f>
        <v>171.46200000000002</v>
      </c>
      <c r="M85" s="858"/>
      <c r="N85" s="57"/>
    </row>
    <row r="86" spans="1:14" ht="15" thickBot="1">
      <c r="B86" s="821" t="s">
        <v>1037</v>
      </c>
      <c r="C86" s="822"/>
      <c r="D86" s="822"/>
      <c r="E86" s="822"/>
      <c r="F86" s="822"/>
      <c r="G86" s="822"/>
      <c r="H86" s="822"/>
      <c r="I86" s="822"/>
      <c r="J86" s="822"/>
      <c r="K86" s="822"/>
      <c r="L86" s="822"/>
      <c r="M86" s="823"/>
      <c r="N86" s="58">
        <f>L83+L84+L85</f>
        <v>1028.7720000000002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4458.0120000000006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3702.6</v>
      </c>
      <c r="N48" s="281">
        <f>K48*M48</f>
        <v>3702.6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3702.6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3702.6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740.52</v>
      </c>
      <c r="M83" s="856"/>
      <c r="N83" s="57"/>
    </row>
    <row r="84" spans="1:14">
      <c r="B84" s="95" t="s">
        <v>1057</v>
      </c>
      <c r="C84" s="96"/>
      <c r="D84" s="96"/>
      <c r="E84" s="96"/>
      <c r="F84" s="96"/>
      <c r="G84" s="96"/>
      <c r="H84" s="96"/>
      <c r="I84" s="93"/>
      <c r="J84" s="94"/>
      <c r="K84" s="313">
        <v>0.05</v>
      </c>
      <c r="L84" s="855">
        <f>N78*K84</f>
        <v>185.13</v>
      </c>
      <c r="M84" s="856"/>
      <c r="N84" s="57"/>
    </row>
    <row r="85" spans="1:14" ht="15" thickBot="1">
      <c r="B85" s="97" t="s">
        <v>1058</v>
      </c>
      <c r="C85" s="98"/>
      <c r="D85" s="98"/>
      <c r="E85" s="98"/>
      <c r="F85" s="98"/>
      <c r="G85" s="98"/>
      <c r="H85" s="98"/>
      <c r="I85" s="99"/>
      <c r="J85" s="100"/>
      <c r="K85" s="314">
        <v>0.05</v>
      </c>
      <c r="L85" s="857">
        <f>N78*K85</f>
        <v>185.13</v>
      </c>
      <c r="M85" s="858"/>
      <c r="N85" s="57"/>
    </row>
    <row r="86" spans="1:14" ht="15" thickBot="1">
      <c r="B86" s="821" t="s">
        <v>1037</v>
      </c>
      <c r="C86" s="822"/>
      <c r="D86" s="822"/>
      <c r="E86" s="822"/>
      <c r="F86" s="822"/>
      <c r="G86" s="822"/>
      <c r="H86" s="822"/>
      <c r="I86" s="822"/>
      <c r="J86" s="822"/>
      <c r="K86" s="822"/>
      <c r="L86" s="822"/>
      <c r="M86" s="823"/>
      <c r="N86" s="58">
        <f>L83+L84+L85</f>
        <v>1110.78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4813.38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3945.36</v>
      </c>
      <c r="N48" s="281">
        <f>K48*M48</f>
        <v>3945.36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3945.36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3945.36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789.07200000000012</v>
      </c>
      <c r="M83" s="856"/>
      <c r="N83" s="57"/>
    </row>
    <row r="84" spans="1:14">
      <c r="B84" s="95" t="s">
        <v>1057</v>
      </c>
      <c r="C84" s="96"/>
      <c r="D84" s="96"/>
      <c r="E84" s="96"/>
      <c r="F84" s="96"/>
      <c r="G84" s="96"/>
      <c r="H84" s="96"/>
      <c r="I84" s="93"/>
      <c r="J84" s="94"/>
      <c r="K84" s="313">
        <v>0.05</v>
      </c>
      <c r="L84" s="855">
        <f>N78*K84</f>
        <v>197.26800000000003</v>
      </c>
      <c r="M84" s="856"/>
      <c r="N84" s="57"/>
    </row>
    <row r="85" spans="1:14" ht="15" thickBot="1">
      <c r="B85" s="97" t="s">
        <v>1058</v>
      </c>
      <c r="C85" s="98"/>
      <c r="D85" s="98"/>
      <c r="E85" s="98"/>
      <c r="F85" s="98"/>
      <c r="G85" s="98"/>
      <c r="H85" s="98"/>
      <c r="I85" s="99"/>
      <c r="J85" s="100"/>
      <c r="K85" s="314">
        <v>0.05</v>
      </c>
      <c r="L85" s="857">
        <f>N78*K85</f>
        <v>197.26800000000003</v>
      </c>
      <c r="M85" s="858"/>
      <c r="N85" s="57"/>
    </row>
    <row r="86" spans="1:14" ht="15" thickBot="1">
      <c r="B86" s="821" t="s">
        <v>1037</v>
      </c>
      <c r="C86" s="822"/>
      <c r="D86" s="822"/>
      <c r="E86" s="822"/>
      <c r="F86" s="822"/>
      <c r="G86" s="822"/>
      <c r="H86" s="822"/>
      <c r="I86" s="822"/>
      <c r="J86" s="822"/>
      <c r="K86" s="822"/>
      <c r="L86" s="822"/>
      <c r="M86" s="823"/>
      <c r="N86" s="58">
        <f>L83+L84+L85</f>
        <v>1183.6080000000002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5128.9680000000008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4066.7400000000002</v>
      </c>
      <c r="N48" s="281">
        <f>K48*M48</f>
        <v>4066.7400000000002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4066.7400000000002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4066.7400000000002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813.34800000000007</v>
      </c>
      <c r="M83" s="856"/>
      <c r="N83" s="57"/>
    </row>
    <row r="84" spans="1:14">
      <c r="B84" s="95" t="s">
        <v>1057</v>
      </c>
      <c r="C84" s="96"/>
      <c r="D84" s="96"/>
      <c r="E84" s="96"/>
      <c r="F84" s="96"/>
      <c r="G84" s="96"/>
      <c r="H84" s="96"/>
      <c r="I84" s="93"/>
      <c r="J84" s="94"/>
      <c r="K84" s="313">
        <v>0.05</v>
      </c>
      <c r="L84" s="855">
        <f>N78*K84</f>
        <v>203.33700000000002</v>
      </c>
      <c r="M84" s="856"/>
      <c r="N84" s="57"/>
    </row>
    <row r="85" spans="1:14" ht="15" thickBot="1">
      <c r="B85" s="97" t="s">
        <v>1058</v>
      </c>
      <c r="C85" s="98"/>
      <c r="D85" s="98"/>
      <c r="E85" s="98"/>
      <c r="F85" s="98"/>
      <c r="G85" s="98"/>
      <c r="H85" s="98"/>
      <c r="I85" s="99"/>
      <c r="J85" s="100"/>
      <c r="K85" s="314">
        <v>0.05</v>
      </c>
      <c r="L85" s="857">
        <f>N78*K85</f>
        <v>203.33700000000002</v>
      </c>
      <c r="M85" s="858"/>
      <c r="N85" s="57"/>
    </row>
    <row r="86" spans="1:14" ht="15" thickBot="1">
      <c r="B86" s="821" t="s">
        <v>1037</v>
      </c>
      <c r="C86" s="822"/>
      <c r="D86" s="822"/>
      <c r="E86" s="822"/>
      <c r="F86" s="822"/>
      <c r="G86" s="822"/>
      <c r="H86" s="822"/>
      <c r="I86" s="822"/>
      <c r="J86" s="822"/>
      <c r="K86" s="822"/>
      <c r="L86" s="822"/>
      <c r="M86" s="823"/>
      <c r="N86" s="58">
        <f>L83+L84+L85</f>
        <v>1220.0220000000002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5286.7620000000006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2488.8000000000002</v>
      </c>
      <c r="N48" s="281">
        <f>K48*M48</f>
        <v>2488.8000000000002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2488.8000000000002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2488.8000000000002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497.76000000000005</v>
      </c>
      <c r="M83" s="856"/>
      <c r="N83" s="57"/>
    </row>
    <row r="84" spans="1:14">
      <c r="B84" s="95" t="s">
        <v>1057</v>
      </c>
      <c r="C84" s="96"/>
      <c r="D84" s="96"/>
      <c r="E84" s="96"/>
      <c r="F84" s="96"/>
      <c r="G84" s="96"/>
      <c r="H84" s="96"/>
      <c r="I84" s="93"/>
      <c r="J84" s="94"/>
      <c r="K84" s="313">
        <v>0.05</v>
      </c>
      <c r="L84" s="855">
        <f>N78*K84</f>
        <v>124.44000000000001</v>
      </c>
      <c r="M84" s="856"/>
      <c r="N84" s="57"/>
    </row>
    <row r="85" spans="1:14" ht="15" thickBot="1">
      <c r="B85" s="97" t="s">
        <v>1058</v>
      </c>
      <c r="C85" s="98"/>
      <c r="D85" s="98"/>
      <c r="E85" s="98"/>
      <c r="F85" s="98"/>
      <c r="G85" s="98"/>
      <c r="H85" s="98"/>
      <c r="I85" s="99"/>
      <c r="J85" s="100"/>
      <c r="K85" s="314">
        <v>0.05</v>
      </c>
      <c r="L85" s="857">
        <f>N78*K85</f>
        <v>124.44000000000001</v>
      </c>
      <c r="M85" s="858"/>
      <c r="N85" s="57"/>
    </row>
    <row r="86" spans="1:14" ht="15" thickBot="1">
      <c r="B86" s="821" t="s">
        <v>1037</v>
      </c>
      <c r="C86" s="822"/>
      <c r="D86" s="822"/>
      <c r="E86" s="822"/>
      <c r="F86" s="822"/>
      <c r="G86" s="822"/>
      <c r="H86" s="822"/>
      <c r="I86" s="822"/>
      <c r="J86" s="822"/>
      <c r="K86" s="822"/>
      <c r="L86" s="822"/>
      <c r="M86" s="823"/>
      <c r="N86" s="58">
        <f>L83+L84+L85</f>
        <v>746.6400000000001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3235.4400000000005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500</v>
      </c>
      <c r="N36" s="281">
        <f>K36/M36</f>
        <v>130.44049745790173</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500</v>
      </c>
      <c r="N37" s="281">
        <f>K37/M37</f>
        <v>124.99760000000001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N75*M41</f>
        <v>0.51067205206099997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255.94876950996274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2367.42</v>
      </c>
      <c r="N48" s="281">
        <f>K48*M48</f>
        <v>2367.42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2367.42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0"/>
      <c r="M64" s="811"/>
      <c r="N64" s="133"/>
    </row>
    <row r="65" spans="1:14" ht="15" thickBot="1">
      <c r="B65" s="827" t="s">
        <v>1037</v>
      </c>
      <c r="C65" s="828"/>
      <c r="D65" s="828"/>
      <c r="E65" s="828"/>
      <c r="F65" s="828"/>
      <c r="G65" s="828"/>
      <c r="H65" s="828"/>
      <c r="I65" s="828"/>
      <c r="J65" s="828"/>
      <c r="K65" s="828"/>
      <c r="L65" s="828"/>
      <c r="M65" s="829"/>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47" t="s">
        <v>1047</v>
      </c>
      <c r="C69" s="848"/>
      <c r="D69" s="848"/>
      <c r="E69" s="848"/>
      <c r="F69" s="848"/>
      <c r="G69" s="848"/>
      <c r="H69" s="848"/>
      <c r="I69" s="79" t="s">
        <v>1048</v>
      </c>
      <c r="J69" s="81" t="s">
        <v>1494</v>
      </c>
      <c r="K69" s="80" t="s">
        <v>1050</v>
      </c>
      <c r="L69" s="849" t="s">
        <v>1034</v>
      </c>
      <c r="M69" s="850"/>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 thickBot="1">
      <c r="B74" s="808"/>
      <c r="C74" s="809"/>
      <c r="D74" s="809"/>
      <c r="E74" s="809"/>
      <c r="F74" s="809"/>
      <c r="G74" s="809"/>
      <c r="H74" s="809"/>
      <c r="I74" s="132"/>
      <c r="J74" s="132"/>
      <c r="K74" s="132"/>
      <c r="L74" s="909"/>
      <c r="M74" s="909"/>
      <c r="N74" s="51"/>
    </row>
    <row r="75" spans="1:14" ht="15" thickBot="1">
      <c r="B75" s="827" t="s">
        <v>1037</v>
      </c>
      <c r="C75" s="828"/>
      <c r="D75" s="828"/>
      <c r="E75" s="828"/>
      <c r="F75" s="828"/>
      <c r="G75" s="828"/>
      <c r="H75" s="828"/>
      <c r="I75" s="828"/>
      <c r="J75" s="828"/>
      <c r="K75" s="828"/>
      <c r="L75" s="828"/>
      <c r="M75" s="829"/>
      <c r="N75" s="310">
        <f>SUM(N70:N74)</f>
        <v>51.067205206099999</v>
      </c>
    </row>
    <row r="76" spans="1:14" ht="15" thickBot="1">
      <c r="B76" s="39"/>
      <c r="C76" s="40"/>
      <c r="D76" s="40"/>
      <c r="E76" s="40"/>
      <c r="F76" s="40"/>
      <c r="G76" s="40"/>
      <c r="H76" s="40"/>
      <c r="I76" s="40"/>
      <c r="J76" s="40"/>
      <c r="K76" s="40"/>
      <c r="L76" s="40"/>
      <c r="M76" s="40"/>
      <c r="N76" s="41"/>
    </row>
    <row r="77" spans="1:14" ht="15" thickBot="1">
      <c r="B77" s="821" t="s">
        <v>1051</v>
      </c>
      <c r="C77" s="822"/>
      <c r="D77" s="822"/>
      <c r="E77" s="822"/>
      <c r="F77" s="822"/>
      <c r="G77" s="822"/>
      <c r="H77" s="822"/>
      <c r="I77" s="822"/>
      <c r="J77" s="822"/>
      <c r="K77" s="822"/>
      <c r="L77" s="822"/>
      <c r="M77" s="823"/>
      <c r="N77" s="105">
        <f>N43+N54+N65+N75</f>
        <v>2674.4359747160629</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534.88719494321265</v>
      </c>
      <c r="M82" s="856"/>
      <c r="N82" s="57"/>
    </row>
    <row r="83" spans="1:14">
      <c r="B83" s="95" t="s">
        <v>1057</v>
      </c>
      <c r="C83" s="96"/>
      <c r="D83" s="96"/>
      <c r="E83" s="96"/>
      <c r="F83" s="96"/>
      <c r="G83" s="96"/>
      <c r="H83" s="96"/>
      <c r="I83" s="93"/>
      <c r="J83" s="94"/>
      <c r="K83" s="313">
        <v>0.05</v>
      </c>
      <c r="L83" s="855">
        <f>N77*K83</f>
        <v>133.72179873580316</v>
      </c>
      <c r="M83" s="856"/>
      <c r="N83" s="57"/>
    </row>
    <row r="84" spans="1:14" ht="15" thickBot="1">
      <c r="B84" s="97" t="s">
        <v>1058</v>
      </c>
      <c r="C84" s="98"/>
      <c r="D84" s="98"/>
      <c r="E84" s="98"/>
      <c r="F84" s="98"/>
      <c r="G84" s="98"/>
      <c r="H84" s="98"/>
      <c r="I84" s="99"/>
      <c r="J84" s="100"/>
      <c r="K84" s="314">
        <v>0.05</v>
      </c>
      <c r="L84" s="857">
        <f>N77*K84</f>
        <v>133.72179873580316</v>
      </c>
      <c r="M84" s="858"/>
      <c r="N84" s="57"/>
    </row>
    <row r="85" spans="1:14" ht="15" thickBot="1">
      <c r="B85" s="821" t="s">
        <v>1037</v>
      </c>
      <c r="C85" s="822"/>
      <c r="D85" s="822"/>
      <c r="E85" s="822"/>
      <c r="F85" s="822"/>
      <c r="G85" s="822"/>
      <c r="H85" s="822"/>
      <c r="I85" s="822"/>
      <c r="J85" s="822"/>
      <c r="K85" s="822"/>
      <c r="L85" s="822"/>
      <c r="M85" s="823"/>
      <c r="N85" s="58">
        <f>L82+L83+L84</f>
        <v>802.33079241481903</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3476.7667671308818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500</v>
      </c>
      <c r="N36" s="281">
        <f>K36/M36</f>
        <v>130.44049745790173</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500</v>
      </c>
      <c r="N37" s="281">
        <f>K37/M37</f>
        <v>124.99760000000001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0.51067205206099997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255.94876950996274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1790.1000000000001</v>
      </c>
      <c r="N48" s="281">
        <f>K48*M48</f>
        <v>1790.1000000000001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1790.1000000000001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2097.1159747160627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419.42319494321259</v>
      </c>
      <c r="M83" s="856"/>
      <c r="N83" s="57"/>
    </row>
    <row r="84" spans="1:14">
      <c r="B84" s="95" t="s">
        <v>1057</v>
      </c>
      <c r="C84" s="96"/>
      <c r="D84" s="96"/>
      <c r="E84" s="96"/>
      <c r="F84" s="96"/>
      <c r="G84" s="96"/>
      <c r="H84" s="96"/>
      <c r="I84" s="93"/>
      <c r="J84" s="94"/>
      <c r="K84" s="313">
        <v>0.05</v>
      </c>
      <c r="L84" s="855">
        <f>N78*K84</f>
        <v>104.85579873580315</v>
      </c>
      <c r="M84" s="856"/>
      <c r="N84" s="57"/>
    </row>
    <row r="85" spans="1:14" ht="15" thickBot="1">
      <c r="B85" s="97" t="s">
        <v>1058</v>
      </c>
      <c r="C85" s="98"/>
      <c r="D85" s="98"/>
      <c r="E85" s="98"/>
      <c r="F85" s="98"/>
      <c r="G85" s="98"/>
      <c r="H85" s="98"/>
      <c r="I85" s="99"/>
      <c r="J85" s="100"/>
      <c r="K85" s="314">
        <v>0.05</v>
      </c>
      <c r="L85" s="857">
        <f>N78*K85</f>
        <v>104.85579873580315</v>
      </c>
      <c r="M85" s="858"/>
      <c r="N85" s="57"/>
    </row>
    <row r="86" spans="1:14" ht="15" thickBot="1">
      <c r="B86" s="821" t="s">
        <v>1037</v>
      </c>
      <c r="C86" s="822"/>
      <c r="D86" s="822"/>
      <c r="E86" s="822"/>
      <c r="F86" s="822"/>
      <c r="G86" s="822"/>
      <c r="H86" s="822"/>
      <c r="I86" s="822"/>
      <c r="J86" s="822"/>
      <c r="K86" s="822"/>
      <c r="L86" s="822"/>
      <c r="M86" s="823"/>
      <c r="N86" s="58">
        <f>L83+L84+L85</f>
        <v>629.13479241481878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2726.2507671308813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500</v>
      </c>
      <c r="N36" s="281">
        <f>K36/M36</f>
        <v>130.44049745790173</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500</v>
      </c>
      <c r="N37" s="281">
        <f>K37/M37</f>
        <v>124.99760000000001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0.51067205206099997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255.94876950996274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9467.64</v>
      </c>
      <c r="N48" s="281">
        <f>K48*M48</f>
        <v>2840.2919999999999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2840.2919999999999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3147.3079747160627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629.46159494321262</v>
      </c>
      <c r="M83" s="856"/>
      <c r="N83" s="57"/>
    </row>
    <row r="84" spans="1:14">
      <c r="B84" s="95" t="s">
        <v>1057</v>
      </c>
      <c r="C84" s="96"/>
      <c r="D84" s="96"/>
      <c r="E84" s="96"/>
      <c r="F84" s="96"/>
      <c r="G84" s="96"/>
      <c r="H84" s="96"/>
      <c r="I84" s="93"/>
      <c r="J84" s="94"/>
      <c r="K84" s="313">
        <v>0.05</v>
      </c>
      <c r="L84" s="855">
        <f>N78*K84</f>
        <v>157.36539873580315</v>
      </c>
      <c r="M84" s="856"/>
      <c r="N84" s="57"/>
    </row>
    <row r="85" spans="1:14" ht="15" thickBot="1">
      <c r="B85" s="97" t="s">
        <v>1058</v>
      </c>
      <c r="C85" s="98"/>
      <c r="D85" s="98"/>
      <c r="E85" s="98"/>
      <c r="F85" s="98"/>
      <c r="G85" s="98"/>
      <c r="H85" s="98"/>
      <c r="I85" s="99"/>
      <c r="J85" s="100"/>
      <c r="K85" s="314">
        <v>0.05</v>
      </c>
      <c r="L85" s="857">
        <f>N78*K85</f>
        <v>157.36539873580315</v>
      </c>
      <c r="M85" s="858"/>
      <c r="N85" s="57"/>
    </row>
    <row r="86" spans="1:14" ht="15" thickBot="1">
      <c r="B86" s="821" t="s">
        <v>1037</v>
      </c>
      <c r="C86" s="822"/>
      <c r="D86" s="822"/>
      <c r="E86" s="822"/>
      <c r="F86" s="822"/>
      <c r="G86" s="822"/>
      <c r="H86" s="822"/>
      <c r="I86" s="822"/>
      <c r="J86" s="822"/>
      <c r="K86" s="822"/>
      <c r="L86" s="822"/>
      <c r="M86" s="823"/>
      <c r="N86" s="58">
        <f>L83+L84+L85</f>
        <v>944.19239241481898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4091.5003671308818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951" t="str">
        <f>VLOOKUP(A36,EQUIPOS!A6:D154,3,FALSE)</f>
        <v>Carrotanque Irrigador de asfalto, 1000 GALONES DE CAPACIDAD</v>
      </c>
      <c r="C36" s="952"/>
      <c r="D36" s="952"/>
      <c r="E36" s="952"/>
      <c r="F36" s="952"/>
      <c r="G36" s="952"/>
      <c r="H36" s="953"/>
      <c r="I36" s="276"/>
      <c r="J36" s="277"/>
      <c r="K36" s="278">
        <f>VLOOKUP(A36,EQUIPOS!A6:D163,4,FALSE)</f>
        <v>65220.248728950864</v>
      </c>
      <c r="L36" s="279"/>
      <c r="M36" s="280">
        <v>500</v>
      </c>
      <c r="N36" s="281">
        <f>K36/M36</f>
        <v>130.44049745790173</v>
      </c>
    </row>
    <row r="37" spans="1:14">
      <c r="A37" s="119" t="s">
        <v>176</v>
      </c>
      <c r="B37" s="951" t="str">
        <f>VLOOKUP(A37,EQUIPOS!A7:D154,3,FALSE)</f>
        <v xml:space="preserve">Compresor (barrido y soplado)
</v>
      </c>
      <c r="C37" s="952"/>
      <c r="D37" s="952"/>
      <c r="E37" s="952"/>
      <c r="F37" s="952"/>
      <c r="G37" s="952"/>
      <c r="H37" s="953"/>
      <c r="I37" s="276"/>
      <c r="J37" s="277"/>
      <c r="K37" s="278">
        <f>VLOOKUP(A37,EQUIPOS!A7:D164,4,FALSE)</f>
        <v>62498.8</v>
      </c>
      <c r="L37" s="279"/>
      <c r="M37" s="280">
        <v>500</v>
      </c>
      <c r="N37" s="281">
        <f>K37/M37</f>
        <v>124.99760000000001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0.51067205206099997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255.94876950996274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2367.42</v>
      </c>
      <c r="N48" s="281">
        <f>K48*M48</f>
        <v>1065.3390000000002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1065.3390000000002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1372.3549747160628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274.47099494321259</v>
      </c>
      <c r="M83" s="856"/>
      <c r="N83" s="57"/>
    </row>
    <row r="84" spans="1:14">
      <c r="B84" s="95" t="s">
        <v>1057</v>
      </c>
      <c r="C84" s="96"/>
      <c r="D84" s="96"/>
      <c r="E84" s="96"/>
      <c r="F84" s="96"/>
      <c r="G84" s="96"/>
      <c r="H84" s="96"/>
      <c r="I84" s="93"/>
      <c r="J84" s="94"/>
      <c r="K84" s="313">
        <v>0.05</v>
      </c>
      <c r="L84" s="855">
        <f>N78*K84</f>
        <v>68.617748735803147</v>
      </c>
      <c r="M84" s="856"/>
      <c r="N84" s="57"/>
    </row>
    <row r="85" spans="1:14" ht="15" thickBot="1">
      <c r="B85" s="97" t="s">
        <v>1058</v>
      </c>
      <c r="C85" s="98"/>
      <c r="D85" s="98"/>
      <c r="E85" s="98"/>
      <c r="F85" s="98"/>
      <c r="G85" s="98"/>
      <c r="H85" s="98"/>
      <c r="I85" s="99"/>
      <c r="J85" s="100"/>
      <c r="K85" s="314">
        <v>0.05</v>
      </c>
      <c r="L85" s="857">
        <f>N78*K85</f>
        <v>68.617748735803147</v>
      </c>
      <c r="M85" s="858"/>
      <c r="N85" s="57"/>
    </row>
    <row r="86" spans="1:14" ht="15" thickBot="1">
      <c r="B86" s="821" t="s">
        <v>1037</v>
      </c>
      <c r="C86" s="822"/>
      <c r="D86" s="822"/>
      <c r="E86" s="822"/>
      <c r="F86" s="822"/>
      <c r="G86" s="822"/>
      <c r="H86" s="822"/>
      <c r="I86" s="822"/>
      <c r="J86" s="822"/>
      <c r="K86" s="822"/>
      <c r="L86" s="822"/>
      <c r="M86" s="823"/>
      <c r="N86" s="58">
        <f>L83+L84+L85</f>
        <v>411.70649241481891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1784.0614671308817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500</v>
      </c>
      <c r="N36" s="281">
        <f>K36/M36</f>
        <v>130.44049745790173</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500</v>
      </c>
      <c r="N37" s="281">
        <f>K37/M37</f>
        <v>124.99760000000001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0.51067205206099997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255.94876950996274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2367.42</v>
      </c>
      <c r="N48" s="281">
        <f>K48*M48</f>
        <v>1065.3390000000002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1065.3390000000002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1372.3549747160628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274.47099494321259</v>
      </c>
      <c r="M83" s="856"/>
      <c r="N83" s="57"/>
    </row>
    <row r="84" spans="1:14">
      <c r="B84" s="95" t="s">
        <v>1057</v>
      </c>
      <c r="C84" s="96"/>
      <c r="D84" s="96"/>
      <c r="E84" s="96"/>
      <c r="F84" s="96"/>
      <c r="G84" s="96"/>
      <c r="H84" s="96"/>
      <c r="I84" s="93"/>
      <c r="J84" s="94"/>
      <c r="K84" s="313">
        <v>0.05</v>
      </c>
      <c r="L84" s="855">
        <f>N78*K84</f>
        <v>68.617748735803147</v>
      </c>
      <c r="M84" s="856"/>
      <c r="N84" s="57"/>
    </row>
    <row r="85" spans="1:14" ht="15" thickBot="1">
      <c r="B85" s="97" t="s">
        <v>1058</v>
      </c>
      <c r="C85" s="98"/>
      <c r="D85" s="98"/>
      <c r="E85" s="98"/>
      <c r="F85" s="98"/>
      <c r="G85" s="98"/>
      <c r="H85" s="98"/>
      <c r="I85" s="99"/>
      <c r="J85" s="100"/>
      <c r="K85" s="314">
        <v>0.05</v>
      </c>
      <c r="L85" s="857">
        <f>N78*K85</f>
        <v>68.617748735803147</v>
      </c>
      <c r="M85" s="858"/>
      <c r="N85" s="57"/>
    </row>
    <row r="86" spans="1:14" ht="15" thickBot="1">
      <c r="B86" s="821" t="s">
        <v>1037</v>
      </c>
      <c r="C86" s="822"/>
      <c r="D86" s="822"/>
      <c r="E86" s="822"/>
      <c r="F86" s="822"/>
      <c r="G86" s="822"/>
      <c r="H86" s="822"/>
      <c r="I86" s="822"/>
      <c r="J86" s="822"/>
      <c r="K86" s="822"/>
      <c r="L86" s="822"/>
      <c r="M86" s="823"/>
      <c r="N86" s="58">
        <f>L83+L84+L85</f>
        <v>411.70649241481891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1784.0614671308817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500</v>
      </c>
      <c r="N36" s="281">
        <f>K36/M36</f>
        <v>130.44049745790173</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500</v>
      </c>
      <c r="N37" s="281">
        <f>K37/M37</f>
        <v>124.99760000000001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0.51067205206099997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255.94876950996274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2367.42</v>
      </c>
      <c r="N48" s="281">
        <f>K48*M48</f>
        <v>1065.3390000000002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1065.3390000000002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1372.3549747160628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274.47099494321259</v>
      </c>
      <c r="M83" s="856"/>
      <c r="N83" s="57"/>
    </row>
    <row r="84" spans="1:14">
      <c r="B84" s="95" t="s">
        <v>1057</v>
      </c>
      <c r="C84" s="96"/>
      <c r="D84" s="96"/>
      <c r="E84" s="96"/>
      <c r="F84" s="96"/>
      <c r="G84" s="96"/>
      <c r="H84" s="96"/>
      <c r="I84" s="93"/>
      <c r="J84" s="94"/>
      <c r="K84" s="313">
        <v>0.05</v>
      </c>
      <c r="L84" s="855">
        <f>N78*K84</f>
        <v>68.617748735803147</v>
      </c>
      <c r="M84" s="856"/>
      <c r="N84" s="57"/>
    </row>
    <row r="85" spans="1:14" ht="15" thickBot="1">
      <c r="B85" s="97" t="s">
        <v>1058</v>
      </c>
      <c r="C85" s="98"/>
      <c r="D85" s="98"/>
      <c r="E85" s="98"/>
      <c r="F85" s="98"/>
      <c r="G85" s="98"/>
      <c r="H85" s="98"/>
      <c r="I85" s="99"/>
      <c r="J85" s="100"/>
      <c r="K85" s="314">
        <v>0.05</v>
      </c>
      <c r="L85" s="857">
        <f>N78*K85</f>
        <v>68.617748735803147</v>
      </c>
      <c r="M85" s="858"/>
      <c r="N85" s="57"/>
    </row>
    <row r="86" spans="1:14" ht="15" thickBot="1">
      <c r="B86" s="821" t="s">
        <v>1037</v>
      </c>
      <c r="C86" s="822"/>
      <c r="D86" s="822"/>
      <c r="E86" s="822"/>
      <c r="F86" s="822"/>
      <c r="G86" s="822"/>
      <c r="H86" s="822"/>
      <c r="I86" s="822"/>
      <c r="J86" s="822"/>
      <c r="K86" s="822"/>
      <c r="L86" s="822"/>
      <c r="M86" s="823"/>
      <c r="N86" s="58">
        <f>L83+L84+L85</f>
        <v>411.70649241481891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1784.0614671308817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500</v>
      </c>
      <c r="N36" s="281">
        <f>K36/M36</f>
        <v>130.44049745790173</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500</v>
      </c>
      <c r="N37" s="281">
        <f>K37/M37</f>
        <v>124.99760000000001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0.51067205206099997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255.94876950996274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2367.42</v>
      </c>
      <c r="N48" s="281">
        <f>K48*M48</f>
        <v>1065.3390000000002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1065.3390000000002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51.067205206099999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1372.3549747160628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274.47099494321259</v>
      </c>
      <c r="M83" s="856"/>
      <c r="N83" s="57"/>
    </row>
    <row r="84" spans="1:14">
      <c r="B84" s="95" t="s">
        <v>1057</v>
      </c>
      <c r="C84" s="96"/>
      <c r="D84" s="96"/>
      <c r="E84" s="96"/>
      <c r="F84" s="96"/>
      <c r="G84" s="96"/>
      <c r="H84" s="96"/>
      <c r="I84" s="93"/>
      <c r="J84" s="94"/>
      <c r="K84" s="313">
        <v>0.05</v>
      </c>
      <c r="L84" s="855">
        <f>N78*K84</f>
        <v>68.617748735803147</v>
      </c>
      <c r="M84" s="856"/>
      <c r="N84" s="57"/>
    </row>
    <row r="85" spans="1:14" ht="15" thickBot="1">
      <c r="B85" s="97" t="s">
        <v>1058</v>
      </c>
      <c r="C85" s="98"/>
      <c r="D85" s="98"/>
      <c r="E85" s="98"/>
      <c r="F85" s="98"/>
      <c r="G85" s="98"/>
      <c r="H85" s="98"/>
      <c r="I85" s="99"/>
      <c r="J85" s="100"/>
      <c r="K85" s="314">
        <v>0.05</v>
      </c>
      <c r="L85" s="857">
        <f>N78*K85</f>
        <v>68.617748735803147</v>
      </c>
      <c r="M85" s="858"/>
      <c r="N85" s="57"/>
    </row>
    <row r="86" spans="1:14" ht="15" thickBot="1">
      <c r="B86" s="821" t="s">
        <v>1037</v>
      </c>
      <c r="C86" s="822"/>
      <c r="D86" s="822"/>
      <c r="E86" s="822"/>
      <c r="F86" s="822"/>
      <c r="G86" s="822"/>
      <c r="H86" s="822"/>
      <c r="I86" s="822"/>
      <c r="J86" s="822"/>
      <c r="K86" s="822"/>
      <c r="L86" s="822"/>
      <c r="M86" s="823"/>
      <c r="N86" s="58">
        <f>L83+L84+L85</f>
        <v>411.70649241481891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1784.0614671308817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400</v>
      </c>
      <c r="N36" s="281">
        <f>K36/M36</f>
        <v>163.05062182237717</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400</v>
      </c>
      <c r="N37" s="281">
        <f>K37/M37</f>
        <v>330.52249999999998</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62498.8</v>
      </c>
      <c r="L38" s="279"/>
      <c r="M38" s="280">
        <v>400</v>
      </c>
      <c r="N38" s="281">
        <f>K38/M38</f>
        <v>156.24700000000001</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76395.8174311045</v>
      </c>
      <c r="L39" s="838">
        <v>400</v>
      </c>
      <c r="M39" s="839"/>
      <c r="N39" s="281">
        <f>K39/L39</f>
        <v>190.98954357776125</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N75*M41</f>
        <v>0.957510097614375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841.76717549775276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2367.42</v>
      </c>
      <c r="N48" s="281">
        <f>K48*M48</f>
        <v>4332.3786</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92855.7</v>
      </c>
      <c r="N49" s="281">
        <f>K49*M49</f>
        <v>1764.2583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6096.6368999999995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5">
        <f>VLOOKUP(A58,TRANSPORTE!A5:D117,4,FALSE)</f>
        <v>1339</v>
      </c>
      <c r="M58" s="826"/>
      <c r="N58" s="296">
        <f>K58*L58</f>
        <v>25.440999999999999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25.440999999999999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95.751009761437501</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7059.5960852591897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1411.9192170518381</v>
      </c>
      <c r="M82" s="856"/>
      <c r="N82" s="57"/>
    </row>
    <row r="83" spans="1:14">
      <c r="B83" s="95" t="s">
        <v>1057</v>
      </c>
      <c r="C83" s="96"/>
      <c r="D83" s="96"/>
      <c r="E83" s="96"/>
      <c r="F83" s="96"/>
      <c r="G83" s="96"/>
      <c r="H83" s="96"/>
      <c r="I83" s="93"/>
      <c r="J83" s="94"/>
      <c r="K83" s="313">
        <v>0.05</v>
      </c>
      <c r="L83" s="855">
        <f>N77*K83</f>
        <v>352.97980426295953</v>
      </c>
      <c r="M83" s="856"/>
      <c r="N83" s="57"/>
    </row>
    <row r="84" spans="1:14" ht="15" thickBot="1">
      <c r="B84" s="97" t="s">
        <v>1058</v>
      </c>
      <c r="C84" s="98"/>
      <c r="D84" s="98"/>
      <c r="E84" s="98"/>
      <c r="F84" s="98"/>
      <c r="G84" s="98"/>
      <c r="H84" s="98"/>
      <c r="I84" s="99"/>
      <c r="J84" s="100"/>
      <c r="K84" s="314">
        <v>0.05</v>
      </c>
      <c r="L84" s="857">
        <f>N77*K84</f>
        <v>352.97980426295953</v>
      </c>
      <c r="M84" s="858"/>
      <c r="N84" s="57"/>
    </row>
    <row r="85" spans="1:14" ht="15" thickBot="1">
      <c r="B85" s="821" t="s">
        <v>1037</v>
      </c>
      <c r="C85" s="822"/>
      <c r="D85" s="822"/>
      <c r="E85" s="822"/>
      <c r="F85" s="822"/>
      <c r="G85" s="822"/>
      <c r="H85" s="822"/>
      <c r="I85" s="822"/>
      <c r="J85" s="822"/>
      <c r="K85" s="822"/>
      <c r="L85" s="822"/>
      <c r="M85" s="823"/>
      <c r="N85" s="58">
        <f>L82+L83+L84</f>
        <v>2117.8788255777572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9177.4749108369469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400</v>
      </c>
      <c r="N36" s="281">
        <f>K36/M36</f>
        <v>163.05062182237717</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400</v>
      </c>
      <c r="N37" s="281">
        <f>K37/M37</f>
        <v>330.52249999999998</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62498.8</v>
      </c>
      <c r="L38" s="279"/>
      <c r="M38" s="280">
        <v>400</v>
      </c>
      <c r="N38" s="281">
        <f>K38/M38</f>
        <v>156.24700000000001</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76395.8174311045</v>
      </c>
      <c r="L39" s="838">
        <v>400</v>
      </c>
      <c r="M39" s="839"/>
      <c r="N39" s="281">
        <f>K39/L39</f>
        <v>190.98954357776125</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0.957510097614375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841.76717549775276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2367.42</v>
      </c>
      <c r="N48" s="281">
        <f>K48*M48</f>
        <v>3551.13</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92855.7</v>
      </c>
      <c r="N49" s="281">
        <f>K49*M49</f>
        <v>1207.1241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4758.2541000000001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5">
        <f>VLOOKUP(A58,TRANSPORTE!A5:D117,4,FALSE)</f>
        <v>1339</v>
      </c>
      <c r="M58" s="826"/>
      <c r="N58" s="296">
        <f>K58*L58</f>
        <v>17.407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17.407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95.751009761437501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5713.1792852591907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1142.6358570518382</v>
      </c>
      <c r="M83" s="856"/>
      <c r="N83" s="57"/>
    </row>
    <row r="84" spans="1:14">
      <c r="B84" s="95" t="s">
        <v>1057</v>
      </c>
      <c r="C84" s="96"/>
      <c r="D84" s="96"/>
      <c r="E84" s="96"/>
      <c r="F84" s="96"/>
      <c r="G84" s="96"/>
      <c r="H84" s="96"/>
      <c r="I84" s="93"/>
      <c r="J84" s="94"/>
      <c r="K84" s="313">
        <v>0.05</v>
      </c>
      <c r="L84" s="855">
        <f>N78*K84</f>
        <v>285.65896426295956</v>
      </c>
      <c r="M84" s="856"/>
      <c r="N84" s="57"/>
    </row>
    <row r="85" spans="1:14" ht="15" thickBot="1">
      <c r="B85" s="97" t="s">
        <v>1058</v>
      </c>
      <c r="C85" s="98"/>
      <c r="D85" s="98"/>
      <c r="E85" s="98"/>
      <c r="F85" s="98"/>
      <c r="G85" s="98"/>
      <c r="H85" s="98"/>
      <c r="I85" s="99"/>
      <c r="J85" s="100"/>
      <c r="K85" s="314">
        <v>0.05</v>
      </c>
      <c r="L85" s="857">
        <f>N78*K85</f>
        <v>285.65896426295956</v>
      </c>
      <c r="M85" s="858"/>
      <c r="N85" s="57"/>
    </row>
    <row r="86" spans="1:14" ht="15" thickBot="1">
      <c r="B86" s="821" t="s">
        <v>1037</v>
      </c>
      <c r="C86" s="822"/>
      <c r="D86" s="822"/>
      <c r="E86" s="822"/>
      <c r="F86" s="822"/>
      <c r="G86" s="822"/>
      <c r="H86" s="822"/>
      <c r="I86" s="822"/>
      <c r="J86" s="822"/>
      <c r="K86" s="822"/>
      <c r="L86" s="822"/>
      <c r="M86" s="823"/>
      <c r="N86" s="58">
        <f>L83+L84+L85</f>
        <v>1713.9537855777576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7427.1330708369478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400</v>
      </c>
      <c r="N36" s="281">
        <f>K36/M36</f>
        <v>163.05062182237717</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400</v>
      </c>
      <c r="N37" s="281">
        <f>K37/M37</f>
        <v>330.52249999999998</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62498.8</v>
      </c>
      <c r="L38" s="279"/>
      <c r="M38" s="280">
        <v>400</v>
      </c>
      <c r="N38" s="281">
        <f>K38/M38</f>
        <v>156.24700000000001</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76395.8174311045</v>
      </c>
      <c r="L39" s="838">
        <v>400</v>
      </c>
      <c r="M39" s="839"/>
      <c r="N39" s="281">
        <f>K39/L39</f>
        <v>190.98954357776125</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0.957510097614375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841.76717549775276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2367.42</v>
      </c>
      <c r="N48" s="281">
        <f>K48*M48</f>
        <v>4332.3786</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92855.7</v>
      </c>
      <c r="N49" s="281">
        <f>K49*M49</f>
        <v>1764.2583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6096.6368999999995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5">
        <f>VLOOKUP(A58,TRANSPORTE!A5:D117,4,FALSE)</f>
        <v>1339</v>
      </c>
      <c r="M58" s="826"/>
      <c r="N58" s="296">
        <f>K58*L58</f>
        <v>25.440999999999999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25.440999999999999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SUM(N69:N75)</f>
        <v>95.751009761437501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7059.5960852591897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1411.9192170518381</v>
      </c>
      <c r="M83" s="856"/>
      <c r="N83" s="57"/>
    </row>
    <row r="84" spans="1:14">
      <c r="B84" s="95" t="s">
        <v>1057</v>
      </c>
      <c r="C84" s="96"/>
      <c r="D84" s="96"/>
      <c r="E84" s="96"/>
      <c r="F84" s="96"/>
      <c r="G84" s="96"/>
      <c r="H84" s="96"/>
      <c r="I84" s="93"/>
      <c r="J84" s="94"/>
      <c r="K84" s="313">
        <v>0.05</v>
      </c>
      <c r="L84" s="855">
        <f>N78*K84</f>
        <v>352.97980426295953</v>
      </c>
      <c r="M84" s="856"/>
      <c r="N84" s="57"/>
    </row>
    <row r="85" spans="1:14" ht="15" thickBot="1">
      <c r="B85" s="97" t="s">
        <v>1058</v>
      </c>
      <c r="C85" s="98"/>
      <c r="D85" s="98"/>
      <c r="E85" s="98"/>
      <c r="F85" s="98"/>
      <c r="G85" s="98"/>
      <c r="H85" s="98"/>
      <c r="I85" s="99"/>
      <c r="J85" s="100"/>
      <c r="K85" s="314">
        <v>0.05</v>
      </c>
      <c r="L85" s="857">
        <f>N78*K85</f>
        <v>352.97980426295953</v>
      </c>
      <c r="M85" s="858"/>
      <c r="N85" s="57"/>
    </row>
    <row r="86" spans="1:14" ht="15" thickBot="1">
      <c r="B86" s="821" t="s">
        <v>1037</v>
      </c>
      <c r="C86" s="822"/>
      <c r="D86" s="822"/>
      <c r="E86" s="822"/>
      <c r="F86" s="822"/>
      <c r="G86" s="822"/>
      <c r="H86" s="822"/>
      <c r="I86" s="822"/>
      <c r="J86" s="822"/>
      <c r="K86" s="822"/>
      <c r="L86" s="822"/>
      <c r="M86" s="823"/>
      <c r="N86" s="58">
        <f>L83+L84+L85</f>
        <v>2117.8788255777572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9177.4749108369469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400</v>
      </c>
      <c r="N36" s="281">
        <f>K36/M36</f>
        <v>163.05062182237717</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400</v>
      </c>
      <c r="N37" s="281">
        <f>K37/M37</f>
        <v>330.52249999999998</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62498.8</v>
      </c>
      <c r="L38" s="279"/>
      <c r="M38" s="280">
        <v>400</v>
      </c>
      <c r="N38" s="281">
        <f>K38/M38</f>
        <v>156.24700000000001</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76395.8174311045</v>
      </c>
      <c r="L39" s="838">
        <v>400</v>
      </c>
      <c r="M39" s="839"/>
      <c r="N39" s="281">
        <f>K39/L39</f>
        <v>190.98954357776125</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0.957510097614375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841.76717549775276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92855.7</v>
      </c>
      <c r="N48" s="281">
        <f>K48*M48</f>
        <v>1207.1241</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2367.42</v>
      </c>
      <c r="N49" s="281">
        <f>K49*M49</f>
        <v>3551.13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4758.2541000000001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5">
        <f>VLOOKUP(A58,TRANSPORTE!A5:D117,4,FALSE)</f>
        <v>1339</v>
      </c>
      <c r="M58" s="826"/>
      <c r="N58" s="296">
        <f>K58*L58</f>
        <v>17.407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17.407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95.751009761437501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5713.1792852591907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1142.6358570518382</v>
      </c>
      <c r="M83" s="856"/>
      <c r="N83" s="57"/>
    </row>
    <row r="84" spans="1:14">
      <c r="B84" s="95" t="s">
        <v>1057</v>
      </c>
      <c r="C84" s="96"/>
      <c r="D84" s="96"/>
      <c r="E84" s="96"/>
      <c r="F84" s="96"/>
      <c r="G84" s="96"/>
      <c r="H84" s="96"/>
      <c r="I84" s="93"/>
      <c r="J84" s="94"/>
      <c r="K84" s="313">
        <v>0.05</v>
      </c>
      <c r="L84" s="855">
        <f>N78*K84</f>
        <v>285.65896426295956</v>
      </c>
      <c r="M84" s="856"/>
      <c r="N84" s="57"/>
    </row>
    <row r="85" spans="1:14" ht="15" thickBot="1">
      <c r="B85" s="97" t="s">
        <v>1058</v>
      </c>
      <c r="C85" s="98"/>
      <c r="D85" s="98"/>
      <c r="E85" s="98"/>
      <c r="F85" s="98"/>
      <c r="G85" s="98"/>
      <c r="H85" s="98"/>
      <c r="I85" s="99"/>
      <c r="J85" s="100"/>
      <c r="K85" s="314">
        <v>0.05</v>
      </c>
      <c r="L85" s="857">
        <f>N78*K85</f>
        <v>285.65896426295956</v>
      </c>
      <c r="M85" s="858"/>
      <c r="N85" s="57"/>
    </row>
    <row r="86" spans="1:14" ht="15" thickBot="1">
      <c r="B86" s="821" t="s">
        <v>1037</v>
      </c>
      <c r="C86" s="822"/>
      <c r="D86" s="822"/>
      <c r="E86" s="822"/>
      <c r="F86" s="822"/>
      <c r="G86" s="822"/>
      <c r="H86" s="822"/>
      <c r="I86" s="822"/>
      <c r="J86" s="822"/>
      <c r="K86" s="822"/>
      <c r="L86" s="822"/>
      <c r="M86" s="823"/>
      <c r="N86" s="58">
        <f>L83+L84+L85</f>
        <v>1713.9537855777576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7427.1330708369478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92">
        <v>275</v>
      </c>
      <c r="N36" s="281">
        <f>K36/M36</f>
        <v>237.1645408325486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92">
        <f>M36</f>
        <v>275</v>
      </c>
      <c r="N37" s="281">
        <f>K37/M37</f>
        <v>480.76</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62498.8</v>
      </c>
      <c r="L38" s="279"/>
      <c r="M38" s="292">
        <v>275</v>
      </c>
      <c r="N38" s="281">
        <f>K38/M38</f>
        <v>227.26836363636366</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76395.8174311045</v>
      </c>
      <c r="L39" s="949">
        <v>275</v>
      </c>
      <c r="M39" s="950"/>
      <c r="N39" s="281">
        <f>K39/L39</f>
        <v>277.80297247674366</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1.3927419601663635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1224.3886189058223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92855.7</v>
      </c>
      <c r="N48" s="281">
        <f>K48*M48</f>
        <v>2321.3924999999999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92855.7</v>
      </c>
      <c r="N49" s="281">
        <f>K49*M49</f>
        <v>1207.1241</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2367.42</v>
      </c>
      <c r="N50" s="281">
        <f>K50*M50</f>
        <v>10037.8608</v>
      </c>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13566.377400000001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5">
        <f>VLOOKUP(A58,TRANSPORTE!A5:D117,4,FALSE)</f>
        <v>1339</v>
      </c>
      <c r="M58" s="826"/>
      <c r="N58" s="296">
        <f>K58*L58</f>
        <v>50.881999999999998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50.881999999999998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SUM(N69:N75)</f>
        <v>139.27419601663635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14980.922214922461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2996.1844429844923</v>
      </c>
      <c r="M83" s="856"/>
      <c r="N83" s="57"/>
    </row>
    <row r="84" spans="1:14">
      <c r="B84" s="95" t="s">
        <v>1057</v>
      </c>
      <c r="C84" s="96"/>
      <c r="D84" s="96"/>
      <c r="E84" s="96"/>
      <c r="F84" s="96"/>
      <c r="G84" s="96"/>
      <c r="H84" s="96"/>
      <c r="I84" s="93"/>
      <c r="J84" s="94"/>
      <c r="K84" s="313">
        <v>0.05</v>
      </c>
      <c r="L84" s="855">
        <f>N78*K84</f>
        <v>749.04611074612308</v>
      </c>
      <c r="M84" s="856"/>
      <c r="N84" s="57"/>
    </row>
    <row r="85" spans="1:14" ht="15" thickBot="1">
      <c r="B85" s="97" t="s">
        <v>1058</v>
      </c>
      <c r="C85" s="98"/>
      <c r="D85" s="98"/>
      <c r="E85" s="98"/>
      <c r="F85" s="98"/>
      <c r="G85" s="98"/>
      <c r="H85" s="98"/>
      <c r="I85" s="99"/>
      <c r="J85" s="100"/>
      <c r="K85" s="314">
        <v>0.05</v>
      </c>
      <c r="L85" s="857">
        <f>N78*K85</f>
        <v>749.04611074612308</v>
      </c>
      <c r="M85" s="858"/>
      <c r="N85" s="57"/>
    </row>
    <row r="86" spans="1:14" ht="15" thickBot="1">
      <c r="B86" s="821" t="s">
        <v>1037</v>
      </c>
      <c r="C86" s="822"/>
      <c r="D86" s="822"/>
      <c r="E86" s="822"/>
      <c r="F86" s="822"/>
      <c r="G86" s="822"/>
      <c r="H86" s="822"/>
      <c r="I86" s="822"/>
      <c r="J86" s="822"/>
      <c r="K86" s="822"/>
      <c r="L86" s="822"/>
      <c r="M86" s="823"/>
      <c r="N86" s="58">
        <f>L83+L84+L85</f>
        <v>4494.2766644767389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19475.198879399199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92">
        <v>275</v>
      </c>
      <c r="N36" s="281">
        <f>K36/M36</f>
        <v>237.1645408325486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92">
        <v>275</v>
      </c>
      <c r="N37" s="281">
        <f>K37/M37</f>
        <v>480.76</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62498.8</v>
      </c>
      <c r="L38" s="279"/>
      <c r="M38" s="292">
        <v>275</v>
      </c>
      <c r="N38" s="281">
        <f>K38/M38</f>
        <v>227.26836363636366</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76395.8174311045</v>
      </c>
      <c r="L39" s="949">
        <v>275</v>
      </c>
      <c r="M39" s="950"/>
      <c r="N39" s="281">
        <f>K39/L39</f>
        <v>277.80297247674366</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1.3927419601663635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1224.3886189058223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92855.7</v>
      </c>
      <c r="N48" s="281">
        <f>K48*M48</f>
        <v>1764.2583</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92855.7</v>
      </c>
      <c r="N49" s="281">
        <f>K49*M49</f>
        <v>928.55700000000002</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2367.42</v>
      </c>
      <c r="N50" s="281">
        <f>K50*M50</f>
        <v>7670.4408000000003</v>
      </c>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10363.256100000001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5">
        <f>VLOOKUP(A58,TRANSPORTE!A5:D117,4,FALSE)</f>
        <v>1339</v>
      </c>
      <c r="M58" s="826"/>
      <c r="N58" s="296">
        <f>K58*L58</f>
        <v>38.831000000000003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38.831000000000003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139.27419601663635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11765.74991492246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2353.149982984492</v>
      </c>
      <c r="M83" s="856"/>
      <c r="N83" s="57"/>
    </row>
    <row r="84" spans="1:14">
      <c r="B84" s="95" t="s">
        <v>1057</v>
      </c>
      <c r="C84" s="96"/>
      <c r="D84" s="96"/>
      <c r="E84" s="96"/>
      <c r="F84" s="96"/>
      <c r="G84" s="96"/>
      <c r="H84" s="96"/>
      <c r="I84" s="93"/>
      <c r="J84" s="94"/>
      <c r="K84" s="313">
        <v>0.05</v>
      </c>
      <c r="L84" s="855">
        <f>N78*K84</f>
        <v>588.287495746123</v>
      </c>
      <c r="M84" s="856"/>
      <c r="N84" s="57"/>
    </row>
    <row r="85" spans="1:14" ht="15" thickBot="1">
      <c r="B85" s="97" t="s">
        <v>1058</v>
      </c>
      <c r="C85" s="98"/>
      <c r="D85" s="98"/>
      <c r="E85" s="98"/>
      <c r="F85" s="98"/>
      <c r="G85" s="98"/>
      <c r="H85" s="98"/>
      <c r="I85" s="99"/>
      <c r="J85" s="100"/>
      <c r="K85" s="314">
        <v>0.05</v>
      </c>
      <c r="L85" s="857">
        <f>N78*K85</f>
        <v>588.287495746123</v>
      </c>
      <c r="M85" s="858"/>
      <c r="N85" s="57"/>
    </row>
    <row r="86" spans="1:14" ht="15" thickBot="1">
      <c r="B86" s="821" t="s">
        <v>1037</v>
      </c>
      <c r="C86" s="822"/>
      <c r="D86" s="822"/>
      <c r="E86" s="822"/>
      <c r="F86" s="822"/>
      <c r="G86" s="822"/>
      <c r="H86" s="822"/>
      <c r="I86" s="822"/>
      <c r="J86" s="822"/>
      <c r="K86" s="822"/>
      <c r="L86" s="822"/>
      <c r="M86" s="823"/>
      <c r="N86" s="58">
        <f>L83+L84+L85</f>
        <v>3529.7249744767382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15295.474889399198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275</v>
      </c>
      <c r="N36" s="281">
        <f>K36/M36</f>
        <v>237.1645408325486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275</v>
      </c>
      <c r="N37" s="281">
        <f>K37/M37</f>
        <v>480.76</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62498.8</v>
      </c>
      <c r="L38" s="279"/>
      <c r="M38" s="280">
        <v>275</v>
      </c>
      <c r="N38" s="281">
        <f>K38/M38</f>
        <v>227.26836363636366</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76395.8174311045</v>
      </c>
      <c r="L39" s="838">
        <v>275</v>
      </c>
      <c r="M39" s="839"/>
      <c r="N39" s="281">
        <f>K39/L39</f>
        <v>277.80297247674366</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1.3927419601663635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1224.3886189058223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92855.7</v>
      </c>
      <c r="N48" s="281">
        <f>K48*M48</f>
        <v>2321.3924999999999</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92855.7</v>
      </c>
      <c r="N49" s="281">
        <f>K49*M49</f>
        <v>1207.1241</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2367.42</v>
      </c>
      <c r="N50" s="281">
        <f>K50*M50</f>
        <v>10037.8608</v>
      </c>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13566.377400000001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5">
        <f>VLOOKUP(A58,TRANSPORTE!A5:D117,4,FALSE)</f>
        <v>1339</v>
      </c>
      <c r="M58" s="826"/>
      <c r="N58" s="296">
        <f>K58*L58</f>
        <v>50.881999999999998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50.881999999999998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139.27419601663635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14980.922214922461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2996.1844429844923</v>
      </c>
      <c r="M83" s="856"/>
      <c r="N83" s="57"/>
    </row>
    <row r="84" spans="1:14">
      <c r="B84" s="95" t="s">
        <v>1057</v>
      </c>
      <c r="C84" s="96"/>
      <c r="D84" s="96"/>
      <c r="E84" s="96"/>
      <c r="F84" s="96"/>
      <c r="G84" s="96"/>
      <c r="H84" s="96"/>
      <c r="I84" s="93"/>
      <c r="J84" s="94"/>
      <c r="K84" s="313">
        <v>0.05</v>
      </c>
      <c r="L84" s="855">
        <f>N78*K84</f>
        <v>749.04611074612308</v>
      </c>
      <c r="M84" s="856"/>
      <c r="N84" s="57"/>
    </row>
    <row r="85" spans="1:14" ht="15" thickBot="1">
      <c r="B85" s="97" t="s">
        <v>1058</v>
      </c>
      <c r="C85" s="98"/>
      <c r="D85" s="98"/>
      <c r="E85" s="98"/>
      <c r="F85" s="98"/>
      <c r="G85" s="98"/>
      <c r="H85" s="98"/>
      <c r="I85" s="99"/>
      <c r="J85" s="100"/>
      <c r="K85" s="314">
        <v>0.05</v>
      </c>
      <c r="L85" s="857">
        <f>N78*K85</f>
        <v>749.04611074612308</v>
      </c>
      <c r="M85" s="858"/>
      <c r="N85" s="57"/>
    </row>
    <row r="86" spans="1:14" ht="15" thickBot="1">
      <c r="B86" s="821" t="s">
        <v>1037</v>
      </c>
      <c r="C86" s="822"/>
      <c r="D86" s="822"/>
      <c r="E86" s="822"/>
      <c r="F86" s="822"/>
      <c r="G86" s="822"/>
      <c r="H86" s="822"/>
      <c r="I86" s="822"/>
      <c r="J86" s="822"/>
      <c r="K86" s="822"/>
      <c r="L86" s="822"/>
      <c r="M86" s="823"/>
      <c r="N86" s="58">
        <f>L83+L84+L85</f>
        <v>4494.2766644767389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19475.198879399199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275</v>
      </c>
      <c r="N36" s="281">
        <f>K36/M36</f>
        <v>237.1645408325486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275</v>
      </c>
      <c r="N37" s="281">
        <f>K37/M37</f>
        <v>480.76</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62498.8</v>
      </c>
      <c r="L38" s="279"/>
      <c r="M38" s="280">
        <v>275</v>
      </c>
      <c r="N38" s="281">
        <f>K38/M38</f>
        <v>227.26836363636366</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76395.8174311045</v>
      </c>
      <c r="L39" s="838">
        <v>275</v>
      </c>
      <c r="M39" s="839"/>
      <c r="N39" s="281">
        <f>K39/L39</f>
        <v>277.80297247674366</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1.3927419601663635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1224.3886189058223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92855.7</v>
      </c>
      <c r="N48" s="281">
        <f>K48*M48</f>
        <v>1764.2583</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92855.7</v>
      </c>
      <c r="N49" s="281">
        <f>K49*M49</f>
        <v>928.55700000000002</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2367.42</v>
      </c>
      <c r="N50" s="281">
        <f>K50*M50</f>
        <v>7670.4408000000003</v>
      </c>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10363.256100000001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5">
        <f>VLOOKUP(A58,TRANSPORTE!A5:D117,4,FALSE)</f>
        <v>1339</v>
      </c>
      <c r="M58" s="826"/>
      <c r="N58" s="296">
        <f>K58*L58</f>
        <v>38.831000000000003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38.831000000000003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139.27419601663635</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11765.74991492246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2353.149982984492</v>
      </c>
      <c r="M83" s="856"/>
      <c r="N83" s="57"/>
    </row>
    <row r="84" spans="1:14">
      <c r="B84" s="95" t="s">
        <v>1057</v>
      </c>
      <c r="C84" s="96"/>
      <c r="D84" s="96"/>
      <c r="E84" s="96"/>
      <c r="F84" s="96"/>
      <c r="G84" s="96"/>
      <c r="H84" s="96"/>
      <c r="I84" s="93"/>
      <c r="J84" s="94"/>
      <c r="K84" s="313">
        <v>0.05</v>
      </c>
      <c r="L84" s="855">
        <f>N78*K84</f>
        <v>588.287495746123</v>
      </c>
      <c r="M84" s="856"/>
      <c r="N84" s="57"/>
    </row>
    <row r="85" spans="1:14" ht="15" thickBot="1">
      <c r="B85" s="97" t="s">
        <v>1058</v>
      </c>
      <c r="C85" s="98"/>
      <c r="D85" s="98"/>
      <c r="E85" s="98"/>
      <c r="F85" s="98"/>
      <c r="G85" s="98"/>
      <c r="H85" s="98"/>
      <c r="I85" s="99"/>
      <c r="J85" s="100"/>
      <c r="K85" s="314">
        <v>0.05</v>
      </c>
      <c r="L85" s="857">
        <f>N78*K85</f>
        <v>588.287495746123</v>
      </c>
      <c r="M85" s="858"/>
      <c r="N85" s="57"/>
    </row>
    <row r="86" spans="1:14" ht="15" thickBot="1">
      <c r="B86" s="821" t="s">
        <v>1037</v>
      </c>
      <c r="C86" s="822"/>
      <c r="D86" s="822"/>
      <c r="E86" s="822"/>
      <c r="F86" s="822"/>
      <c r="G86" s="822"/>
      <c r="H86" s="822"/>
      <c r="I86" s="822"/>
      <c r="J86" s="822"/>
      <c r="K86" s="822"/>
      <c r="L86" s="822"/>
      <c r="M86" s="823"/>
      <c r="N86" s="58">
        <f>L83+L84+L85</f>
        <v>3529.7249744767382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15295.474889399198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418</v>
      </c>
      <c r="N36" s="281">
        <f>K36/M36</f>
        <v>156.0293031793083</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418</v>
      </c>
      <c r="N37" s="281">
        <f>K37/M37</f>
        <v>316.28947368421052</v>
      </c>
    </row>
    <row r="38" spans="1:14">
      <c r="A38" t="s">
        <v>225</v>
      </c>
      <c r="B38" s="834" t="str">
        <f>VLOOKUP(A38,EQUIPOS!A8:D154,3,FALSE)</f>
        <v>Esparcidor de gravilla, Ancho de esparcimiento 3100mm, Velocidad de trabajo 10—20km2/h</v>
      </c>
      <c r="C38" s="835"/>
      <c r="D38" s="835"/>
      <c r="E38" s="835"/>
      <c r="F38" s="835"/>
      <c r="G38" s="835"/>
      <c r="H38" s="836"/>
      <c r="I38" s="276"/>
      <c r="J38" s="277"/>
      <c r="K38" s="278">
        <f>VLOOKUP(A38,EQUIPOS!A8:D165,4,FALSE)</f>
        <v>76395.8174311045</v>
      </c>
      <c r="L38" s="279"/>
      <c r="M38" s="280">
        <v>418</v>
      </c>
      <c r="N38" s="281">
        <f>K38/M38</f>
        <v>182.76511347154187</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0.91627760537260772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656.00016794043324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50372.700000000004</v>
      </c>
      <c r="N48" s="281">
        <f>K48*M48</f>
        <v>503.72700000000003</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2367.42</v>
      </c>
      <c r="N49" s="281">
        <f>K49*M49</f>
        <v>2959.2750000000001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3463.002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825">
        <f>VLOOKUP(A58,TRANSPORTE!A5:D117,4,FALSE)</f>
        <v>1339</v>
      </c>
      <c r="M58" s="826"/>
      <c r="N58" s="296">
        <f>K58*L58</f>
        <v>13.39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13.39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91.62776053726077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4224.0199284776945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844.80398569553893</v>
      </c>
      <c r="M83" s="856"/>
      <c r="N83" s="57"/>
    </row>
    <row r="84" spans="1:14">
      <c r="B84" s="95" t="s">
        <v>1057</v>
      </c>
      <c r="C84" s="96"/>
      <c r="D84" s="96"/>
      <c r="E84" s="96"/>
      <c r="F84" s="96"/>
      <c r="G84" s="96"/>
      <c r="H84" s="96"/>
      <c r="I84" s="93"/>
      <c r="J84" s="94"/>
      <c r="K84" s="313">
        <v>0.05</v>
      </c>
      <c r="L84" s="855">
        <f>N78*K84</f>
        <v>211.20099642388473</v>
      </c>
      <c r="M84" s="856"/>
      <c r="N84" s="57"/>
    </row>
    <row r="85" spans="1:14" ht="15" thickBot="1">
      <c r="B85" s="97" t="s">
        <v>1058</v>
      </c>
      <c r="C85" s="98"/>
      <c r="D85" s="98"/>
      <c r="E85" s="98"/>
      <c r="F85" s="98"/>
      <c r="G85" s="98"/>
      <c r="H85" s="98"/>
      <c r="I85" s="99"/>
      <c r="J85" s="100"/>
      <c r="K85" s="314">
        <v>0.05</v>
      </c>
      <c r="L85" s="857">
        <f>N78*K85</f>
        <v>211.20099642388473</v>
      </c>
      <c r="M85" s="858"/>
      <c r="N85" s="57"/>
    </row>
    <row r="86" spans="1:14" ht="15" thickBot="1">
      <c r="B86" s="821" t="s">
        <v>1037</v>
      </c>
      <c r="C86" s="822"/>
      <c r="D86" s="822"/>
      <c r="E86" s="822"/>
      <c r="F86" s="822"/>
      <c r="G86" s="822"/>
      <c r="H86" s="822"/>
      <c r="I86" s="822"/>
      <c r="J86" s="822"/>
      <c r="K86" s="822"/>
      <c r="L86" s="822"/>
      <c r="M86" s="823"/>
      <c r="N86" s="58">
        <f>L83+L84+L85</f>
        <v>1267.2059785433084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5491.225907021003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65220.248728950864</v>
      </c>
      <c r="L36" s="279"/>
      <c r="M36" s="280">
        <v>418</v>
      </c>
      <c r="N36" s="281">
        <f>K36/M36</f>
        <v>156.0293031793083</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418</v>
      </c>
      <c r="N37" s="281">
        <f>K37/M37</f>
        <v>316.28947368421052</v>
      </c>
    </row>
    <row r="38" spans="1:14">
      <c r="A38" t="s">
        <v>225</v>
      </c>
      <c r="B38" s="834" t="str">
        <f>VLOOKUP(A38,EQUIPOS!A8:D154,3,FALSE)</f>
        <v>Esparcidor de gravilla, Ancho de esparcimiento 3100mm, Velocidad de trabajo 10—20km2/h</v>
      </c>
      <c r="C38" s="835"/>
      <c r="D38" s="835"/>
      <c r="E38" s="835"/>
      <c r="F38" s="835"/>
      <c r="G38" s="835"/>
      <c r="H38" s="836"/>
      <c r="I38" s="276"/>
      <c r="J38" s="277"/>
      <c r="K38" s="278">
        <f>VLOOKUP(A38,EQUIPOS!A8:D165,4,FALSE)</f>
        <v>76395.8174311045</v>
      </c>
      <c r="L38" s="279"/>
      <c r="M38" s="280">
        <v>418</v>
      </c>
      <c r="N38" s="281">
        <f>K38/M38</f>
        <v>182.76511347154187</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0.91627760537260772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656.00016794043324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50372.700000000004</v>
      </c>
      <c r="N48" s="281">
        <f>K48*M48</f>
        <v>503.72700000000003</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2367.42</v>
      </c>
      <c r="N49" s="281">
        <f>K49*M49</f>
        <v>2959.2750000000001</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816"/>
      <c r="C52" s="817"/>
      <c r="D52" s="817"/>
      <c r="E52" s="817"/>
      <c r="F52" s="817"/>
      <c r="G52" s="817"/>
      <c r="H52" s="817"/>
      <c r="I52" s="818"/>
      <c r="J52" s="48"/>
      <c r="K52" s="50"/>
      <c r="L52" s="819"/>
      <c r="M52" s="820"/>
      <c r="N52" s="51"/>
    </row>
    <row r="53" spans="1:72" ht="15" thickBot="1">
      <c r="B53" s="821" t="s">
        <v>1037</v>
      </c>
      <c r="C53" s="822"/>
      <c r="D53" s="822"/>
      <c r="E53" s="822"/>
      <c r="F53" s="822"/>
      <c r="G53" s="822"/>
      <c r="H53" s="822"/>
      <c r="I53" s="822"/>
      <c r="J53" s="822"/>
      <c r="K53" s="822"/>
      <c r="L53" s="822"/>
      <c r="M53" s="823"/>
      <c r="N53" s="403">
        <f>SUM(N48:N52)</f>
        <v>3463.002</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824" t="s">
        <v>1045</v>
      </c>
      <c r="M57" s="797"/>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825">
        <f>VLOOKUP(A58,TRANSPORTE!A5:D117,4,FALSE)</f>
        <v>1339</v>
      </c>
      <c r="M58" s="826"/>
      <c r="N58" s="296">
        <f>K58*L58</f>
        <v>13.39</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810"/>
      <c r="M63" s="811"/>
      <c r="N63" s="133"/>
    </row>
    <row r="64" spans="1:72" ht="15" thickBot="1">
      <c r="B64" s="827" t="s">
        <v>1037</v>
      </c>
      <c r="C64" s="828"/>
      <c r="D64" s="828"/>
      <c r="E64" s="828"/>
      <c r="F64" s="828"/>
      <c r="G64" s="828"/>
      <c r="H64" s="828"/>
      <c r="I64" s="828"/>
      <c r="J64" s="828"/>
      <c r="K64" s="828"/>
      <c r="L64" s="828"/>
      <c r="M64" s="829"/>
      <c r="N64" s="110">
        <f>N58+N59+N60+N61+N62</f>
        <v>13.39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91.62776053726077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4224.0199284776945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844.80398569553893</v>
      </c>
      <c r="M83" s="856"/>
      <c r="N83" s="57"/>
    </row>
    <row r="84" spans="1:14">
      <c r="B84" s="95" t="s">
        <v>1057</v>
      </c>
      <c r="C84" s="96"/>
      <c r="D84" s="96"/>
      <c r="E84" s="96"/>
      <c r="F84" s="96"/>
      <c r="G84" s="96"/>
      <c r="H84" s="96"/>
      <c r="I84" s="93"/>
      <c r="J84" s="94"/>
      <c r="K84" s="313">
        <v>0.05</v>
      </c>
      <c r="L84" s="855">
        <f>N78*K84</f>
        <v>211.20099642388473</v>
      </c>
      <c r="M84" s="856"/>
      <c r="N84" s="57"/>
    </row>
    <row r="85" spans="1:14" ht="15" thickBot="1">
      <c r="B85" s="97" t="s">
        <v>1058</v>
      </c>
      <c r="C85" s="98"/>
      <c r="D85" s="98"/>
      <c r="E85" s="98"/>
      <c r="F85" s="98"/>
      <c r="G85" s="98"/>
      <c r="H85" s="98"/>
      <c r="I85" s="99"/>
      <c r="J85" s="100"/>
      <c r="K85" s="314">
        <v>0.05</v>
      </c>
      <c r="L85" s="857">
        <f>N78*K85</f>
        <v>211.20099642388473</v>
      </c>
      <c r="M85" s="858"/>
      <c r="N85" s="57"/>
    </row>
    <row r="86" spans="1:14" ht="15" thickBot="1">
      <c r="B86" s="821" t="s">
        <v>1037</v>
      </c>
      <c r="C86" s="822"/>
      <c r="D86" s="822"/>
      <c r="E86" s="822"/>
      <c r="F86" s="822"/>
      <c r="G86" s="822"/>
      <c r="H86" s="822"/>
      <c r="I86" s="822"/>
      <c r="J86" s="822"/>
      <c r="K86" s="822"/>
      <c r="L86" s="822"/>
      <c r="M86" s="823"/>
      <c r="N86" s="58">
        <f>L83+L84+L85</f>
        <v>1267.2059785433084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5491.225907021003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127584.23814694172</v>
      </c>
      <c r="L36" s="279"/>
      <c r="M36" s="280">
        <v>600</v>
      </c>
      <c r="N36" s="281">
        <f>K36/M36</f>
        <v>212.64039691156952</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600</v>
      </c>
      <c r="N37" s="281">
        <f>K37/M37</f>
        <v>104.16466666666668</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0.63834006507624996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317.44340364331242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53107.539516587269</v>
      </c>
      <c r="N48" s="281">
        <f>K48*M48</f>
        <v>663.84424395734095</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2367.42</v>
      </c>
      <c r="N49" s="281">
        <f>K49*M49</f>
        <v>3462.3517500000003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4126.1959939573408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5">
        <f>VLOOKUP(A58,TRANSPORTE!A5:D117,4,FALSE)</f>
        <v>1339</v>
      </c>
      <c r="M58" s="826"/>
      <c r="N58" s="296">
        <f>K58*L58</f>
        <v>16.737500000000001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16.737500000000001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4524.2109041082786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904.8421808216558</v>
      </c>
      <c r="M83" s="856"/>
      <c r="N83" s="57"/>
    </row>
    <row r="84" spans="1:14">
      <c r="B84" s="95" t="s">
        <v>1057</v>
      </c>
      <c r="C84" s="96"/>
      <c r="D84" s="96"/>
      <c r="E84" s="96"/>
      <c r="F84" s="96"/>
      <c r="G84" s="96"/>
      <c r="H84" s="96"/>
      <c r="I84" s="93"/>
      <c r="J84" s="94"/>
      <c r="K84" s="313">
        <v>0.05</v>
      </c>
      <c r="L84" s="855">
        <f>N78*K84</f>
        <v>226.21054520541395</v>
      </c>
      <c r="M84" s="856"/>
      <c r="N84" s="57"/>
    </row>
    <row r="85" spans="1:14" ht="15" thickBot="1">
      <c r="B85" s="97" t="s">
        <v>1058</v>
      </c>
      <c r="C85" s="98"/>
      <c r="D85" s="98"/>
      <c r="E85" s="98"/>
      <c r="F85" s="98"/>
      <c r="G85" s="98"/>
      <c r="H85" s="98"/>
      <c r="I85" s="99"/>
      <c r="J85" s="100"/>
      <c r="K85" s="314">
        <v>0.05</v>
      </c>
      <c r="L85" s="857">
        <f>N78*K85</f>
        <v>226.21054520541395</v>
      </c>
      <c r="M85" s="858"/>
      <c r="N85" s="57"/>
    </row>
    <row r="86" spans="1:14" ht="15" thickBot="1">
      <c r="B86" s="821" t="s">
        <v>1037</v>
      </c>
      <c r="C86" s="822"/>
      <c r="D86" s="822"/>
      <c r="E86" s="822"/>
      <c r="F86" s="822"/>
      <c r="G86" s="822"/>
      <c r="H86" s="822"/>
      <c r="I86" s="822"/>
      <c r="J86" s="822"/>
      <c r="K86" s="822"/>
      <c r="L86" s="822"/>
      <c r="M86" s="823"/>
      <c r="N86" s="58">
        <f>L83+L84+L85</f>
        <v>1357.2632712324835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5881.4741753407616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127584.23814694172</v>
      </c>
      <c r="L36" s="279"/>
      <c r="M36" s="280">
        <v>600</v>
      </c>
      <c r="N36" s="281">
        <f>K36/M36</f>
        <v>212.64039691156952</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600</v>
      </c>
      <c r="N37" s="281">
        <f>K37/M37</f>
        <v>104.16466666666668</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0.63834006507624996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317.44340364331242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52687.951475143098</v>
      </c>
      <c r="N48" s="281">
        <f>K48*M48</f>
        <v>500.53553901385942</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2367.42</v>
      </c>
      <c r="N49" s="281">
        <f>K49*M49</f>
        <v>3339.8377649999998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3840.3733040138591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5">
        <f>VLOOKUP(A58,TRANSPORTE!A5:D117,4,FALSE)</f>
        <v>1339</v>
      </c>
      <c r="M58" s="826"/>
      <c r="N58" s="296">
        <f>K58*L58</f>
        <v>12.720499999999999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12.720499999999999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4234.3712141647975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846.87424283295957</v>
      </c>
      <c r="M83" s="856"/>
      <c r="N83" s="57"/>
    </row>
    <row r="84" spans="1:14">
      <c r="B84" s="95" t="s">
        <v>1057</v>
      </c>
      <c r="C84" s="96"/>
      <c r="D84" s="96"/>
      <c r="E84" s="96"/>
      <c r="F84" s="96"/>
      <c r="G84" s="96"/>
      <c r="H84" s="96"/>
      <c r="I84" s="93"/>
      <c r="J84" s="94"/>
      <c r="K84" s="313">
        <v>0.05</v>
      </c>
      <c r="L84" s="855">
        <f>N78*K84</f>
        <v>211.71856070823989</v>
      </c>
      <c r="M84" s="856"/>
      <c r="N84" s="57"/>
    </row>
    <row r="85" spans="1:14" ht="15" thickBot="1">
      <c r="B85" s="97" t="s">
        <v>1058</v>
      </c>
      <c r="C85" s="98"/>
      <c r="D85" s="98"/>
      <c r="E85" s="98"/>
      <c r="F85" s="98"/>
      <c r="G85" s="98"/>
      <c r="H85" s="98"/>
      <c r="I85" s="99"/>
      <c r="J85" s="100"/>
      <c r="K85" s="314">
        <v>0.05</v>
      </c>
      <c r="L85" s="857">
        <f>N78*K85</f>
        <v>211.71856070823989</v>
      </c>
      <c r="M85" s="858"/>
      <c r="N85" s="57"/>
    </row>
    <row r="86" spans="1:14" ht="15" thickBot="1">
      <c r="B86" s="821" t="s">
        <v>1037</v>
      </c>
      <c r="C86" s="822"/>
      <c r="D86" s="822"/>
      <c r="E86" s="822"/>
      <c r="F86" s="822"/>
      <c r="G86" s="822"/>
      <c r="H86" s="822"/>
      <c r="I86" s="822"/>
      <c r="J86" s="822"/>
      <c r="K86" s="822"/>
      <c r="L86" s="822"/>
      <c r="M86" s="823"/>
      <c r="N86" s="58">
        <f>L83+L84+L85</f>
        <v>1270.3113642494393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5504.6825784142366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127584.23814694172</v>
      </c>
      <c r="L36" s="279"/>
      <c r="M36" s="280">
        <v>600</v>
      </c>
      <c r="N36" s="281">
        <f>K36/M36</f>
        <v>212.64039691156952</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600</v>
      </c>
      <c r="N37" s="281">
        <f>K37/M37</f>
        <v>104.16466666666668</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0.63834006507624996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317.44340364331242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70061.382563771389</v>
      </c>
      <c r="N48" s="281">
        <f>K48*M48</f>
        <v>665.58313435582818</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2367.42</v>
      </c>
      <c r="N49" s="281">
        <f>K49*M49</f>
        <v>4048.2882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SUM(N48:N53)</f>
        <v>4713.8713343558284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825">
        <f>VLOOKUP(A59,TRANSPORTE!A5:D117,4,FALSE)</f>
        <v>1339</v>
      </c>
      <c r="M59" s="826"/>
      <c r="N59" s="296">
        <f>K59*L59</f>
        <v>12.720499999999999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12.720499999999999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5107.8692445067663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1021.5738489013534</v>
      </c>
      <c r="M83" s="856"/>
      <c r="N83" s="57"/>
    </row>
    <row r="84" spans="1:14">
      <c r="B84" s="95" t="s">
        <v>1057</v>
      </c>
      <c r="C84" s="96"/>
      <c r="D84" s="96"/>
      <c r="E84" s="96"/>
      <c r="F84" s="96"/>
      <c r="G84" s="96"/>
      <c r="H84" s="96"/>
      <c r="I84" s="93"/>
      <c r="J84" s="94"/>
      <c r="K84" s="313">
        <v>0.05</v>
      </c>
      <c r="L84" s="855">
        <f>N78*K84</f>
        <v>255.39346222533834</v>
      </c>
      <c r="M84" s="856"/>
      <c r="N84" s="57"/>
    </row>
    <row r="85" spans="1:14" ht="15" thickBot="1">
      <c r="B85" s="97" t="s">
        <v>1058</v>
      </c>
      <c r="C85" s="98"/>
      <c r="D85" s="98"/>
      <c r="E85" s="98"/>
      <c r="F85" s="98"/>
      <c r="G85" s="98"/>
      <c r="H85" s="98"/>
      <c r="I85" s="99"/>
      <c r="J85" s="100"/>
      <c r="K85" s="314">
        <v>0.05</v>
      </c>
      <c r="L85" s="857">
        <f>N78*K85</f>
        <v>255.39346222533834</v>
      </c>
      <c r="M85" s="858"/>
      <c r="N85" s="57"/>
    </row>
    <row r="86" spans="1:14" ht="15" thickBot="1">
      <c r="B86" s="821" t="s">
        <v>1037</v>
      </c>
      <c r="C86" s="822"/>
      <c r="D86" s="822"/>
      <c r="E86" s="822"/>
      <c r="F86" s="822"/>
      <c r="G86" s="822"/>
      <c r="H86" s="822"/>
      <c r="I86" s="822"/>
      <c r="J86" s="822"/>
      <c r="K86" s="822"/>
      <c r="L86" s="822"/>
      <c r="M86" s="823"/>
      <c r="N86" s="58">
        <f>L83+L84+L85</f>
        <v>1532.3607733520298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6640.2300178587957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127584.23814694172</v>
      </c>
      <c r="L36" s="279"/>
      <c r="M36" s="280">
        <v>600</v>
      </c>
      <c r="N36" s="281">
        <f>K36/M36</f>
        <v>212.64039691156952</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600</v>
      </c>
      <c r="N37" s="281">
        <f>K37/M37</f>
        <v>104.16466666666668</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0.63834006507624996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317.44340364331242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53433.67292390942</v>
      </c>
      <c r="N48" s="281">
        <f>K48*M48</f>
        <v>253.80994638856973</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2367.42</v>
      </c>
      <c r="N49" s="281">
        <f>K49*M49</f>
        <v>2530.1801249999999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2783.9900713885695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5">
        <f>VLOOKUP(A58,TRANSPORTE!A5:D117,4,FALSE)</f>
        <v>1339</v>
      </c>
      <c r="M58" s="826"/>
      <c r="N58" s="296">
        <f>K58*L58</f>
        <v>6.3602499999999997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6.3602499999999997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3171.6277315395073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634.3255463079015</v>
      </c>
      <c r="M83" s="856"/>
      <c r="N83" s="57"/>
    </row>
    <row r="84" spans="1:14">
      <c r="B84" s="95" t="s">
        <v>1057</v>
      </c>
      <c r="C84" s="96"/>
      <c r="D84" s="96"/>
      <c r="E84" s="96"/>
      <c r="F84" s="96"/>
      <c r="G84" s="96"/>
      <c r="H84" s="96"/>
      <c r="I84" s="93"/>
      <c r="J84" s="94"/>
      <c r="K84" s="313">
        <v>0.05</v>
      </c>
      <c r="L84" s="855">
        <f>N78*K84</f>
        <v>158.58138657697538</v>
      </c>
      <c r="M84" s="856"/>
      <c r="N84" s="57"/>
    </row>
    <row r="85" spans="1:14" ht="15" thickBot="1">
      <c r="B85" s="97" t="s">
        <v>1058</v>
      </c>
      <c r="C85" s="98"/>
      <c r="D85" s="98"/>
      <c r="E85" s="98"/>
      <c r="F85" s="98"/>
      <c r="G85" s="98"/>
      <c r="H85" s="98"/>
      <c r="I85" s="99"/>
      <c r="J85" s="100"/>
      <c r="K85" s="314">
        <v>0.05</v>
      </c>
      <c r="L85" s="857">
        <f>N78*K85</f>
        <v>158.58138657697538</v>
      </c>
      <c r="M85" s="858"/>
      <c r="N85" s="57"/>
    </row>
    <row r="86" spans="1:14" ht="15" thickBot="1">
      <c r="B86" s="821" t="s">
        <v>1037</v>
      </c>
      <c r="C86" s="822"/>
      <c r="D86" s="822"/>
      <c r="E86" s="822"/>
      <c r="F86" s="822"/>
      <c r="G86" s="822"/>
      <c r="H86" s="822"/>
      <c r="I86" s="822"/>
      <c r="J86" s="822"/>
      <c r="K86" s="822"/>
      <c r="L86" s="822"/>
      <c r="M86" s="823"/>
      <c r="N86" s="58">
        <f>L83+L84+L85</f>
        <v>951.48831946185214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4123.1160510013597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127584.23814694172</v>
      </c>
      <c r="L36" s="279"/>
      <c r="M36" s="280">
        <v>600</v>
      </c>
      <c r="N36" s="281">
        <f>K36/M36</f>
        <v>212.64039691156952</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600</v>
      </c>
      <c r="N37" s="281">
        <f>K37/M37</f>
        <v>104.16466666666668</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0.63834006507624996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317.44340364331242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53107.539516587269</v>
      </c>
      <c r="N48" s="281">
        <f>K48*M48</f>
        <v>663.84424395734095</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2367.42</v>
      </c>
      <c r="N49" s="281">
        <f>K49*M49</f>
        <v>3462.3517500000003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4126.1959939573408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5">
        <f>VLOOKUP(A58,TRANSPORTE!A5:D117,4,FALSE)</f>
        <v>1339</v>
      </c>
      <c r="M58" s="826"/>
      <c r="N58" s="296">
        <f>K58*L58</f>
        <v>16.737500000000001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16.737500000000001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4524.2109041082786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904.8421808216558</v>
      </c>
      <c r="M83" s="856"/>
      <c r="N83" s="57"/>
    </row>
    <row r="84" spans="1:14">
      <c r="B84" s="95" t="s">
        <v>1057</v>
      </c>
      <c r="C84" s="96"/>
      <c r="D84" s="96"/>
      <c r="E84" s="96"/>
      <c r="F84" s="96"/>
      <c r="G84" s="96"/>
      <c r="H84" s="96"/>
      <c r="I84" s="93"/>
      <c r="J84" s="94"/>
      <c r="K84" s="313">
        <v>0.05</v>
      </c>
      <c r="L84" s="855">
        <f>N78*K84</f>
        <v>226.21054520541395</v>
      </c>
      <c r="M84" s="856"/>
      <c r="N84" s="57"/>
    </row>
    <row r="85" spans="1:14" ht="15" thickBot="1">
      <c r="B85" s="97" t="s">
        <v>1058</v>
      </c>
      <c r="C85" s="98"/>
      <c r="D85" s="98"/>
      <c r="E85" s="98"/>
      <c r="F85" s="98"/>
      <c r="G85" s="98"/>
      <c r="H85" s="98"/>
      <c r="I85" s="99"/>
      <c r="J85" s="100"/>
      <c r="K85" s="314">
        <v>0.05</v>
      </c>
      <c r="L85" s="857">
        <f>N78*K85</f>
        <v>226.21054520541395</v>
      </c>
      <c r="M85" s="858"/>
      <c r="N85" s="57"/>
    </row>
    <row r="86" spans="1:14" ht="15" thickBot="1">
      <c r="B86" s="821" t="s">
        <v>1037</v>
      </c>
      <c r="C86" s="822"/>
      <c r="D86" s="822"/>
      <c r="E86" s="822"/>
      <c r="F86" s="822"/>
      <c r="G86" s="822"/>
      <c r="H86" s="822"/>
      <c r="I86" s="822"/>
      <c r="J86" s="822"/>
      <c r="K86" s="822"/>
      <c r="L86" s="822"/>
      <c r="M86" s="823"/>
      <c r="N86" s="58">
        <f>L83+L84+L85</f>
        <v>1357.2632712324835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5881.4741753407616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127584.23814694172</v>
      </c>
      <c r="L36" s="279"/>
      <c r="M36" s="280">
        <v>600</v>
      </c>
      <c r="N36" s="281">
        <f>K36/M36</f>
        <v>212.64039691156952</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600</v>
      </c>
      <c r="N37" s="281">
        <f>K37/M37</f>
        <v>104.16466666666668</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0.63834006507624996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317.44340364331242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52687.951475143098</v>
      </c>
      <c r="N48" s="281">
        <f>K48*M48</f>
        <v>500.53553901385942</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2367.42</v>
      </c>
      <c r="N49" s="281">
        <f>K49*M49</f>
        <v>3339.8377649999998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3840.3733040138591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5">
        <f>VLOOKUP(A58,TRANSPORTE!A5:D117,4,FALSE)</f>
        <v>1339</v>
      </c>
      <c r="M58" s="826"/>
      <c r="N58" s="296">
        <f>K58*L58</f>
        <v>12.720499999999999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12.720499999999999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4234.3712141647975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846.87424283295957</v>
      </c>
      <c r="M83" s="856"/>
      <c r="N83" s="57"/>
    </row>
    <row r="84" spans="1:14">
      <c r="B84" s="95" t="s">
        <v>1057</v>
      </c>
      <c r="C84" s="96"/>
      <c r="D84" s="96"/>
      <c r="E84" s="96"/>
      <c r="F84" s="96"/>
      <c r="G84" s="96"/>
      <c r="H84" s="96"/>
      <c r="I84" s="93"/>
      <c r="J84" s="94"/>
      <c r="K84" s="313">
        <v>0.05</v>
      </c>
      <c r="L84" s="855">
        <f>N78*K84</f>
        <v>211.71856070823989</v>
      </c>
      <c r="M84" s="856"/>
      <c r="N84" s="57"/>
    </row>
    <row r="85" spans="1:14" ht="15" thickBot="1">
      <c r="B85" s="97" t="s">
        <v>1058</v>
      </c>
      <c r="C85" s="98"/>
      <c r="D85" s="98"/>
      <c r="E85" s="98"/>
      <c r="F85" s="98"/>
      <c r="G85" s="98"/>
      <c r="H85" s="98"/>
      <c r="I85" s="99"/>
      <c r="J85" s="100"/>
      <c r="K85" s="314">
        <v>0.05</v>
      </c>
      <c r="L85" s="857">
        <f>N78*K85</f>
        <v>211.71856070823989</v>
      </c>
      <c r="M85" s="858"/>
      <c r="N85" s="57"/>
    </row>
    <row r="86" spans="1:14" ht="15" thickBot="1">
      <c r="B86" s="821" t="s">
        <v>1037</v>
      </c>
      <c r="C86" s="822"/>
      <c r="D86" s="822"/>
      <c r="E86" s="822"/>
      <c r="F86" s="822"/>
      <c r="G86" s="822"/>
      <c r="H86" s="822"/>
      <c r="I86" s="822"/>
      <c r="J86" s="822"/>
      <c r="K86" s="822"/>
      <c r="L86" s="822"/>
      <c r="M86" s="823"/>
      <c r="N86" s="58">
        <f>L83+L84+L85</f>
        <v>1270.3113642494393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5504.6825784142366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127584.23814694172</v>
      </c>
      <c r="L36" s="279"/>
      <c r="M36" s="280">
        <v>600</v>
      </c>
      <c r="N36" s="281">
        <f>K36/M36</f>
        <v>212.64039691156952</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600</v>
      </c>
      <c r="N37" s="281">
        <f>K37/M37</f>
        <v>104.16466666666668</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0.63834006507624996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317.44340364331242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70061.382563771389</v>
      </c>
      <c r="N48" s="281">
        <f>K48*M48</f>
        <v>665.58313435582818</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2367.42</v>
      </c>
      <c r="N49" s="281">
        <f>K49*M49</f>
        <v>4048.2882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4713.8713343558284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825">
        <f>VLOOKUP(A58,TRANSPORTE!A5:D117,4,FALSE)</f>
        <v>1339</v>
      </c>
      <c r="M58" s="826"/>
      <c r="N58" s="296">
        <f>K58*L58</f>
        <v>12.720499999999999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12.720499999999999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5107.8692445067663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1021.5738489013534</v>
      </c>
      <c r="M83" s="856"/>
      <c r="N83" s="57"/>
    </row>
    <row r="84" spans="1:14">
      <c r="B84" s="95" t="s">
        <v>1057</v>
      </c>
      <c r="C84" s="96"/>
      <c r="D84" s="96"/>
      <c r="E84" s="96"/>
      <c r="F84" s="96"/>
      <c r="G84" s="96"/>
      <c r="H84" s="96"/>
      <c r="I84" s="93"/>
      <c r="J84" s="94"/>
      <c r="K84" s="313">
        <v>0.05</v>
      </c>
      <c r="L84" s="855">
        <f>N78*K84</f>
        <v>255.39346222533834</v>
      </c>
      <c r="M84" s="856"/>
      <c r="N84" s="57"/>
    </row>
    <row r="85" spans="1:14" ht="15" thickBot="1">
      <c r="B85" s="97" t="s">
        <v>1058</v>
      </c>
      <c r="C85" s="98"/>
      <c r="D85" s="98"/>
      <c r="E85" s="98"/>
      <c r="F85" s="98"/>
      <c r="G85" s="98"/>
      <c r="H85" s="98"/>
      <c r="I85" s="99"/>
      <c r="J85" s="100"/>
      <c r="K85" s="314">
        <v>0.05</v>
      </c>
      <c r="L85" s="857">
        <f>N78*K85</f>
        <v>255.39346222533834</v>
      </c>
      <c r="M85" s="858"/>
      <c r="N85" s="57"/>
    </row>
    <row r="86" spans="1:14" ht="15" thickBot="1">
      <c r="B86" s="821" t="s">
        <v>1037</v>
      </c>
      <c r="C86" s="822"/>
      <c r="D86" s="822"/>
      <c r="E86" s="822"/>
      <c r="F86" s="822"/>
      <c r="G86" s="822"/>
      <c r="H86" s="822"/>
      <c r="I86" s="822"/>
      <c r="J86" s="822"/>
      <c r="K86" s="822"/>
      <c r="L86" s="822"/>
      <c r="M86" s="823"/>
      <c r="N86" s="58">
        <f>L83+L84+L85</f>
        <v>1532.3607733520298</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6640.2300178587957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127584.23814694172</v>
      </c>
      <c r="L36" s="279"/>
      <c r="M36" s="280">
        <v>600</v>
      </c>
      <c r="N36" s="281">
        <f>K36/M36</f>
        <v>212.64039691156952</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600</v>
      </c>
      <c r="N37" s="281">
        <f>K37/M37</f>
        <v>104.16466666666668</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0.63834006507624996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317.44340364331242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53433.67292390942</v>
      </c>
      <c r="N48" s="281">
        <f>K48*M48</f>
        <v>253.80994638856973</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2367.42</v>
      </c>
      <c r="N49" s="281">
        <f>K49*M49</f>
        <v>2530.1801249999999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2783.9900713885695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5">
        <f>VLOOKUP(A58,TRANSPORTE!A5:D117,4,FALSE)</f>
        <v>1339</v>
      </c>
      <c r="M58" s="826"/>
      <c r="N58" s="296">
        <f>K58*L58</f>
        <v>6.3602499999999997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6.3602499999999997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SUM(N69:N75)</f>
        <v>63.834006507624991</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N43+N53+N64+N76</f>
        <v>3171.6277315395073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634.3255463079015</v>
      </c>
      <c r="M83" s="856"/>
      <c r="N83" s="57"/>
    </row>
    <row r="84" spans="1:14">
      <c r="B84" s="95" t="s">
        <v>1057</v>
      </c>
      <c r="C84" s="96"/>
      <c r="D84" s="96"/>
      <c r="E84" s="96"/>
      <c r="F84" s="96"/>
      <c r="G84" s="96"/>
      <c r="H84" s="96"/>
      <c r="I84" s="93"/>
      <c r="J84" s="94"/>
      <c r="K84" s="313">
        <v>0.05</v>
      </c>
      <c r="L84" s="855">
        <f>N78*K84</f>
        <v>158.58138657697538</v>
      </c>
      <c r="M84" s="856"/>
      <c r="N84" s="57"/>
    </row>
    <row r="85" spans="1:14" ht="15" thickBot="1">
      <c r="B85" s="97" t="s">
        <v>1058</v>
      </c>
      <c r="C85" s="98"/>
      <c r="D85" s="98"/>
      <c r="E85" s="98"/>
      <c r="F85" s="98"/>
      <c r="G85" s="98"/>
      <c r="H85" s="98"/>
      <c r="I85" s="99"/>
      <c r="J85" s="100"/>
      <c r="K85" s="314">
        <v>0.05</v>
      </c>
      <c r="L85" s="857">
        <f>N78*K85</f>
        <v>158.58138657697538</v>
      </c>
      <c r="M85" s="858"/>
      <c r="N85" s="57"/>
    </row>
    <row r="86" spans="1:14" ht="15" thickBot="1">
      <c r="B86" s="821" t="s">
        <v>1037</v>
      </c>
      <c r="C86" s="822"/>
      <c r="D86" s="822"/>
      <c r="E86" s="822"/>
      <c r="F86" s="822"/>
      <c r="G86" s="822"/>
      <c r="H86" s="822"/>
      <c r="I86" s="822"/>
      <c r="J86" s="822"/>
      <c r="K86" s="822"/>
      <c r="L86" s="822"/>
      <c r="M86" s="823"/>
      <c r="N86" s="58">
        <f>L83+L84+L85</f>
        <v>951.48831946185214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4123.1160510013597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290</v>
      </c>
      <c r="B37" s="834" t="str">
        <f>VLOOKUP(A37,EQUIPOS!A7:D154,3,FALSE)</f>
        <v>Planta trituradora</v>
      </c>
      <c r="C37" s="835"/>
      <c r="D37" s="835"/>
      <c r="E37" s="835"/>
      <c r="F37" s="835"/>
      <c r="G37" s="835"/>
      <c r="H37" s="836"/>
      <c r="I37" s="276"/>
      <c r="J37" s="277"/>
      <c r="K37" s="278">
        <f>VLOOKUP(A37,EQUIPOS!A7:D164,4,FALSE)</f>
        <v>703111.5</v>
      </c>
      <c r="L37" s="279"/>
      <c r="M37" s="280">
        <v>30</v>
      </c>
      <c r="N37" s="281">
        <f t="shared" ref="N37:N43" si="0">K37/M37</f>
        <v>23437.05</v>
      </c>
    </row>
    <row r="38" spans="1:14">
      <c r="A38" t="s">
        <v>168</v>
      </c>
      <c r="B38" s="834" t="str">
        <f>VLOOKUP(A38,EQUIPOS!A8:D154,3,FALSE)</f>
        <v>Compactador tipo  POTENCIA: 105 HP, PESO: 6 ton</v>
      </c>
      <c r="C38" s="835"/>
      <c r="D38" s="835"/>
      <c r="E38" s="835"/>
      <c r="F38" s="835"/>
      <c r="G38" s="835"/>
      <c r="H38" s="836"/>
      <c r="I38" s="276"/>
      <c r="J38" s="277"/>
      <c r="K38" s="278">
        <f>VLOOKUP(A38,EQUIPOS!A8:D165,4,FALSE)</f>
        <v>107936.26547231271</v>
      </c>
      <c r="L38" s="279"/>
      <c r="M38" s="280">
        <v>9</v>
      </c>
      <c r="N38" s="281">
        <f t="shared" si="0"/>
        <v>11992.918385812523</v>
      </c>
    </row>
    <row r="39" spans="1:14">
      <c r="A39" t="s">
        <v>173</v>
      </c>
      <c r="B39" s="834" t="str">
        <f>VLOOKUP(A39,EQUIPOS!A9:D154,3,FALSE)</f>
        <v>Compactador neumático de Potencia 70 HP, peso de 13 ton</v>
      </c>
      <c r="C39" s="835"/>
      <c r="D39" s="835"/>
      <c r="E39" s="835"/>
      <c r="F39" s="835"/>
      <c r="G39" s="835"/>
      <c r="H39" s="836"/>
      <c r="I39" s="276"/>
      <c r="J39" s="277"/>
      <c r="K39" s="278">
        <f>VLOOKUP(A39,EQUIPOS!A9:D166,4,FALSE)</f>
        <v>132209</v>
      </c>
      <c r="L39" s="279"/>
      <c r="M39" s="280">
        <v>9</v>
      </c>
      <c r="N39" s="281">
        <f t="shared" si="0"/>
        <v>14689.888888888889</v>
      </c>
    </row>
    <row r="40" spans="1:14">
      <c r="A40" t="s">
        <v>286</v>
      </c>
      <c r="B40" s="834" t="str">
        <f>VLOOKUP(A40,EQUIPOS!A10:D154,3,FALSE)</f>
        <v>Planta de asfalto en frio</v>
      </c>
      <c r="C40" s="835"/>
      <c r="D40" s="835"/>
      <c r="E40" s="835"/>
      <c r="F40" s="835"/>
      <c r="G40" s="835"/>
      <c r="H40" s="836"/>
      <c r="I40" s="276"/>
      <c r="J40" s="277"/>
      <c r="K40" s="278">
        <f>VLOOKUP(A40,EQUIPOS!A10:D167,4,FALSE)</f>
        <v>240266.63727832068</v>
      </c>
      <c r="L40" s="279"/>
      <c r="M40" s="280">
        <v>9</v>
      </c>
      <c r="N40" s="281">
        <f t="shared" si="0"/>
        <v>26696.29303092452</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9</v>
      </c>
      <c r="N42" s="281">
        <f t="shared" si="0"/>
        <v>33386.111111111109</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9</v>
      </c>
      <c r="N43" s="281">
        <f t="shared" si="0"/>
        <v>10516.681111111111</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N77*M46</f>
        <v>922.04676066569448</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132458.08928851385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30345</v>
      </c>
      <c r="N53" s="281">
        <f>K53*M53</f>
        <v>42483</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38.168724178170329</v>
      </c>
      <c r="N54" s="281">
        <f>K54*M54</f>
        <v>954.2181044542582</v>
      </c>
    </row>
    <row r="55" spans="1:14" ht="15" thickBot="1">
      <c r="B55" s="49"/>
      <c r="C55" s="290"/>
      <c r="D55" s="290"/>
      <c r="E55" s="290"/>
      <c r="F55" s="290"/>
      <c r="G55" s="290"/>
      <c r="H55" s="290"/>
      <c r="I55" s="277"/>
      <c r="J55" s="233"/>
      <c r="K55" s="291"/>
      <c r="L55" s="276"/>
      <c r="M55" s="292"/>
      <c r="N55" s="293"/>
    </row>
    <row r="56" spans="1:14" ht="15" thickBot="1">
      <c r="B56" s="821" t="s">
        <v>1037</v>
      </c>
      <c r="C56" s="822"/>
      <c r="D56" s="822"/>
      <c r="E56" s="822"/>
      <c r="F56" s="822"/>
      <c r="G56" s="822"/>
      <c r="H56" s="822"/>
      <c r="I56" s="822"/>
      <c r="J56" s="822"/>
      <c r="K56" s="822"/>
      <c r="L56" s="822"/>
      <c r="M56" s="823"/>
      <c r="N56" s="403">
        <f>SUM(N53:N55)</f>
        <v>43437.218104454259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825">
        <f>VLOOKUP(A61,TRANSPORTE!A5:D117,4,FALSE)</f>
        <v>1845</v>
      </c>
      <c r="M61" s="826"/>
      <c r="N61" s="296">
        <f>K61*L61</f>
        <v>2306.25</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825">
        <f>VLOOKUP(A62,TRANSPORTE!A6:D117,4,FALSE)</f>
        <v>1339</v>
      </c>
      <c r="M62" s="826"/>
      <c r="N62" s="296">
        <f>K62*L62</f>
        <v>1874.6</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f>N61+N62+N63+N64+N65</f>
        <v>4180.8500000000004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850"/>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SUM(N72:N76)</f>
        <v>9220.4676066569446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N48+N56+N67+N77</f>
        <v>189296.62499962506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37859.324999925011</v>
      </c>
      <c r="M84" s="856"/>
      <c r="N84" s="57"/>
    </row>
    <row r="85" spans="1:14">
      <c r="B85" s="95" t="s">
        <v>1057</v>
      </c>
      <c r="C85" s="96"/>
      <c r="D85" s="96"/>
      <c r="E85" s="96"/>
      <c r="F85" s="96"/>
      <c r="G85" s="96"/>
      <c r="H85" s="96"/>
      <c r="I85" s="93"/>
      <c r="J85" s="94"/>
      <c r="K85" s="313">
        <v>0.05</v>
      </c>
      <c r="L85" s="855">
        <f>N79*K85</f>
        <v>9464.8312499812528</v>
      </c>
      <c r="M85" s="856"/>
      <c r="N85" s="57"/>
    </row>
    <row r="86" spans="1:14" ht="15" thickBot="1">
      <c r="B86" s="97" t="s">
        <v>1058</v>
      </c>
      <c r="C86" s="98"/>
      <c r="D86" s="98"/>
      <c r="E86" s="98"/>
      <c r="F86" s="98"/>
      <c r="G86" s="98"/>
      <c r="H86" s="98"/>
      <c r="I86" s="99"/>
      <c r="J86" s="100"/>
      <c r="K86" s="314">
        <v>0.05</v>
      </c>
      <c r="L86" s="857">
        <f>N79*K86</f>
        <v>9464.8312499812528</v>
      </c>
      <c r="M86" s="858"/>
      <c r="N86" s="57"/>
    </row>
    <row r="87" spans="1:14" ht="15" thickBot="1">
      <c r="B87" s="821" t="s">
        <v>1037</v>
      </c>
      <c r="C87" s="822"/>
      <c r="D87" s="822"/>
      <c r="E87" s="822"/>
      <c r="F87" s="822"/>
      <c r="G87" s="822"/>
      <c r="H87" s="822"/>
      <c r="I87" s="822"/>
      <c r="J87" s="822"/>
      <c r="K87" s="822"/>
      <c r="L87" s="822"/>
      <c r="M87" s="823"/>
      <c r="N87" s="58">
        <f>L84+L85+L86</f>
        <v>56788.987499887517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246085.61249951256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9" t="s">
        <v>2324</v>
      </c>
      <c r="C106" s="860"/>
      <c r="D106" s="860"/>
      <c r="E106" s="860"/>
      <c r="F106" s="860"/>
      <c r="G106" s="860"/>
      <c r="H106" s="860"/>
      <c r="I106" s="860"/>
      <c r="J106" s="860"/>
      <c r="K106" s="860"/>
      <c r="L106" s="860"/>
      <c r="M106" s="860"/>
      <c r="N106" s="861"/>
    </row>
    <row r="107" spans="2:14" ht="15" customHeight="1">
      <c r="B107" s="859"/>
      <c r="C107" s="860"/>
      <c r="D107" s="860"/>
      <c r="E107" s="860"/>
      <c r="F107" s="860"/>
      <c r="G107" s="860"/>
      <c r="H107" s="860"/>
      <c r="I107" s="860"/>
      <c r="J107" s="860"/>
      <c r="K107" s="860"/>
      <c r="L107" s="860"/>
      <c r="M107" s="860"/>
      <c r="N107" s="861"/>
    </row>
    <row r="108" spans="2:14" ht="30" customHeight="1">
      <c r="B108" s="862" t="s">
        <v>2325</v>
      </c>
      <c r="C108" s="863"/>
      <c r="D108" s="863"/>
      <c r="E108" s="863"/>
      <c r="F108" s="863"/>
      <c r="G108" s="863"/>
      <c r="H108" s="863"/>
      <c r="I108" s="863"/>
      <c r="J108" s="863"/>
      <c r="K108" s="863"/>
      <c r="L108" s="863"/>
      <c r="M108" s="863"/>
      <c r="N108" s="864"/>
    </row>
    <row r="109" spans="2:14">
      <c r="B109" s="862"/>
      <c r="C109" s="863"/>
      <c r="D109" s="863"/>
      <c r="E109" s="863"/>
      <c r="F109" s="863"/>
      <c r="G109" s="863"/>
      <c r="H109" s="863"/>
      <c r="I109" s="863"/>
      <c r="J109" s="863"/>
      <c r="K109" s="863"/>
      <c r="L109" s="863"/>
      <c r="M109" s="863"/>
      <c r="N109" s="864"/>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8"/>
      <c r="K119" s="798"/>
      <c r="L119" s="798"/>
      <c r="M119" s="798"/>
      <c r="N119" s="799"/>
    </row>
    <row r="120" spans="2:14" ht="15" thickBot="1">
      <c r="B120" s="270" t="s">
        <v>2327</v>
      </c>
      <c r="C120" s="402"/>
      <c r="D120" s="402"/>
      <c r="E120" s="63"/>
      <c r="F120" s="63"/>
      <c r="G120" s="63"/>
      <c r="H120" s="63"/>
      <c r="I120" s="63"/>
      <c r="J120" s="800"/>
      <c r="K120" s="800"/>
      <c r="L120" s="800"/>
      <c r="M120" s="800"/>
      <c r="N120" s="801"/>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168</v>
      </c>
      <c r="B37" s="834" t="str">
        <f>VLOOKUP(A37,EQUIPOS!A7:D154,3,FALSE)</f>
        <v>Compactador tipo  POTENCIA: 105 HP, PESO: 6 ton</v>
      </c>
      <c r="C37" s="835"/>
      <c r="D37" s="835"/>
      <c r="E37" s="835"/>
      <c r="F37" s="835"/>
      <c r="G37" s="835"/>
      <c r="H37" s="836"/>
      <c r="I37" s="276"/>
      <c r="J37" s="277"/>
      <c r="K37" s="278">
        <f>VLOOKUP(A37,EQUIPOS!A7:D164,4,FALSE)</f>
        <v>107936.26547231271</v>
      </c>
      <c r="L37" s="279"/>
      <c r="M37" s="280">
        <v>9</v>
      </c>
      <c r="N37" s="281">
        <f t="shared" ref="N37:N43" si="0">K37/M37</f>
        <v>11992.918385812523</v>
      </c>
    </row>
    <row r="38" spans="1:14">
      <c r="A38" t="s">
        <v>173</v>
      </c>
      <c r="B38" s="834" t="str">
        <f>VLOOKUP(A38,EQUIPOS!A8:D154,3,FALSE)</f>
        <v>Compactador neumático de Potencia 70 HP, peso de 13 ton</v>
      </c>
      <c r="C38" s="835"/>
      <c r="D38" s="835"/>
      <c r="E38" s="835"/>
      <c r="F38" s="835"/>
      <c r="G38" s="835"/>
      <c r="H38" s="836"/>
      <c r="I38" s="276"/>
      <c r="J38" s="277"/>
      <c r="K38" s="278">
        <f>VLOOKUP(A38,EQUIPOS!A8:D165,4,FALSE)</f>
        <v>132209</v>
      </c>
      <c r="L38" s="279"/>
      <c r="M38" s="280">
        <v>9</v>
      </c>
      <c r="N38" s="281">
        <f t="shared" si="0"/>
        <v>14689.888888888889</v>
      </c>
    </row>
    <row r="39" spans="1:14">
      <c r="A39" t="s">
        <v>286</v>
      </c>
      <c r="B39" s="834" t="str">
        <f>VLOOKUP(A39,EQUIPOS!A9:D154,3,FALSE)</f>
        <v>Planta de asfalto en frio</v>
      </c>
      <c r="C39" s="835"/>
      <c r="D39" s="835"/>
      <c r="E39" s="835"/>
      <c r="F39" s="835"/>
      <c r="G39" s="835"/>
      <c r="H39" s="836"/>
      <c r="I39" s="276"/>
      <c r="J39" s="277"/>
      <c r="K39" s="278">
        <f>VLOOKUP(A39,EQUIPOS!A9:D166,4,FALSE)</f>
        <v>240266.63727832068</v>
      </c>
      <c r="L39" s="279"/>
      <c r="M39" s="280">
        <v>9</v>
      </c>
      <c r="N39" s="281">
        <f t="shared" si="0"/>
        <v>26696.29303092452</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9</v>
      </c>
      <c r="N42" s="281">
        <f t="shared" si="0"/>
        <v>33386.111111111109</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9</v>
      </c>
      <c r="N43" s="281">
        <f t="shared" si="0"/>
        <v>10516.681111111111</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922.04676066569448</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132458.08928851385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30345</v>
      </c>
      <c r="N54" s="281">
        <f>K54*M54</f>
        <v>42483</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43437.218104454259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1339</v>
      </c>
      <c r="M64" s="826"/>
      <c r="N64" s="296">
        <f>K64*L64</f>
        <v>1874.6</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825">
        <f>VLOOKUP(A65,TRANSPORTE!A6:D117,4,FALSE)</f>
        <v>1845</v>
      </c>
      <c r="M65" s="826"/>
      <c r="N65" s="296">
        <f>K65*L65</f>
        <v>2306.25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4180.8500000000004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9220.4676066569446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189296.62499962506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37859.324999925011</v>
      </c>
      <c r="M88" s="856"/>
      <c r="N88" s="57"/>
    </row>
    <row r="89" spans="1:14">
      <c r="B89" s="95" t="s">
        <v>1057</v>
      </c>
      <c r="C89" s="96"/>
      <c r="D89" s="96"/>
      <c r="E89" s="96"/>
      <c r="F89" s="96"/>
      <c r="G89" s="96"/>
      <c r="H89" s="96"/>
      <c r="I89" s="93"/>
      <c r="J89" s="94"/>
      <c r="K89" s="313">
        <v>0.05</v>
      </c>
      <c r="L89" s="855">
        <f>N83*K89</f>
        <v>9464.8312499812528</v>
      </c>
      <c r="M89" s="856"/>
      <c r="N89" s="57"/>
    </row>
    <row r="90" spans="1:14" ht="15" thickBot="1">
      <c r="B90" s="97" t="s">
        <v>1058</v>
      </c>
      <c r="C90" s="98"/>
      <c r="D90" s="98"/>
      <c r="E90" s="98"/>
      <c r="F90" s="98"/>
      <c r="G90" s="98"/>
      <c r="H90" s="98"/>
      <c r="I90" s="99"/>
      <c r="J90" s="100"/>
      <c r="K90" s="314">
        <v>0.05</v>
      </c>
      <c r="L90" s="857">
        <f>N83*K90</f>
        <v>9464.8312499812528</v>
      </c>
      <c r="M90" s="858"/>
      <c r="N90" s="57"/>
    </row>
    <row r="91" spans="1:14" ht="15" thickBot="1">
      <c r="B91" s="821" t="s">
        <v>1037</v>
      </c>
      <c r="C91" s="822"/>
      <c r="D91" s="822"/>
      <c r="E91" s="822"/>
      <c r="F91" s="822"/>
      <c r="G91" s="822"/>
      <c r="H91" s="822"/>
      <c r="I91" s="822"/>
      <c r="J91" s="822"/>
      <c r="K91" s="822"/>
      <c r="L91" s="822"/>
      <c r="M91" s="823"/>
      <c r="N91" s="58">
        <f>L88+L89+L90</f>
        <v>56788.987499887517</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246085.61249951256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168</v>
      </c>
      <c r="B37" s="834" t="str">
        <f>VLOOKUP(A37,EQUIPOS!A7:D154,3,FALSE)</f>
        <v>Compactador tipo  POTENCIA: 105 HP, PESO: 6 ton</v>
      </c>
      <c r="C37" s="835"/>
      <c r="D37" s="835"/>
      <c r="E37" s="835"/>
      <c r="F37" s="835"/>
      <c r="G37" s="835"/>
      <c r="H37" s="836"/>
      <c r="I37" s="276"/>
      <c r="J37" s="277"/>
      <c r="K37" s="278">
        <f>VLOOKUP(A37,EQUIPOS!A7:D164,4,FALSE)</f>
        <v>107936.26547231271</v>
      </c>
      <c r="L37" s="279"/>
      <c r="M37" s="280">
        <v>9</v>
      </c>
      <c r="N37" s="281">
        <f t="shared" ref="N37:N43" si="0">K37/M37</f>
        <v>11992.918385812523</v>
      </c>
    </row>
    <row r="38" spans="1:14">
      <c r="A38" t="s">
        <v>173</v>
      </c>
      <c r="B38" s="834" t="str">
        <f>VLOOKUP(A38,EQUIPOS!A8:D154,3,FALSE)</f>
        <v>Compactador neumático de Potencia 70 HP, peso de 13 ton</v>
      </c>
      <c r="C38" s="835"/>
      <c r="D38" s="835"/>
      <c r="E38" s="835"/>
      <c r="F38" s="835"/>
      <c r="G38" s="835"/>
      <c r="H38" s="836"/>
      <c r="I38" s="276"/>
      <c r="J38" s="277"/>
      <c r="K38" s="278">
        <f>VLOOKUP(A38,EQUIPOS!A8:D165,4,FALSE)</f>
        <v>132209</v>
      </c>
      <c r="L38" s="279"/>
      <c r="M38" s="280">
        <v>9</v>
      </c>
      <c r="N38" s="281">
        <f t="shared" si="0"/>
        <v>14689.888888888889</v>
      </c>
    </row>
    <row r="39" spans="1:14">
      <c r="A39" t="s">
        <v>286</v>
      </c>
      <c r="B39" s="834" t="str">
        <f>VLOOKUP(A39,EQUIPOS!A9:D154,3,FALSE)</f>
        <v>Planta de asfalto en frio</v>
      </c>
      <c r="C39" s="835"/>
      <c r="D39" s="835"/>
      <c r="E39" s="835"/>
      <c r="F39" s="835"/>
      <c r="G39" s="835"/>
      <c r="H39" s="836"/>
      <c r="I39" s="276"/>
      <c r="J39" s="277"/>
      <c r="K39" s="278">
        <f>VLOOKUP(A39,EQUIPOS!A9:D166,4,FALSE)</f>
        <v>240266.63727832068</v>
      </c>
      <c r="L39" s="279"/>
      <c r="M39" s="280">
        <v>9</v>
      </c>
      <c r="N39" s="281">
        <f t="shared" si="0"/>
        <v>26696.29303092452</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9</v>
      </c>
      <c r="N42" s="281">
        <f t="shared" si="0"/>
        <v>33386.111111111109</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9</v>
      </c>
      <c r="N43" s="281">
        <f t="shared" si="0"/>
        <v>10516.681111111111</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922.04676066569448</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132458.08928851385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30345</v>
      </c>
      <c r="N54" s="281">
        <f>K54*M54</f>
        <v>42483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20">
        <f>SUM(N54:N58)</f>
        <v>43437.218104454259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825">
        <f>VLOOKUP(A64,TRANSPORTE!A5:D117,4,FALSE)</f>
        <v>1339</v>
      </c>
      <c r="M64" s="826"/>
      <c r="N64" s="296">
        <f>K64*L64</f>
        <v>1874.6</v>
      </c>
    </row>
    <row r="65" spans="1:15">
      <c r="A65" t="s">
        <v>1433</v>
      </c>
      <c r="B65" s="52" t="str">
        <f>VLOOKUP(A65,TRANSPORTE!A6:D117,3,FALSE)</f>
        <v>Transporte de Mezcla en Frio DMF-19</v>
      </c>
      <c r="C65" s="53"/>
      <c r="D65" s="53"/>
      <c r="E65" s="53"/>
      <c r="F65" s="53"/>
      <c r="G65" s="53"/>
      <c r="H65" s="320" t="s">
        <v>1552</v>
      </c>
      <c r="I65" s="288">
        <v>1.25</v>
      </c>
      <c r="J65" s="295">
        <v>1</v>
      </c>
      <c r="K65" s="288">
        <v>1.25</v>
      </c>
      <c r="L65" s="825">
        <f>VLOOKUP(A65,TRANSPORTE!A6:D117,4,FALSE)</f>
        <v>1845</v>
      </c>
      <c r="M65" s="826"/>
      <c r="N65" s="296">
        <f>K65*L65</f>
        <v>2306.25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4180.8500000000004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9220.4676066569446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189296.62499962506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37859.324999925011</v>
      </c>
      <c r="M88" s="856"/>
      <c r="N88" s="57"/>
    </row>
    <row r="89" spans="1:14">
      <c r="B89" s="95" t="s">
        <v>1057</v>
      </c>
      <c r="C89" s="96"/>
      <c r="D89" s="96"/>
      <c r="E89" s="96"/>
      <c r="F89" s="96"/>
      <c r="G89" s="96"/>
      <c r="H89" s="96"/>
      <c r="I89" s="93"/>
      <c r="J89" s="94"/>
      <c r="K89" s="313">
        <v>0.05</v>
      </c>
      <c r="L89" s="855">
        <f>N83*K89</f>
        <v>9464.8312499812528</v>
      </c>
      <c r="M89" s="856"/>
      <c r="N89" s="57"/>
    </row>
    <row r="90" spans="1:14" ht="15" thickBot="1">
      <c r="B90" s="97" t="s">
        <v>1058</v>
      </c>
      <c r="C90" s="98"/>
      <c r="D90" s="98"/>
      <c r="E90" s="98"/>
      <c r="F90" s="98"/>
      <c r="G90" s="98"/>
      <c r="H90" s="98"/>
      <c r="I90" s="99"/>
      <c r="J90" s="100"/>
      <c r="K90" s="314">
        <v>0.05</v>
      </c>
      <c r="L90" s="857">
        <f>N83*K90</f>
        <v>9464.8312499812528</v>
      </c>
      <c r="M90" s="858"/>
      <c r="N90" s="57"/>
    </row>
    <row r="91" spans="1:14" ht="15" thickBot="1">
      <c r="B91" s="821" t="s">
        <v>1037</v>
      </c>
      <c r="C91" s="822"/>
      <c r="D91" s="822"/>
      <c r="E91" s="822"/>
      <c r="F91" s="822"/>
      <c r="G91" s="822"/>
      <c r="H91" s="822"/>
      <c r="I91" s="822"/>
      <c r="J91" s="822"/>
      <c r="K91" s="822"/>
      <c r="L91" s="822"/>
      <c r="M91" s="823"/>
      <c r="N91" s="58">
        <f>L88+L89+L90</f>
        <v>56788.987499887517</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58">
        <f>N83+N91</f>
        <v>246085.61249951256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168</v>
      </c>
      <c r="B37" s="834" t="str">
        <f>VLOOKUP(A37,EQUIPOS!A7:D154,3,FALSE)</f>
        <v>Compactador tipo  POTENCIA: 105 HP, PESO: 6 ton</v>
      </c>
      <c r="C37" s="835"/>
      <c r="D37" s="835"/>
      <c r="E37" s="835"/>
      <c r="F37" s="835"/>
      <c r="G37" s="835"/>
      <c r="H37" s="836"/>
      <c r="I37" s="276"/>
      <c r="J37" s="277"/>
      <c r="K37" s="278">
        <f>VLOOKUP(A37,EQUIPOS!A7:D164,4,FALSE)</f>
        <v>107936.26547231271</v>
      </c>
      <c r="L37" s="279"/>
      <c r="M37" s="280">
        <v>7</v>
      </c>
      <c r="N37" s="281">
        <f t="shared" ref="N37:N43" si="0">K37/M37</f>
        <v>15419.466496044672</v>
      </c>
    </row>
    <row r="38" spans="1:14">
      <c r="A38" t="s">
        <v>173</v>
      </c>
      <c r="B38" s="834" t="str">
        <f>VLOOKUP(A38,EQUIPOS!A8:D154,3,FALSE)</f>
        <v>Compactador neumático de Potencia 70 HP, peso de 13 ton</v>
      </c>
      <c r="C38" s="835"/>
      <c r="D38" s="835"/>
      <c r="E38" s="835"/>
      <c r="F38" s="835"/>
      <c r="G38" s="835"/>
      <c r="H38" s="836"/>
      <c r="I38" s="276"/>
      <c r="J38" s="277"/>
      <c r="K38" s="278">
        <f>VLOOKUP(A38,EQUIPOS!A8:D165,4,FALSE)</f>
        <v>132209</v>
      </c>
      <c r="L38" s="279"/>
      <c r="M38" s="280">
        <v>7</v>
      </c>
      <c r="N38" s="281">
        <f t="shared" si="0"/>
        <v>18887</v>
      </c>
    </row>
    <row r="39" spans="1:14">
      <c r="A39" t="s">
        <v>286</v>
      </c>
      <c r="B39" s="834" t="str">
        <f>VLOOKUP(A39,EQUIPOS!A9:D154,3,FALSE)</f>
        <v>Planta de asfalto en frio</v>
      </c>
      <c r="C39" s="835"/>
      <c r="D39" s="835"/>
      <c r="E39" s="835"/>
      <c r="F39" s="835"/>
      <c r="G39" s="835"/>
      <c r="H39" s="836"/>
      <c r="I39" s="276"/>
      <c r="J39" s="277"/>
      <c r="K39" s="278">
        <f>VLOOKUP(A39,EQUIPOS!A9:D166,4,FALSE)</f>
        <v>240266.63727832068</v>
      </c>
      <c r="L39" s="279"/>
      <c r="M39" s="280">
        <v>9</v>
      </c>
      <c r="N39" s="281">
        <f t="shared" si="0"/>
        <v>26696.29303092452</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7</v>
      </c>
      <c r="N42" s="281">
        <f t="shared" si="0"/>
        <v>42925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9</v>
      </c>
      <c r="N43" s="281">
        <f t="shared" si="0"/>
        <v>10516.681111111111</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1053.7677264750794</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149752.35836455537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30345</v>
      </c>
      <c r="N54" s="281">
        <f>K54*M54</f>
        <v>42483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43437.218104454259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1339</v>
      </c>
      <c r="M64" s="826"/>
      <c r="N64" s="296">
        <f>K64*L64</f>
        <v>1874.6</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1339</v>
      </c>
      <c r="N65" s="421">
        <f>K65*M65</f>
        <v>1673.75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3548.35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10537.677264750793</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207275.60373376042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41455.120746752087</v>
      </c>
      <c r="M88" s="856"/>
      <c r="N88" s="57"/>
    </row>
    <row r="89" spans="1:14">
      <c r="B89" s="95" t="s">
        <v>1057</v>
      </c>
      <c r="C89" s="96"/>
      <c r="D89" s="96"/>
      <c r="E89" s="96"/>
      <c r="F89" s="96"/>
      <c r="G89" s="96"/>
      <c r="H89" s="96"/>
      <c r="I89" s="93"/>
      <c r="J89" s="94"/>
      <c r="K89" s="313">
        <v>0.05</v>
      </c>
      <c r="L89" s="855">
        <f>N83*K89</f>
        <v>10363.780186688022</v>
      </c>
      <c r="M89" s="856"/>
      <c r="N89" s="57"/>
    </row>
    <row r="90" spans="1:14" ht="15" thickBot="1">
      <c r="B90" s="97" t="s">
        <v>1058</v>
      </c>
      <c r="C90" s="98"/>
      <c r="D90" s="98"/>
      <c r="E90" s="98"/>
      <c r="F90" s="98"/>
      <c r="G90" s="98"/>
      <c r="H90" s="98"/>
      <c r="I90" s="99"/>
      <c r="J90" s="100"/>
      <c r="K90" s="314">
        <v>0.05</v>
      </c>
      <c r="L90" s="857">
        <f>N83*K90</f>
        <v>10363.780186688022</v>
      </c>
      <c r="M90" s="858"/>
      <c r="N90" s="57"/>
    </row>
    <row r="91" spans="1:14" ht="15" thickBot="1">
      <c r="B91" s="821" t="s">
        <v>1037</v>
      </c>
      <c r="C91" s="822"/>
      <c r="D91" s="822"/>
      <c r="E91" s="822"/>
      <c r="F91" s="822"/>
      <c r="G91" s="822"/>
      <c r="H91" s="822"/>
      <c r="I91" s="822"/>
      <c r="J91" s="822"/>
      <c r="K91" s="822"/>
      <c r="L91" s="822"/>
      <c r="M91" s="823"/>
      <c r="N91" s="58">
        <f>L88+L89+L90</f>
        <v>62182.681120128123</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269458.28485388856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9</v>
      </c>
      <c r="N37" s="281">
        <f t="shared" ref="N37:N43" si="0">K37/M37</f>
        <v>14689.888888888889</v>
      </c>
    </row>
    <row r="38" spans="1:14">
      <c r="A38" t="s">
        <v>168</v>
      </c>
      <c r="B38" s="834" t="str">
        <f>VLOOKUP(A38,EQUIPOS!A8:D154,3,FALSE)</f>
        <v>Compactador tipo  POTENCIA: 105 HP, PESO: 6 ton</v>
      </c>
      <c r="C38" s="835"/>
      <c r="D38" s="835"/>
      <c r="E38" s="835"/>
      <c r="F38" s="835"/>
      <c r="G38" s="835"/>
      <c r="H38" s="836"/>
      <c r="I38" s="276"/>
      <c r="J38" s="277"/>
      <c r="K38" s="278">
        <f>VLOOKUP(A38,EQUIPOS!A8:D165,4,FALSE)</f>
        <v>107936.26547231271</v>
      </c>
      <c r="L38" s="279"/>
      <c r="M38" s="280">
        <v>9</v>
      </c>
      <c r="N38" s="281">
        <f t="shared" si="0"/>
        <v>11992.918385812523</v>
      </c>
    </row>
    <row r="39" spans="1:14">
      <c r="A39" t="s">
        <v>286</v>
      </c>
      <c r="B39" s="834" t="str">
        <f>VLOOKUP(A39,EQUIPOS!A9:D154,3,FALSE)</f>
        <v>Planta de asfalto en frio</v>
      </c>
      <c r="C39" s="835"/>
      <c r="D39" s="835"/>
      <c r="E39" s="835"/>
      <c r="F39" s="835"/>
      <c r="G39" s="835"/>
      <c r="H39" s="836"/>
      <c r="I39" s="276"/>
      <c r="J39" s="277"/>
      <c r="K39" s="278">
        <f>VLOOKUP(A39,EQUIPOS!A9:D166,4,FALSE)</f>
        <v>240266.63727832068</v>
      </c>
      <c r="L39" s="279"/>
      <c r="M39" s="280">
        <v>9</v>
      </c>
      <c r="N39" s="281">
        <f t="shared" si="0"/>
        <v>26696.29303092452</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9</v>
      </c>
      <c r="N42" s="281">
        <f t="shared" si="0"/>
        <v>33386.111111111109</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9</v>
      </c>
      <c r="N43" s="281">
        <f t="shared" si="0"/>
        <v>10516.681111111111</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35"/>
      <c r="F46" s="835"/>
      <c r="G46" s="835"/>
      <c r="H46" s="836"/>
      <c r="I46" s="42"/>
      <c r="J46" s="43"/>
      <c r="K46" s="283"/>
      <c r="L46" s="285"/>
      <c r="M46" s="286"/>
      <c r="N46" s="287"/>
    </row>
    <row r="47" spans="1:14">
      <c r="B47" s="841" t="s">
        <v>1036</v>
      </c>
      <c r="C47" s="954"/>
      <c r="D47" s="954"/>
      <c r="E47" s="44"/>
      <c r="F47" s="45"/>
      <c r="G47" s="45"/>
      <c r="H47" s="46"/>
      <c r="I47" s="42"/>
      <c r="J47" s="43"/>
      <c r="K47" s="288"/>
      <c r="L47" s="285"/>
      <c r="M47" s="410">
        <v>0.1</v>
      </c>
      <c r="N47" s="353">
        <f>N81*M47</f>
        <v>922.04676066569448</v>
      </c>
    </row>
    <row r="48" spans="1:14" ht="15" thickBot="1">
      <c r="B48" s="955"/>
      <c r="C48" s="956"/>
      <c r="D48" s="956"/>
      <c r="E48" s="956"/>
      <c r="F48" s="956"/>
      <c r="G48" s="956"/>
      <c r="H48" s="957"/>
      <c r="I48" s="843"/>
      <c r="J48" s="844"/>
      <c r="K48" s="47"/>
      <c r="L48" s="845"/>
      <c r="M48" s="958"/>
      <c r="N48" s="111"/>
    </row>
    <row r="49" spans="1:14" ht="15" thickBot="1">
      <c r="B49" s="821" t="s">
        <v>1037</v>
      </c>
      <c r="C49" s="822"/>
      <c r="D49" s="822"/>
      <c r="E49" s="822"/>
      <c r="F49" s="822"/>
      <c r="G49" s="822"/>
      <c r="H49" s="822"/>
      <c r="I49" s="822"/>
      <c r="J49" s="822"/>
      <c r="K49" s="822"/>
      <c r="L49" s="822"/>
      <c r="M49" s="823"/>
      <c r="N49" s="403">
        <f>SUM(N36:N48)</f>
        <v>132458.08928851385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30345</v>
      </c>
      <c r="N54" s="281">
        <f>K54*M54</f>
        <v>42483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43437.218104454259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1339</v>
      </c>
      <c r="M64" s="826"/>
      <c r="N64" s="296">
        <f>K64*L64</f>
        <v>1874.6</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825">
        <f>VLOOKUP(A65,TRANSPORTE!A6:D117,4,FALSE)</f>
        <v>1845</v>
      </c>
      <c r="M65" s="826"/>
      <c r="N65" s="296">
        <f>K65*L65</f>
        <v>2306.25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4180.8500000000004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9220.4676066569446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189296.62499962506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37859.324999925011</v>
      </c>
      <c r="M88" s="856"/>
      <c r="N88" s="57"/>
    </row>
    <row r="89" spans="1:14">
      <c r="B89" s="95" t="s">
        <v>1057</v>
      </c>
      <c r="C89" s="96"/>
      <c r="D89" s="96"/>
      <c r="E89" s="96"/>
      <c r="F89" s="96"/>
      <c r="G89" s="96"/>
      <c r="H89" s="96"/>
      <c r="I89" s="93"/>
      <c r="J89" s="94"/>
      <c r="K89" s="313">
        <v>0.05</v>
      </c>
      <c r="L89" s="855">
        <f>N83*K89</f>
        <v>9464.8312499812528</v>
      </c>
      <c r="M89" s="856"/>
      <c r="N89" s="57"/>
    </row>
    <row r="90" spans="1:14" ht="15" thickBot="1">
      <c r="B90" s="97" t="s">
        <v>1058</v>
      </c>
      <c r="C90" s="98"/>
      <c r="D90" s="98"/>
      <c r="E90" s="98"/>
      <c r="F90" s="98"/>
      <c r="G90" s="98"/>
      <c r="H90" s="98"/>
      <c r="I90" s="99"/>
      <c r="J90" s="100"/>
      <c r="K90" s="314">
        <v>0.05</v>
      </c>
      <c r="L90" s="857">
        <f>N83*K90</f>
        <v>9464.8312499812528</v>
      </c>
      <c r="M90" s="858"/>
      <c r="N90" s="57"/>
    </row>
    <row r="91" spans="1:14" ht="15" thickBot="1">
      <c r="B91" s="821" t="s">
        <v>1037</v>
      </c>
      <c r="C91" s="822"/>
      <c r="D91" s="822"/>
      <c r="E91" s="822"/>
      <c r="F91" s="822"/>
      <c r="G91" s="822"/>
      <c r="H91" s="822"/>
      <c r="I91" s="822"/>
      <c r="J91" s="822"/>
      <c r="K91" s="822"/>
      <c r="L91" s="822"/>
      <c r="M91" s="823"/>
      <c r="N91" s="58">
        <f>L88+L89+L90</f>
        <v>56788.987499887517</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246085.61249951256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9</v>
      </c>
      <c r="N37" s="281">
        <f t="shared" ref="N37:N43" si="0">K37/M37</f>
        <v>14689.888888888889</v>
      </c>
    </row>
    <row r="38" spans="1:14">
      <c r="A38" t="s">
        <v>168</v>
      </c>
      <c r="B38" s="834" t="str">
        <f>VLOOKUP(A38,EQUIPOS!A8:D154,3,FALSE)</f>
        <v>Compactador tipo  POTENCIA: 105 HP, PESO: 6 ton</v>
      </c>
      <c r="C38" s="835"/>
      <c r="D38" s="835"/>
      <c r="E38" s="835"/>
      <c r="F38" s="835"/>
      <c r="G38" s="835"/>
      <c r="H38" s="836"/>
      <c r="I38" s="276"/>
      <c r="J38" s="277"/>
      <c r="K38" s="278">
        <f>VLOOKUP(A38,EQUIPOS!A8:D165,4,FALSE)</f>
        <v>107936.26547231271</v>
      </c>
      <c r="L38" s="279"/>
      <c r="M38" s="280">
        <v>9</v>
      </c>
      <c r="N38" s="281">
        <f t="shared" si="0"/>
        <v>11992.918385812523</v>
      </c>
    </row>
    <row r="39" spans="1:14">
      <c r="A39" t="s">
        <v>286</v>
      </c>
      <c r="B39" s="834" t="str">
        <f>VLOOKUP(A39,EQUIPOS!A9:D154,3,FALSE)</f>
        <v>Planta de asfalto en frio</v>
      </c>
      <c r="C39" s="835"/>
      <c r="D39" s="835"/>
      <c r="E39" s="835"/>
      <c r="F39" s="835"/>
      <c r="G39" s="835"/>
      <c r="H39" s="836"/>
      <c r="I39" s="276"/>
      <c r="J39" s="277"/>
      <c r="K39" s="278">
        <f>VLOOKUP(A39,EQUIPOS!A9:D166,4,FALSE)</f>
        <v>240266.63727832068</v>
      </c>
      <c r="L39" s="279"/>
      <c r="M39" s="280">
        <v>9</v>
      </c>
      <c r="N39" s="281">
        <f t="shared" si="0"/>
        <v>26696.29303092452</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9</v>
      </c>
      <c r="N42" s="281">
        <f t="shared" si="0"/>
        <v>33386.111111111109</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9</v>
      </c>
      <c r="N43" s="281">
        <f t="shared" si="0"/>
        <v>10516.681111111111</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922.04676066569448</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132458.08928851385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30345</v>
      </c>
      <c r="N53" s="281">
        <f>K53*M53</f>
        <v>42483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43437.218104454259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1339</v>
      </c>
      <c r="M63" s="826"/>
      <c r="N63" s="296">
        <f>K63*L63</f>
        <v>1874.6</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825">
        <f>VLOOKUP(A64,TRANSPORTE!A6:D117,4,FALSE)</f>
        <v>1845</v>
      </c>
      <c r="M64" s="826"/>
      <c r="N64" s="296">
        <f>K64*L64</f>
        <v>2306.25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4180.8500000000004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189296.62499962506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37859.324999925011</v>
      </c>
      <c r="M87" s="856"/>
      <c r="N87" s="57"/>
    </row>
    <row r="88" spans="1:14">
      <c r="B88" s="95" t="s">
        <v>1057</v>
      </c>
      <c r="C88" s="96"/>
      <c r="D88" s="96"/>
      <c r="E88" s="96"/>
      <c r="F88" s="96"/>
      <c r="G88" s="96"/>
      <c r="H88" s="96"/>
      <c r="I88" s="93"/>
      <c r="J88" s="94"/>
      <c r="K88" s="313">
        <v>0.05</v>
      </c>
      <c r="L88" s="855">
        <f>N82*K88</f>
        <v>9464.8312499812528</v>
      </c>
      <c r="M88" s="856"/>
      <c r="N88" s="57"/>
    </row>
    <row r="89" spans="1:14" ht="15" thickBot="1">
      <c r="B89" s="97" t="s">
        <v>1058</v>
      </c>
      <c r="C89" s="98"/>
      <c r="D89" s="98"/>
      <c r="E89" s="98"/>
      <c r="F89" s="98"/>
      <c r="G89" s="98"/>
      <c r="H89" s="98"/>
      <c r="I89" s="99"/>
      <c r="J89" s="100"/>
      <c r="K89" s="314">
        <v>0.05</v>
      </c>
      <c r="L89" s="857">
        <f>N82*K89</f>
        <v>9464.8312499812528</v>
      </c>
      <c r="M89" s="858"/>
      <c r="N89" s="57"/>
    </row>
    <row r="90" spans="1:14" ht="15" thickBot="1">
      <c r="B90" s="821" t="s">
        <v>1037</v>
      </c>
      <c r="C90" s="822"/>
      <c r="D90" s="822"/>
      <c r="E90" s="822"/>
      <c r="F90" s="822"/>
      <c r="G90" s="822"/>
      <c r="H90" s="822"/>
      <c r="I90" s="822"/>
      <c r="J90" s="822"/>
      <c r="K90" s="822"/>
      <c r="L90" s="822"/>
      <c r="M90" s="823"/>
      <c r="N90" s="58">
        <f>L87+L88+L89</f>
        <v>56788.987499887517</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246085.61249951256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9</v>
      </c>
      <c r="N37" s="281">
        <f t="shared" ref="N37:N43" si="0">K37/M37</f>
        <v>14689.888888888889</v>
      </c>
    </row>
    <row r="38" spans="1:14">
      <c r="A38" t="s">
        <v>168</v>
      </c>
      <c r="B38" s="834" t="str">
        <f>VLOOKUP(A38,EQUIPOS!A8:D154,3,FALSE)</f>
        <v>Compactador tipo  POTENCIA: 105 HP, PESO: 6 ton</v>
      </c>
      <c r="C38" s="835"/>
      <c r="D38" s="835"/>
      <c r="E38" s="835"/>
      <c r="F38" s="835"/>
      <c r="G38" s="835"/>
      <c r="H38" s="836"/>
      <c r="I38" s="276"/>
      <c r="J38" s="277"/>
      <c r="K38" s="278">
        <f>VLOOKUP(A38,EQUIPOS!A8:D165,4,FALSE)</f>
        <v>107936.26547231271</v>
      </c>
      <c r="L38" s="279"/>
      <c r="M38" s="280">
        <v>9</v>
      </c>
      <c r="N38" s="281">
        <f t="shared" si="0"/>
        <v>11992.918385812523</v>
      </c>
    </row>
    <row r="39" spans="1:14">
      <c r="A39" t="s">
        <v>286</v>
      </c>
      <c r="B39" s="834" t="str">
        <f>VLOOKUP(A39,EQUIPOS!A9:D154,3,FALSE)</f>
        <v>Planta de asfalto en frio</v>
      </c>
      <c r="C39" s="835"/>
      <c r="D39" s="835"/>
      <c r="E39" s="835"/>
      <c r="F39" s="835"/>
      <c r="G39" s="835"/>
      <c r="H39" s="836"/>
      <c r="I39" s="276"/>
      <c r="J39" s="277"/>
      <c r="K39" s="278">
        <f>VLOOKUP(A39,EQUIPOS!A9:D166,4,FALSE)</f>
        <v>240266.63727832068</v>
      </c>
      <c r="L39" s="279"/>
      <c r="M39" s="280">
        <v>9</v>
      </c>
      <c r="N39" s="281">
        <f t="shared" si="0"/>
        <v>26696.29303092452</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9</v>
      </c>
      <c r="N42" s="281">
        <f t="shared" si="0"/>
        <v>33386.111111111109</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9</v>
      </c>
      <c r="N43" s="281">
        <f t="shared" si="0"/>
        <v>10516.681111111111</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35"/>
      <c r="F46" s="835"/>
      <c r="G46" s="835"/>
      <c r="H46" s="836"/>
      <c r="I46" s="42"/>
      <c r="J46" s="43"/>
      <c r="K46" s="283"/>
      <c r="L46" s="285"/>
      <c r="M46" s="286"/>
      <c r="N46" s="287"/>
    </row>
    <row r="47" spans="1:14">
      <c r="B47" s="841" t="s">
        <v>1036</v>
      </c>
      <c r="C47" s="954"/>
      <c r="D47" s="954"/>
      <c r="E47" s="44"/>
      <c r="F47" s="45"/>
      <c r="G47" s="45"/>
      <c r="H47" s="46"/>
      <c r="I47" s="42"/>
      <c r="J47" s="43"/>
      <c r="K47" s="288"/>
      <c r="L47" s="285"/>
      <c r="M47" s="410">
        <v>0.1</v>
      </c>
      <c r="N47" s="353">
        <f>N81*M47</f>
        <v>922.04676066569448</v>
      </c>
    </row>
    <row r="48" spans="1:14" ht="15" thickBot="1">
      <c r="B48" s="955"/>
      <c r="C48" s="956"/>
      <c r="D48" s="956"/>
      <c r="E48" s="956"/>
      <c r="F48" s="956"/>
      <c r="G48" s="956"/>
      <c r="H48" s="957"/>
      <c r="I48" s="843"/>
      <c r="J48" s="844"/>
      <c r="K48" s="47"/>
      <c r="L48" s="845"/>
      <c r="M48" s="958"/>
      <c r="N48" s="111"/>
    </row>
    <row r="49" spans="1:14" ht="15" thickBot="1">
      <c r="B49" s="821" t="s">
        <v>1037</v>
      </c>
      <c r="C49" s="822"/>
      <c r="D49" s="822"/>
      <c r="E49" s="822"/>
      <c r="F49" s="822"/>
      <c r="G49" s="822"/>
      <c r="H49" s="822"/>
      <c r="I49" s="822"/>
      <c r="J49" s="822"/>
      <c r="K49" s="822"/>
      <c r="L49" s="822"/>
      <c r="M49" s="823"/>
      <c r="N49" s="403">
        <f>SUM(N36:N48)</f>
        <v>132458.08928851385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30345</v>
      </c>
      <c r="N54" s="281">
        <f>K54*M54</f>
        <v>42483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43437.218104454259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1339</v>
      </c>
      <c r="M64" s="826"/>
      <c r="N64" s="296">
        <f>K64*L64</f>
        <v>1874.6</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825">
        <f>VLOOKUP(A65,TRANSPORTE!A6:D117,4,FALSE)</f>
        <v>1666</v>
      </c>
      <c r="M65" s="826"/>
      <c r="N65" s="296">
        <f>K65*L65</f>
        <v>2082.5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3957.1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9220.4676066569446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189072.87499962506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37814.574999925011</v>
      </c>
      <c r="M88" s="856"/>
      <c r="N88" s="57"/>
    </row>
    <row r="89" spans="1:14">
      <c r="B89" s="95" t="s">
        <v>1057</v>
      </c>
      <c r="C89" s="96"/>
      <c r="D89" s="96"/>
      <c r="E89" s="96"/>
      <c r="F89" s="96"/>
      <c r="G89" s="96"/>
      <c r="H89" s="96"/>
      <c r="I89" s="93"/>
      <c r="J89" s="94"/>
      <c r="K89" s="313">
        <v>0.05</v>
      </c>
      <c r="L89" s="855">
        <f>N83*K89</f>
        <v>9453.6437499812528</v>
      </c>
      <c r="M89" s="856"/>
      <c r="N89" s="57"/>
    </row>
    <row r="90" spans="1:14" ht="15" thickBot="1">
      <c r="B90" s="97" t="s">
        <v>1058</v>
      </c>
      <c r="C90" s="98"/>
      <c r="D90" s="98"/>
      <c r="E90" s="98"/>
      <c r="F90" s="98"/>
      <c r="G90" s="98"/>
      <c r="H90" s="98"/>
      <c r="I90" s="99"/>
      <c r="J90" s="100"/>
      <c r="K90" s="314">
        <v>0.05</v>
      </c>
      <c r="L90" s="857">
        <f>N83*K90</f>
        <v>9453.6437499812528</v>
      </c>
      <c r="M90" s="858"/>
      <c r="N90" s="57"/>
    </row>
    <row r="91" spans="1:14" ht="15" thickBot="1">
      <c r="B91" s="821" t="s">
        <v>1037</v>
      </c>
      <c r="C91" s="822"/>
      <c r="D91" s="822"/>
      <c r="E91" s="822"/>
      <c r="F91" s="822"/>
      <c r="G91" s="822"/>
      <c r="H91" s="822"/>
      <c r="I91" s="822"/>
      <c r="J91" s="822"/>
      <c r="K91" s="822"/>
      <c r="L91" s="822"/>
      <c r="M91" s="823"/>
      <c r="N91" s="58">
        <f>L88+L89+L90</f>
        <v>56721.862499887517</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245794.73749951256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customHeight="1" thickBot="1">
      <c r="A31" t="s">
        <v>1929</v>
      </c>
      <c r="B31" s="86" t="s">
        <v>1151</v>
      </c>
      <c r="C31" s="959" t="s">
        <v>1664</v>
      </c>
      <c r="D31" s="959"/>
      <c r="E31" s="959"/>
      <c r="F31" s="960"/>
      <c r="G31" s="960"/>
      <c r="H31" s="960"/>
      <c r="I31" s="960"/>
      <c r="J31" s="960"/>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7</v>
      </c>
      <c r="N37" s="281">
        <f t="shared" ref="N37:N43" si="0">K37/M37</f>
        <v>18887</v>
      </c>
    </row>
    <row r="38" spans="1:14">
      <c r="A38" t="s">
        <v>168</v>
      </c>
      <c r="B38" s="834" t="str">
        <f>VLOOKUP(A38,EQUIPOS!A8:D154,3,FALSE)</f>
        <v>Compactador tipo  POTENCIA: 105 HP, PESO: 6 ton</v>
      </c>
      <c r="C38" s="835"/>
      <c r="D38" s="835"/>
      <c r="E38" s="835"/>
      <c r="F38" s="835"/>
      <c r="G38" s="835"/>
      <c r="H38" s="836"/>
      <c r="I38" s="276"/>
      <c r="J38" s="277"/>
      <c r="K38" s="278">
        <f>VLOOKUP(A38,EQUIPOS!A8:D165,4,FALSE)</f>
        <v>107936.26547231271</v>
      </c>
      <c r="L38" s="279"/>
      <c r="M38" s="280">
        <v>7</v>
      </c>
      <c r="N38" s="281">
        <f t="shared" si="0"/>
        <v>15419.466496044672</v>
      </c>
    </row>
    <row r="39" spans="1:14">
      <c r="A39" t="s">
        <v>286</v>
      </c>
      <c r="B39" s="834" t="str">
        <f>VLOOKUP(A39,EQUIPOS!A9:D154,3,FALSE)</f>
        <v>Planta de asfalto en frio</v>
      </c>
      <c r="C39" s="835"/>
      <c r="D39" s="835"/>
      <c r="E39" s="835"/>
      <c r="F39" s="835"/>
      <c r="G39" s="835"/>
      <c r="H39" s="836"/>
      <c r="I39" s="276"/>
      <c r="J39" s="277"/>
      <c r="K39" s="278">
        <f>VLOOKUP(A39,EQUIPOS!A9:D166,4,FALSE)</f>
        <v>240266.63727832068</v>
      </c>
      <c r="L39" s="279"/>
      <c r="M39" s="280">
        <v>9</v>
      </c>
      <c r="N39" s="281">
        <f t="shared" si="0"/>
        <v>26696.29303092452</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7</v>
      </c>
      <c r="N42" s="281">
        <f t="shared" si="0"/>
        <v>42925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9</v>
      </c>
      <c r="N43" s="281">
        <f t="shared" si="0"/>
        <v>10516.681111111111</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1053.7677264750794</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149752.35836455537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30345</v>
      </c>
      <c r="N53" s="281">
        <f>K53*M53</f>
        <v>42483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43437.218104454259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1339</v>
      </c>
      <c r="M63" s="826"/>
      <c r="N63" s="296">
        <f>K63*L63</f>
        <v>1874.6</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825">
        <f>VLOOKUP(A64,TRANSPORTE!A6:D117,4,FALSE)</f>
        <v>1666</v>
      </c>
      <c r="M64" s="826"/>
      <c r="N64" s="296">
        <f>K64*L64</f>
        <v>2082.5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3957.1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10537.677264750793</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207684.35373376042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41536.870746752087</v>
      </c>
      <c r="M87" s="856"/>
      <c r="N87" s="57"/>
    </row>
    <row r="88" spans="1:14">
      <c r="B88" s="95" t="s">
        <v>1057</v>
      </c>
      <c r="C88" s="96"/>
      <c r="D88" s="96"/>
      <c r="E88" s="96"/>
      <c r="F88" s="96"/>
      <c r="G88" s="96"/>
      <c r="H88" s="96"/>
      <c r="I88" s="93"/>
      <c r="J88" s="94"/>
      <c r="K88" s="313">
        <v>0.05</v>
      </c>
      <c r="L88" s="855">
        <f>N82*K88</f>
        <v>10384.217686688022</v>
      </c>
      <c r="M88" s="856"/>
      <c r="N88" s="57"/>
    </row>
    <row r="89" spans="1:14" ht="15" thickBot="1">
      <c r="B89" s="97" t="s">
        <v>1058</v>
      </c>
      <c r="C89" s="98"/>
      <c r="D89" s="98"/>
      <c r="E89" s="98"/>
      <c r="F89" s="98"/>
      <c r="G89" s="98"/>
      <c r="H89" s="98"/>
      <c r="I89" s="99"/>
      <c r="J89" s="100"/>
      <c r="K89" s="314">
        <v>0.05</v>
      </c>
      <c r="L89" s="857">
        <f>N82*K89</f>
        <v>10384.217686688022</v>
      </c>
      <c r="M89" s="858"/>
      <c r="N89" s="57"/>
    </row>
    <row r="90" spans="1:14" ht="15" thickBot="1">
      <c r="B90" s="821" t="s">
        <v>1037</v>
      </c>
      <c r="C90" s="822"/>
      <c r="D90" s="822"/>
      <c r="E90" s="822"/>
      <c r="F90" s="822"/>
      <c r="G90" s="822"/>
      <c r="H90" s="822"/>
      <c r="I90" s="822"/>
      <c r="J90" s="822"/>
      <c r="K90" s="822"/>
      <c r="L90" s="822"/>
      <c r="M90" s="823"/>
      <c r="N90" s="58">
        <f>L87+L88+L89</f>
        <v>62305.306120128123</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269989.65985388856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10</v>
      </c>
      <c r="N37" s="281">
        <f t="shared" ref="N37:N43" si="0">K37/M37</f>
        <v>13220.9</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10</v>
      </c>
      <c r="N38" s="281">
        <f t="shared" si="0"/>
        <v>11117.575000000001</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10</v>
      </c>
      <c r="N39" s="281">
        <f t="shared" si="0"/>
        <v>84133</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10</v>
      </c>
      <c r="N42" s="281">
        <f t="shared" si="0"/>
        <v>30047.5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10</v>
      </c>
      <c r="N43" s="281">
        <f t="shared" si="0"/>
        <v>9465.0130000000008</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34"/>
      <c r="C47" s="835"/>
      <c r="D47" s="835"/>
      <c r="E47" s="835"/>
      <c r="F47" s="835"/>
      <c r="G47" s="835"/>
      <c r="H47" s="836"/>
      <c r="I47" s="837"/>
      <c r="J47" s="818"/>
      <c r="K47" s="278"/>
      <c r="L47" s="838"/>
      <c r="M47" s="839"/>
      <c r="N47" s="281"/>
    </row>
    <row r="48" spans="1:14">
      <c r="B48" s="834"/>
      <c r="C48" s="835"/>
      <c r="D48" s="835"/>
      <c r="E48" s="840"/>
      <c r="F48" s="835"/>
      <c r="G48" s="835"/>
      <c r="H48" s="836"/>
      <c r="I48" s="42"/>
      <c r="J48" s="43"/>
      <c r="K48" s="283"/>
      <c r="L48" s="285"/>
      <c r="M48" s="286"/>
      <c r="N48" s="287"/>
    </row>
    <row r="49" spans="1:14">
      <c r="B49" s="841" t="s">
        <v>1036</v>
      </c>
      <c r="C49" s="842"/>
      <c r="D49" s="842"/>
      <c r="E49" s="44"/>
      <c r="F49" s="45"/>
      <c r="G49" s="45"/>
      <c r="H49" s="46"/>
      <c r="I49" s="42"/>
      <c r="J49" s="43"/>
      <c r="K49" s="288"/>
      <c r="L49" s="285"/>
      <c r="M49" s="410">
        <v>0.1</v>
      </c>
      <c r="N49" s="353">
        <f>N83*M49</f>
        <v>829.84208459912497</v>
      </c>
    </row>
    <row r="50" spans="1:14" ht="15" thickBot="1">
      <c r="B50" s="834"/>
      <c r="C50" s="835"/>
      <c r="D50" s="835"/>
      <c r="E50" s="835"/>
      <c r="F50" s="835"/>
      <c r="G50" s="835"/>
      <c r="H50" s="836"/>
      <c r="I50" s="843"/>
      <c r="J50" s="844"/>
      <c r="K50" s="47"/>
      <c r="L50" s="845"/>
      <c r="M50" s="846"/>
      <c r="N50" s="111"/>
    </row>
    <row r="51" spans="1:14" ht="15" thickBot="1">
      <c r="B51" s="821" t="s">
        <v>1037</v>
      </c>
      <c r="C51" s="822"/>
      <c r="D51" s="822"/>
      <c r="E51" s="822"/>
      <c r="F51" s="822"/>
      <c r="G51" s="822"/>
      <c r="H51" s="822"/>
      <c r="I51" s="822"/>
      <c r="J51" s="822"/>
      <c r="K51" s="822"/>
      <c r="L51" s="822"/>
      <c r="M51" s="823"/>
      <c r="N51" s="403">
        <f>SUM(N36:N50)</f>
        <v>183067.98008459914</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12" t="s">
        <v>1028</v>
      </c>
      <c r="C55" s="813"/>
      <c r="D55" s="813"/>
      <c r="E55" s="813"/>
      <c r="F55" s="813"/>
      <c r="G55" s="813"/>
      <c r="H55" s="813"/>
      <c r="I55" s="814"/>
      <c r="J55" s="324" t="s">
        <v>1029</v>
      </c>
      <c r="K55" s="91" t="s">
        <v>1030</v>
      </c>
      <c r="L55" s="815" t="s">
        <v>1039</v>
      </c>
      <c r="M55" s="814"/>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30345</v>
      </c>
      <c r="N56" s="281">
        <f>K56*M56</f>
        <v>42483</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38.168724178170329</v>
      </c>
      <c r="N57" s="281">
        <f>K57*M57</f>
        <v>954.2181044542582</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816"/>
      <c r="C60" s="817"/>
      <c r="D60" s="817"/>
      <c r="E60" s="817"/>
      <c r="F60" s="817"/>
      <c r="G60" s="817"/>
      <c r="H60" s="817"/>
      <c r="I60" s="818"/>
      <c r="J60" s="48"/>
      <c r="K60" s="50"/>
      <c r="L60" s="819"/>
      <c r="M60" s="820"/>
      <c r="N60" s="51"/>
    </row>
    <row r="61" spans="1:14" ht="15" thickBot="1">
      <c r="B61" s="821" t="s">
        <v>1037</v>
      </c>
      <c r="C61" s="822"/>
      <c r="D61" s="822"/>
      <c r="E61" s="822"/>
      <c r="F61" s="822"/>
      <c r="G61" s="822"/>
      <c r="H61" s="822"/>
      <c r="I61" s="822"/>
      <c r="J61" s="822"/>
      <c r="K61" s="822"/>
      <c r="L61" s="822"/>
      <c r="M61" s="823"/>
      <c r="N61" s="403">
        <f>SUM(N56:N60)</f>
        <v>43437.218104454259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24" t="s">
        <v>1045</v>
      </c>
      <c r="M65" s="797"/>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825">
        <f>VLOOKUP(A66,TRANSPORTE!A5:D117,4,FALSE)</f>
        <v>1339</v>
      </c>
      <c r="M66" s="826"/>
      <c r="N66" s="296">
        <f>K66*L66</f>
        <v>1874.6</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825">
        <f>VLOOKUP(A67,TRANSPORTE!A6:D117,4,FALSE)</f>
        <v>1666</v>
      </c>
      <c r="M67" s="826"/>
      <c r="N67" s="296">
        <f>K67*L67</f>
        <v>2082.5</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10"/>
      <c r="M71" s="811"/>
      <c r="N71" s="133"/>
    </row>
    <row r="72" spans="1:15" ht="15" thickBot="1">
      <c r="B72" s="827" t="s">
        <v>1037</v>
      </c>
      <c r="C72" s="828"/>
      <c r="D72" s="828"/>
      <c r="E72" s="828"/>
      <c r="F72" s="828"/>
      <c r="G72" s="828"/>
      <c r="H72" s="828"/>
      <c r="I72" s="828"/>
      <c r="J72" s="828"/>
      <c r="K72" s="828"/>
      <c r="L72" s="828"/>
      <c r="M72" s="829"/>
      <c r="N72" s="110">
        <f>N66+N67+N68+N69+N70</f>
        <v>3957.1</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7" t="s">
        <v>1047</v>
      </c>
      <c r="C76" s="848"/>
      <c r="D76" s="848"/>
      <c r="E76" s="848"/>
      <c r="F76" s="848"/>
      <c r="G76" s="848"/>
      <c r="H76" s="848"/>
      <c r="I76" s="79" t="s">
        <v>1048</v>
      </c>
      <c r="J76" s="81" t="s">
        <v>1494</v>
      </c>
      <c r="K76" s="80" t="s">
        <v>1050</v>
      </c>
      <c r="L76" s="849" t="s">
        <v>1034</v>
      </c>
      <c r="M76" s="850"/>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08"/>
      <c r="C82" s="809"/>
      <c r="D82" s="809"/>
      <c r="E82" s="809"/>
      <c r="F82" s="809"/>
      <c r="G82" s="809"/>
      <c r="H82" s="809"/>
      <c r="I82" s="132"/>
      <c r="J82" s="132"/>
      <c r="K82" s="132"/>
      <c r="L82" s="909"/>
      <c r="M82" s="909"/>
      <c r="N82" s="51"/>
    </row>
    <row r="83" spans="1:14" ht="15" thickBot="1">
      <c r="B83" s="827" t="s">
        <v>1037</v>
      </c>
      <c r="C83" s="828"/>
      <c r="D83" s="828"/>
      <c r="E83" s="828"/>
      <c r="F83" s="828"/>
      <c r="G83" s="828"/>
      <c r="H83" s="828"/>
      <c r="I83" s="828"/>
      <c r="J83" s="828"/>
      <c r="K83" s="828"/>
      <c r="L83" s="828"/>
      <c r="M83" s="829"/>
      <c r="N83" s="310">
        <f>SUM(N77:N82)</f>
        <v>8298.4208459912497</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N51+N61+N72+N83</f>
        <v>238760.71903504466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2" t="s">
        <v>1053</v>
      </c>
      <c r="C89" s="813"/>
      <c r="D89" s="813"/>
      <c r="E89" s="813"/>
      <c r="F89" s="813"/>
      <c r="G89" s="813"/>
      <c r="H89" s="813"/>
      <c r="I89" s="323"/>
      <c r="J89" s="343"/>
      <c r="K89" s="311" t="s">
        <v>1054</v>
      </c>
      <c r="L89" s="851" t="s">
        <v>1055</v>
      </c>
      <c r="M89" s="852"/>
      <c r="N89" s="312"/>
    </row>
    <row r="90" spans="1:14">
      <c r="B90" s="853" t="s">
        <v>1056</v>
      </c>
      <c r="C90" s="854"/>
      <c r="D90" s="854"/>
      <c r="E90" s="854"/>
      <c r="F90" s="854"/>
      <c r="G90" s="854"/>
      <c r="H90" s="854"/>
      <c r="I90" s="93"/>
      <c r="J90" s="94"/>
      <c r="K90" s="313">
        <v>0.2</v>
      </c>
      <c r="L90" s="855">
        <f>N85*K90</f>
        <v>47752.143807008935</v>
      </c>
      <c r="M90" s="856"/>
      <c r="N90" s="57"/>
    </row>
    <row r="91" spans="1:14">
      <c r="B91" s="95" t="s">
        <v>1057</v>
      </c>
      <c r="C91" s="96"/>
      <c r="D91" s="96"/>
      <c r="E91" s="96"/>
      <c r="F91" s="96"/>
      <c r="G91" s="96"/>
      <c r="H91" s="96"/>
      <c r="I91" s="93"/>
      <c r="J91" s="94"/>
      <c r="K91" s="313">
        <v>0.05</v>
      </c>
      <c r="L91" s="855">
        <f>N85*K91</f>
        <v>11938.035951752234</v>
      </c>
      <c r="M91" s="856"/>
      <c r="N91" s="57"/>
    </row>
    <row r="92" spans="1:14" ht="15" thickBot="1">
      <c r="B92" s="97" t="s">
        <v>1058</v>
      </c>
      <c r="C92" s="98"/>
      <c r="D92" s="98"/>
      <c r="E92" s="98"/>
      <c r="F92" s="98"/>
      <c r="G92" s="98"/>
      <c r="H92" s="98"/>
      <c r="I92" s="99"/>
      <c r="J92" s="100"/>
      <c r="K92" s="314">
        <v>0.05</v>
      </c>
      <c r="L92" s="857">
        <f>N85*K92</f>
        <v>11938.035951752234</v>
      </c>
      <c r="M92" s="858"/>
      <c r="N92" s="57"/>
    </row>
    <row r="93" spans="1:14" ht="15" thickBot="1">
      <c r="B93" s="821" t="s">
        <v>1037</v>
      </c>
      <c r="C93" s="822"/>
      <c r="D93" s="822"/>
      <c r="E93" s="822"/>
      <c r="F93" s="822"/>
      <c r="G93" s="822"/>
      <c r="H93" s="822"/>
      <c r="I93" s="822"/>
      <c r="J93" s="822"/>
      <c r="K93" s="822"/>
      <c r="L93" s="822"/>
      <c r="M93" s="823"/>
      <c r="N93" s="58">
        <f>L90+L91+L92</f>
        <v>71628.215710513396</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310388.93474555807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9" t="s">
        <v>2324</v>
      </c>
      <c r="C112" s="860"/>
      <c r="D112" s="860"/>
      <c r="E112" s="860"/>
      <c r="F112" s="860"/>
      <c r="G112" s="860"/>
      <c r="H112" s="860"/>
      <c r="I112" s="860"/>
      <c r="J112" s="860"/>
      <c r="K112" s="860"/>
      <c r="L112" s="860"/>
      <c r="M112" s="860"/>
      <c r="N112" s="861"/>
    </row>
    <row r="113" spans="2:14" ht="15" customHeight="1">
      <c r="B113" s="859"/>
      <c r="C113" s="860"/>
      <c r="D113" s="860"/>
      <c r="E113" s="860"/>
      <c r="F113" s="860"/>
      <c r="G113" s="860"/>
      <c r="H113" s="860"/>
      <c r="I113" s="860"/>
      <c r="J113" s="860"/>
      <c r="K113" s="860"/>
      <c r="L113" s="860"/>
      <c r="M113" s="860"/>
      <c r="N113" s="861"/>
    </row>
    <row r="114" spans="2:14" ht="30" customHeight="1">
      <c r="B114" s="862" t="s">
        <v>2325</v>
      </c>
      <c r="C114" s="863"/>
      <c r="D114" s="863"/>
      <c r="E114" s="863"/>
      <c r="F114" s="863"/>
      <c r="G114" s="863"/>
      <c r="H114" s="863"/>
      <c r="I114" s="863"/>
      <c r="J114" s="863"/>
      <c r="K114" s="863"/>
      <c r="L114" s="863"/>
      <c r="M114" s="863"/>
      <c r="N114" s="864"/>
    </row>
    <row r="115" spans="2:14">
      <c r="B115" s="862"/>
      <c r="C115" s="863"/>
      <c r="D115" s="863"/>
      <c r="E115" s="863"/>
      <c r="F115" s="863"/>
      <c r="G115" s="863"/>
      <c r="H115" s="863"/>
      <c r="I115" s="863"/>
      <c r="J115" s="863"/>
      <c r="K115" s="863"/>
      <c r="L115" s="863"/>
      <c r="M115" s="863"/>
      <c r="N115" s="86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8"/>
      <c r="K125" s="798"/>
      <c r="L125" s="798"/>
      <c r="M125" s="798"/>
      <c r="N125" s="799"/>
    </row>
    <row r="126" spans="2:14" ht="15" thickBot="1">
      <c r="B126" s="270" t="s">
        <v>2327</v>
      </c>
      <c r="C126" s="402"/>
      <c r="D126" s="402"/>
      <c r="E126" s="63"/>
      <c r="F126" s="63"/>
      <c r="G126" s="63"/>
      <c r="H126" s="63"/>
      <c r="I126" s="63"/>
      <c r="J126" s="800"/>
      <c r="K126" s="800"/>
      <c r="L126" s="800"/>
      <c r="M126" s="800"/>
      <c r="N126"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10</v>
      </c>
      <c r="N37" s="281">
        <f t="shared" ref="N37:N43" si="0">K37/M37</f>
        <v>13220.9</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10</v>
      </c>
      <c r="N38" s="281">
        <f t="shared" si="0"/>
        <v>11117.575000000001</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10</v>
      </c>
      <c r="N39" s="281">
        <f t="shared" si="0"/>
        <v>84133</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10</v>
      </c>
      <c r="N42" s="281">
        <f t="shared" si="0"/>
        <v>30047.5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10</v>
      </c>
      <c r="N43" s="281">
        <f t="shared" si="0"/>
        <v>9465.0130000000008</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183067.98008459914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30345</v>
      </c>
      <c r="N54" s="281">
        <f>K54*M54</f>
        <v>42483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43437.218104454259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1339</v>
      </c>
      <c r="M64" s="826"/>
      <c r="N64" s="296">
        <f>K64*L64</f>
        <v>1874.6</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825">
        <f>VLOOKUP(A65,TRANSPORTE!A6:D117,4,FALSE)</f>
        <v>1845</v>
      </c>
      <c r="M65" s="826"/>
      <c r="N65" s="296">
        <f>K65*L65</f>
        <v>2306.25</v>
      </c>
    </row>
    <row r="66" spans="1:15">
      <c r="B66" s="52"/>
      <c r="C66" s="53"/>
      <c r="D66" s="53"/>
      <c r="E66" s="53"/>
      <c r="F66" s="53"/>
      <c r="G66" s="53"/>
      <c r="H66" s="297"/>
      <c r="I66" s="288"/>
      <c r="J66" s="288"/>
      <c r="K66" s="288"/>
      <c r="L66" s="825"/>
      <c r="M66" s="826"/>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4180.8500000000004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238984.46903504466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47796.893807008935</v>
      </c>
      <c r="M88" s="856"/>
      <c r="N88" s="57"/>
    </row>
    <row r="89" spans="1:14">
      <c r="B89" s="95" t="s">
        <v>1057</v>
      </c>
      <c r="C89" s="96"/>
      <c r="D89" s="96"/>
      <c r="E89" s="96"/>
      <c r="F89" s="96"/>
      <c r="G89" s="96"/>
      <c r="H89" s="96"/>
      <c r="I89" s="93"/>
      <c r="J89" s="94"/>
      <c r="K89" s="313">
        <v>0.05</v>
      </c>
      <c r="L89" s="855">
        <f>N83*K89</f>
        <v>11949.223451752234</v>
      </c>
      <c r="M89" s="856"/>
      <c r="N89" s="57"/>
    </row>
    <row r="90" spans="1:14" ht="15" thickBot="1">
      <c r="B90" s="97" t="s">
        <v>1058</v>
      </c>
      <c r="C90" s="98"/>
      <c r="D90" s="98"/>
      <c r="E90" s="98"/>
      <c r="F90" s="98"/>
      <c r="G90" s="98"/>
      <c r="H90" s="98"/>
      <c r="I90" s="99"/>
      <c r="J90" s="100"/>
      <c r="K90" s="314">
        <v>0.05</v>
      </c>
      <c r="L90" s="857">
        <f>N83*K90</f>
        <v>11949.223451752234</v>
      </c>
      <c r="M90" s="858"/>
      <c r="N90" s="57"/>
    </row>
    <row r="91" spans="1:14" ht="15" thickBot="1">
      <c r="B91" s="821" t="s">
        <v>1037</v>
      </c>
      <c r="C91" s="822"/>
      <c r="D91" s="822"/>
      <c r="E91" s="822"/>
      <c r="F91" s="822"/>
      <c r="G91" s="822"/>
      <c r="H91" s="822"/>
      <c r="I91" s="822"/>
      <c r="J91" s="822"/>
      <c r="K91" s="822"/>
      <c r="L91" s="822"/>
      <c r="M91" s="823"/>
      <c r="N91" s="58">
        <f>L88+L89+L90</f>
        <v>71695.340710513396</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310679.80974555807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10</v>
      </c>
      <c r="N37" s="281">
        <f t="shared" ref="N37:N43" si="0">K37/M37</f>
        <v>13220.9</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10</v>
      </c>
      <c r="N38" s="281">
        <f t="shared" si="0"/>
        <v>11117.575000000001</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10</v>
      </c>
      <c r="N39" s="281">
        <f t="shared" si="0"/>
        <v>84133</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10</v>
      </c>
      <c r="N42" s="281">
        <f t="shared" si="0"/>
        <v>30047.5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10</v>
      </c>
      <c r="N43" s="281">
        <f t="shared" si="0"/>
        <v>9465.0130000000008</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183067.98008459914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30345</v>
      </c>
      <c r="N54" s="281">
        <f>K54*M54</f>
        <v>42483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43437.218104454259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1339</v>
      </c>
      <c r="M64" s="826"/>
      <c r="N64" s="296">
        <f>K64*L64</f>
        <v>1874.6</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825">
        <f>VLOOKUP(A65,TRANSPORTE!A6:D117,4,FALSE)</f>
        <v>1845</v>
      </c>
      <c r="M65" s="826"/>
      <c r="N65" s="296">
        <f>K65*L65</f>
        <v>2306.25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4180.8500000000004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238984.46903504466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47796.893807008935</v>
      </c>
      <c r="M88" s="856"/>
      <c r="N88" s="57"/>
    </row>
    <row r="89" spans="1:14">
      <c r="B89" s="95" t="s">
        <v>1057</v>
      </c>
      <c r="C89" s="96"/>
      <c r="D89" s="96"/>
      <c r="E89" s="96"/>
      <c r="F89" s="96"/>
      <c r="G89" s="96"/>
      <c r="H89" s="96"/>
      <c r="I89" s="93"/>
      <c r="J89" s="94"/>
      <c r="K89" s="313">
        <v>0.05</v>
      </c>
      <c r="L89" s="855">
        <f>N83*K89</f>
        <v>11949.223451752234</v>
      </c>
      <c r="M89" s="856"/>
      <c r="N89" s="57"/>
    </row>
    <row r="90" spans="1:14" ht="15" thickBot="1">
      <c r="B90" s="97" t="s">
        <v>1058</v>
      </c>
      <c r="C90" s="98"/>
      <c r="D90" s="98"/>
      <c r="E90" s="98"/>
      <c r="F90" s="98"/>
      <c r="G90" s="98"/>
      <c r="H90" s="98"/>
      <c r="I90" s="99"/>
      <c r="J90" s="100"/>
      <c r="K90" s="314">
        <v>0.05</v>
      </c>
      <c r="L90" s="857">
        <f>N83*K90</f>
        <v>11949.223451752234</v>
      </c>
      <c r="M90" s="858"/>
      <c r="N90" s="57"/>
    </row>
    <row r="91" spans="1:14" ht="15" thickBot="1">
      <c r="B91" s="821" t="s">
        <v>1037</v>
      </c>
      <c r="C91" s="822"/>
      <c r="D91" s="822"/>
      <c r="E91" s="822"/>
      <c r="F91" s="822"/>
      <c r="G91" s="822"/>
      <c r="H91" s="822"/>
      <c r="I91" s="822"/>
      <c r="J91" s="822"/>
      <c r="K91" s="822"/>
      <c r="L91" s="822"/>
      <c r="M91" s="823"/>
      <c r="N91" s="58">
        <f>L88+L89+L90</f>
        <v>71695.340710513396</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310679.80974555807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10</v>
      </c>
      <c r="N37" s="281">
        <f t="shared" ref="N37:N43" si="0">K37/M37</f>
        <v>13220.9</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10</v>
      </c>
      <c r="N38" s="281">
        <f t="shared" si="0"/>
        <v>11117.575000000001</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10</v>
      </c>
      <c r="N39" s="281">
        <f t="shared" si="0"/>
        <v>84133</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10</v>
      </c>
      <c r="N42" s="281">
        <f t="shared" si="0"/>
        <v>30047.5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10</v>
      </c>
      <c r="N43" s="281">
        <f t="shared" si="0"/>
        <v>9465.0130000000008</v>
      </c>
    </row>
    <row r="44" spans="1:14" ht="15" customHeight="1">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829.84208459912497</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183067.98008459914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30345</v>
      </c>
      <c r="N53" s="281">
        <f>K53*M53</f>
        <v>42483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43437.218104454259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1339</v>
      </c>
      <c r="M63" s="826"/>
      <c r="N63" s="296">
        <f>K63*L63</f>
        <v>1874.6</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5">
        <f>VLOOKUP(A64,TRANSPORTE!A6:D117,4,FALSE)</f>
        <v>1666</v>
      </c>
      <c r="M64" s="826"/>
      <c r="N64" s="296">
        <f>K64*L64</f>
        <v>2082.5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3957.1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238760.71903504466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47752.143807008935</v>
      </c>
      <c r="M87" s="856"/>
      <c r="N87" s="57"/>
    </row>
    <row r="88" spans="1:14">
      <c r="B88" s="95" t="s">
        <v>1057</v>
      </c>
      <c r="C88" s="96"/>
      <c r="D88" s="96"/>
      <c r="E88" s="96"/>
      <c r="F88" s="96"/>
      <c r="G88" s="96"/>
      <c r="H88" s="96"/>
      <c r="I88" s="93"/>
      <c r="J88" s="94"/>
      <c r="K88" s="313">
        <v>0.05</v>
      </c>
      <c r="L88" s="855">
        <f>N82*K88</f>
        <v>11938.035951752234</v>
      </c>
      <c r="M88" s="856"/>
      <c r="N88" s="57"/>
    </row>
    <row r="89" spans="1:14" ht="15" thickBot="1">
      <c r="B89" s="97" t="s">
        <v>1058</v>
      </c>
      <c r="C89" s="98"/>
      <c r="D89" s="98"/>
      <c r="E89" s="98"/>
      <c r="F89" s="98"/>
      <c r="G89" s="98"/>
      <c r="H89" s="98"/>
      <c r="I89" s="99"/>
      <c r="J89" s="100"/>
      <c r="K89" s="314">
        <v>0.05</v>
      </c>
      <c r="L89" s="857">
        <f>N82*K89</f>
        <v>11938.035951752234</v>
      </c>
      <c r="M89" s="858"/>
      <c r="N89" s="57"/>
    </row>
    <row r="90" spans="1:14" ht="15" thickBot="1">
      <c r="B90" s="821" t="s">
        <v>1037</v>
      </c>
      <c r="C90" s="822"/>
      <c r="D90" s="822"/>
      <c r="E90" s="822"/>
      <c r="F90" s="822"/>
      <c r="G90" s="822"/>
      <c r="H90" s="822"/>
      <c r="I90" s="822"/>
      <c r="J90" s="822"/>
      <c r="K90" s="822"/>
      <c r="L90" s="822"/>
      <c r="M90" s="823"/>
      <c r="N90" s="58">
        <f>L87+L88+L89</f>
        <v>71628.215710513396</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310388.93474555807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10</v>
      </c>
      <c r="N37" s="281">
        <f t="shared" ref="N37:N43" si="0">K37/M37</f>
        <v>13220.9</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10</v>
      </c>
      <c r="N38" s="281">
        <f t="shared" si="0"/>
        <v>11117.575000000001</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10</v>
      </c>
      <c r="N39" s="281">
        <f t="shared" si="0"/>
        <v>84133</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10</v>
      </c>
      <c r="N42" s="281">
        <f t="shared" si="0"/>
        <v>30047.5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10</v>
      </c>
      <c r="N43" s="281">
        <f t="shared" si="0"/>
        <v>9465.0130000000008</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829.84208459912497</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183067.98008459914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30345</v>
      </c>
      <c r="N53" s="281">
        <f>K53*M53</f>
        <v>42483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43437.218104454259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1339</v>
      </c>
      <c r="M63" s="826"/>
      <c r="N63" s="296">
        <f>K63*L63</f>
        <v>1874.6</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825">
        <f>VLOOKUP(A64,TRANSPORTE!A6:D117,4,FALSE)</f>
        <v>1845</v>
      </c>
      <c r="M64" s="826"/>
      <c r="N64" s="296">
        <f>K64*L64</f>
        <v>2306.25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4180.8500000000004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238984.46903504466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47796.893807008935</v>
      </c>
      <c r="M87" s="856"/>
      <c r="N87" s="57"/>
    </row>
    <row r="88" spans="1:14">
      <c r="B88" s="95" t="s">
        <v>1057</v>
      </c>
      <c r="C88" s="96"/>
      <c r="D88" s="96"/>
      <c r="E88" s="96"/>
      <c r="F88" s="96"/>
      <c r="G88" s="96"/>
      <c r="H88" s="96"/>
      <c r="I88" s="93"/>
      <c r="J88" s="94"/>
      <c r="K88" s="313">
        <v>0.05</v>
      </c>
      <c r="L88" s="855">
        <f>N82*K88</f>
        <v>11949.223451752234</v>
      </c>
      <c r="M88" s="856"/>
      <c r="N88" s="57"/>
    </row>
    <row r="89" spans="1:14" ht="15" thickBot="1">
      <c r="B89" s="97" t="s">
        <v>1058</v>
      </c>
      <c r="C89" s="98"/>
      <c r="D89" s="98"/>
      <c r="E89" s="98"/>
      <c r="F89" s="98"/>
      <c r="G89" s="98"/>
      <c r="H89" s="98"/>
      <c r="I89" s="99"/>
      <c r="J89" s="100"/>
      <c r="K89" s="314">
        <v>0.05</v>
      </c>
      <c r="L89" s="857">
        <f>N82*K89</f>
        <v>11949.223451752234</v>
      </c>
      <c r="M89" s="858"/>
      <c r="N89" s="57"/>
    </row>
    <row r="90" spans="1:14" ht="15" thickBot="1">
      <c r="B90" s="821" t="s">
        <v>1037</v>
      </c>
      <c r="C90" s="822"/>
      <c r="D90" s="822"/>
      <c r="E90" s="822"/>
      <c r="F90" s="822"/>
      <c r="G90" s="822"/>
      <c r="H90" s="822"/>
      <c r="I90" s="822"/>
      <c r="J90" s="822"/>
      <c r="K90" s="822"/>
      <c r="L90" s="822"/>
      <c r="M90" s="823"/>
      <c r="N90" s="58">
        <f>L87+L88+L89</f>
        <v>71695.340710513396</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310679.80974555807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10</v>
      </c>
      <c r="N37" s="281">
        <f t="shared" ref="N37:N43" si="0">K37/M37</f>
        <v>13220.9</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10</v>
      </c>
      <c r="N38" s="281">
        <f t="shared" si="0"/>
        <v>11117.575000000001</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10</v>
      </c>
      <c r="N39" s="281">
        <f t="shared" si="0"/>
        <v>84133</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10</v>
      </c>
      <c r="N42" s="281">
        <f t="shared" si="0"/>
        <v>30047.5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10</v>
      </c>
      <c r="N43" s="281">
        <f t="shared" si="0"/>
        <v>9465.0130000000008</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183067.98008459914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30345</v>
      </c>
      <c r="N54" s="281">
        <f>K54*M54</f>
        <v>42483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43437.218104454259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1339</v>
      </c>
      <c r="M64" s="826"/>
      <c r="N64" s="296">
        <f>K64*L64</f>
        <v>1874.6</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5">
        <f>VLOOKUP(A65,TRANSPORTE!A6:D117,4,FALSE)</f>
        <v>1845</v>
      </c>
      <c r="M65" s="826"/>
      <c r="N65" s="296">
        <f>K65*L65</f>
        <v>2306.25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4180.8500000000004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238984.46903504466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47796.893807008935</v>
      </c>
      <c r="M88" s="856"/>
      <c r="N88" s="57"/>
    </row>
    <row r="89" spans="1:14">
      <c r="B89" s="95" t="s">
        <v>1057</v>
      </c>
      <c r="C89" s="96"/>
      <c r="D89" s="96"/>
      <c r="E89" s="96"/>
      <c r="F89" s="96"/>
      <c r="G89" s="96"/>
      <c r="H89" s="96"/>
      <c r="I89" s="93"/>
      <c r="J89" s="94"/>
      <c r="K89" s="313">
        <v>0.05</v>
      </c>
      <c r="L89" s="855">
        <f>N83*K89</f>
        <v>11949.223451752234</v>
      </c>
      <c r="M89" s="856"/>
      <c r="N89" s="57"/>
    </row>
    <row r="90" spans="1:14" ht="15" thickBot="1">
      <c r="B90" s="97" t="s">
        <v>1058</v>
      </c>
      <c r="C90" s="98"/>
      <c r="D90" s="98"/>
      <c r="E90" s="98"/>
      <c r="F90" s="98"/>
      <c r="G90" s="98"/>
      <c r="H90" s="98"/>
      <c r="I90" s="99"/>
      <c r="J90" s="100"/>
      <c r="K90" s="314">
        <v>0.05</v>
      </c>
      <c r="L90" s="857">
        <f>N83*K90</f>
        <v>11949.223451752234</v>
      </c>
      <c r="M90" s="858"/>
      <c r="N90" s="57"/>
    </row>
    <row r="91" spans="1:14" ht="15" thickBot="1">
      <c r="B91" s="821" t="s">
        <v>1037</v>
      </c>
      <c r="C91" s="822"/>
      <c r="D91" s="822"/>
      <c r="E91" s="822"/>
      <c r="F91" s="822"/>
      <c r="G91" s="822"/>
      <c r="H91" s="822"/>
      <c r="I91" s="822"/>
      <c r="J91" s="822"/>
      <c r="K91" s="822"/>
      <c r="L91" s="822"/>
      <c r="M91" s="823"/>
      <c r="N91" s="58">
        <f>L88+L89+L90</f>
        <v>71695.340710513396</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310679.80974555807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10</v>
      </c>
      <c r="N37" s="281">
        <f t="shared" ref="N37:N43" si="0">K37/M37</f>
        <v>13220.9</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10</v>
      </c>
      <c r="N38" s="281">
        <f t="shared" si="0"/>
        <v>11117.575000000001</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10</v>
      </c>
      <c r="N39" s="281">
        <f t="shared" si="0"/>
        <v>84133</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10</v>
      </c>
      <c r="N42" s="281">
        <f t="shared" si="0"/>
        <v>30047.5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10</v>
      </c>
      <c r="N43" s="281">
        <f t="shared" si="0"/>
        <v>9465.0130000000008</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183067.98008459914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30345</v>
      </c>
      <c r="N54" s="281">
        <f>K54*M54</f>
        <v>42483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43437.218104454259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1339</v>
      </c>
      <c r="M64" s="826"/>
      <c r="N64" s="296">
        <f>K64*L64</f>
        <v>1874.6</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5">
        <f>VLOOKUP(A65,TRANSPORTE!A6:D117,4,FALSE)</f>
        <v>1845</v>
      </c>
      <c r="M65" s="826"/>
      <c r="N65" s="296">
        <f>K65*L65</f>
        <v>2306.25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4180.8500000000004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238984.46903504466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47796.893807008935</v>
      </c>
      <c r="M88" s="856"/>
      <c r="N88" s="57"/>
    </row>
    <row r="89" spans="1:14">
      <c r="B89" s="95" t="s">
        <v>1057</v>
      </c>
      <c r="C89" s="96"/>
      <c r="D89" s="96"/>
      <c r="E89" s="96"/>
      <c r="F89" s="96"/>
      <c r="G89" s="96"/>
      <c r="H89" s="96"/>
      <c r="I89" s="93"/>
      <c r="J89" s="94"/>
      <c r="K89" s="313">
        <v>0.05</v>
      </c>
      <c r="L89" s="855">
        <f>N83*K89</f>
        <v>11949.223451752234</v>
      </c>
      <c r="M89" s="856"/>
      <c r="N89" s="57"/>
    </row>
    <row r="90" spans="1:14" ht="15" thickBot="1">
      <c r="B90" s="97" t="s">
        <v>1058</v>
      </c>
      <c r="C90" s="98"/>
      <c r="D90" s="98"/>
      <c r="E90" s="98"/>
      <c r="F90" s="98"/>
      <c r="G90" s="98"/>
      <c r="H90" s="98"/>
      <c r="I90" s="99"/>
      <c r="J90" s="100"/>
      <c r="K90" s="314">
        <v>0.05</v>
      </c>
      <c r="L90" s="857">
        <f>N83*K90</f>
        <v>11949.223451752234</v>
      </c>
      <c r="M90" s="858"/>
      <c r="N90" s="57"/>
    </row>
    <row r="91" spans="1:14" ht="15" thickBot="1">
      <c r="B91" s="821" t="s">
        <v>1037</v>
      </c>
      <c r="C91" s="822"/>
      <c r="D91" s="822"/>
      <c r="E91" s="822"/>
      <c r="F91" s="822"/>
      <c r="G91" s="822"/>
      <c r="H91" s="822"/>
      <c r="I91" s="822"/>
      <c r="J91" s="822"/>
      <c r="K91" s="822"/>
      <c r="L91" s="822"/>
      <c r="M91" s="823"/>
      <c r="N91" s="58">
        <f>L88+L89+L90</f>
        <v>71695.340710513396</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310679.80974555807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10</v>
      </c>
      <c r="N37" s="281">
        <f t="shared" ref="N37:N43" si="0">K37/M37</f>
        <v>13220.9</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10</v>
      </c>
      <c r="N38" s="281">
        <f t="shared" si="0"/>
        <v>11117.575000000001</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10</v>
      </c>
      <c r="N39" s="281">
        <f t="shared" si="0"/>
        <v>84133</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10</v>
      </c>
      <c r="N42" s="281">
        <f t="shared" si="0"/>
        <v>30047.5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10</v>
      </c>
      <c r="N43" s="281">
        <f t="shared" si="0"/>
        <v>9465.0130000000008</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183067.98008459914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30345</v>
      </c>
      <c r="N54" s="281">
        <f>K54*M54</f>
        <v>42483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43437.218104454259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1339</v>
      </c>
      <c r="M64" s="826"/>
      <c r="N64" s="296">
        <f>K64*L64</f>
        <v>1874.6</v>
      </c>
    </row>
    <row r="65" spans="1:15">
      <c r="A65" t="s">
        <v>1377</v>
      </c>
      <c r="B65" s="52" t="str">
        <f>VLOOKUP(A65,TRANSPORTE!A6:D117,3,FALSE)</f>
        <v>Transporte de mezcla</v>
      </c>
      <c r="C65" s="53"/>
      <c r="D65" s="53"/>
      <c r="E65" s="53"/>
      <c r="F65" s="53"/>
      <c r="G65" s="53"/>
      <c r="H65" s="320" t="s">
        <v>1552</v>
      </c>
      <c r="I65" s="288">
        <v>1.25</v>
      </c>
      <c r="J65" s="295">
        <v>1</v>
      </c>
      <c r="K65" s="288">
        <f>I65*J65</f>
        <v>1.25</v>
      </c>
      <c r="L65" s="825">
        <f>VLOOKUP(A65,TRANSPORTE!A6:D117,4,FALSE)</f>
        <v>1845</v>
      </c>
      <c r="M65" s="826"/>
      <c r="N65" s="296">
        <f>K65*L65</f>
        <v>2306.25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4180.8500000000004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238984.46903504466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47796.893807008935</v>
      </c>
      <c r="M88" s="856"/>
      <c r="N88" s="57"/>
    </row>
    <row r="89" spans="1:14">
      <c r="B89" s="95" t="s">
        <v>1057</v>
      </c>
      <c r="C89" s="96"/>
      <c r="D89" s="96"/>
      <c r="E89" s="96"/>
      <c r="F89" s="96"/>
      <c r="G89" s="96"/>
      <c r="H89" s="96"/>
      <c r="I89" s="93"/>
      <c r="J89" s="94"/>
      <c r="K89" s="313">
        <v>0.05</v>
      </c>
      <c r="L89" s="855">
        <f>N83*K89</f>
        <v>11949.223451752234</v>
      </c>
      <c r="M89" s="856"/>
      <c r="N89" s="57"/>
    </row>
    <row r="90" spans="1:14" ht="15" thickBot="1">
      <c r="B90" s="97" t="s">
        <v>1058</v>
      </c>
      <c r="C90" s="98"/>
      <c r="D90" s="98"/>
      <c r="E90" s="98"/>
      <c r="F90" s="98"/>
      <c r="G90" s="98"/>
      <c r="H90" s="98"/>
      <c r="I90" s="99"/>
      <c r="J90" s="100"/>
      <c r="K90" s="314">
        <v>0.05</v>
      </c>
      <c r="L90" s="857">
        <f>N83*K90</f>
        <v>11949.223451752234</v>
      </c>
      <c r="M90" s="858"/>
      <c r="N90" s="57"/>
    </row>
    <row r="91" spans="1:14" ht="15" thickBot="1">
      <c r="B91" s="821" t="s">
        <v>1037</v>
      </c>
      <c r="C91" s="822"/>
      <c r="D91" s="822"/>
      <c r="E91" s="822"/>
      <c r="F91" s="822"/>
      <c r="G91" s="822"/>
      <c r="H91" s="822"/>
      <c r="I91" s="822"/>
      <c r="J91" s="822"/>
      <c r="K91" s="822"/>
      <c r="L91" s="822"/>
      <c r="M91" s="823"/>
      <c r="N91" s="58">
        <f>L88+L89+L90</f>
        <v>71695.340710513396</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310679.80974555807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8</v>
      </c>
      <c r="N37" s="281">
        <f t="shared" ref="N37:N43" si="0">K37/M37</f>
        <v>16526.125</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8</v>
      </c>
      <c r="N38" s="281">
        <f t="shared" si="0"/>
        <v>13896.96875</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8</v>
      </c>
      <c r="N39" s="281">
        <f t="shared" si="0"/>
        <v>105166.25</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8</v>
      </c>
      <c r="N42" s="281">
        <f t="shared" si="0"/>
        <v>37559.375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8</v>
      </c>
      <c r="N43" s="281">
        <f t="shared" si="0"/>
        <v>11831.266250000001</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922.04676066569448</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220156.1817606657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30345</v>
      </c>
      <c r="N53" s="281">
        <f>K53*M53</f>
        <v>42483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43437.218104454259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1339</v>
      </c>
      <c r="M63" s="826"/>
      <c r="N63" s="296">
        <f>K63*L63</f>
        <v>1874.6</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5">
        <f>VLOOKUP(A64,TRANSPORTE!A6:D117,4,FALSE)</f>
        <v>1666</v>
      </c>
      <c r="M64" s="826"/>
      <c r="N64" s="296">
        <f>K64*L64</f>
        <v>2082.5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3957.1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276770.96747177688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55354.193494355379</v>
      </c>
      <c r="M87" s="856"/>
      <c r="N87" s="57"/>
    </row>
    <row r="88" spans="1:14">
      <c r="B88" s="95" t="s">
        <v>1057</v>
      </c>
      <c r="C88" s="96"/>
      <c r="D88" s="96"/>
      <c r="E88" s="96"/>
      <c r="F88" s="96"/>
      <c r="G88" s="96"/>
      <c r="H88" s="96"/>
      <c r="I88" s="93"/>
      <c r="J88" s="94"/>
      <c r="K88" s="313">
        <v>0.05</v>
      </c>
      <c r="L88" s="855">
        <f>N82*K88</f>
        <v>13838.548373588845</v>
      </c>
      <c r="M88" s="856"/>
      <c r="N88" s="57"/>
    </row>
    <row r="89" spans="1:14" ht="15" thickBot="1">
      <c r="B89" s="97" t="s">
        <v>1058</v>
      </c>
      <c r="C89" s="98"/>
      <c r="D89" s="98"/>
      <c r="E89" s="98"/>
      <c r="F89" s="98"/>
      <c r="G89" s="98"/>
      <c r="H89" s="98"/>
      <c r="I89" s="99"/>
      <c r="J89" s="100"/>
      <c r="K89" s="314">
        <v>0.05</v>
      </c>
      <c r="L89" s="857">
        <f>N82*K89</f>
        <v>13838.548373588845</v>
      </c>
      <c r="M89" s="858"/>
      <c r="N89" s="57"/>
    </row>
    <row r="90" spans="1:14" ht="15" thickBot="1">
      <c r="B90" s="821" t="s">
        <v>1037</v>
      </c>
      <c r="C90" s="822"/>
      <c r="D90" s="822"/>
      <c r="E90" s="822"/>
      <c r="F90" s="822"/>
      <c r="G90" s="822"/>
      <c r="H90" s="822"/>
      <c r="I90" s="822"/>
      <c r="J90" s="822"/>
      <c r="K90" s="822"/>
      <c r="L90" s="822"/>
      <c r="M90" s="823"/>
      <c r="N90" s="58">
        <f>L87+L88+L89</f>
        <v>83031.290241533061</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359802.25771330995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8</v>
      </c>
      <c r="N37" s="281">
        <f t="shared" ref="N37:N43" si="0">K37/M37</f>
        <v>16526.125</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8</v>
      </c>
      <c r="N38" s="281">
        <f t="shared" si="0"/>
        <v>13896.96875</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8</v>
      </c>
      <c r="N39" s="281">
        <f t="shared" si="0"/>
        <v>105166.25</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8</v>
      </c>
      <c r="N42" s="281">
        <f t="shared" si="0"/>
        <v>37559.375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8</v>
      </c>
      <c r="N43" s="281">
        <f t="shared" si="0"/>
        <v>11831.266250000001</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922.04676066569448</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220156.1817606657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30345</v>
      </c>
      <c r="N53" s="281">
        <f>K53*M53</f>
        <v>42483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43437.218104454259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1339</v>
      </c>
      <c r="M63" s="826"/>
      <c r="N63" s="296">
        <f>K63*L63</f>
        <v>1874.6</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5">
        <f>VLOOKUP(A64,TRANSPORTE!A6:D117,4,FALSE)</f>
        <v>1845</v>
      </c>
      <c r="M64" s="826"/>
      <c r="N64" s="296">
        <f>K64*L64</f>
        <v>2306.25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4180.8500000000004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133"/>
    </row>
    <row r="80" spans="1:15" ht="15" thickBot="1">
      <c r="B80" s="827" t="s">
        <v>1037</v>
      </c>
      <c r="C80" s="828"/>
      <c r="D80" s="828"/>
      <c r="E80" s="828"/>
      <c r="F80" s="828"/>
      <c r="G80" s="828"/>
      <c r="H80" s="828"/>
      <c r="I80" s="828"/>
      <c r="J80" s="828"/>
      <c r="K80" s="828"/>
      <c r="L80" s="828"/>
      <c r="M80" s="829"/>
      <c r="N80" s="469">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276994.71747177688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55398.943494355379</v>
      </c>
      <c r="M87" s="856"/>
      <c r="N87" s="57"/>
    </row>
    <row r="88" spans="1:14">
      <c r="B88" s="95" t="s">
        <v>1057</v>
      </c>
      <c r="C88" s="96"/>
      <c r="D88" s="96"/>
      <c r="E88" s="96"/>
      <c r="F88" s="96"/>
      <c r="G88" s="96"/>
      <c r="H88" s="96"/>
      <c r="I88" s="93"/>
      <c r="J88" s="94"/>
      <c r="K88" s="313">
        <v>0.05</v>
      </c>
      <c r="L88" s="855">
        <f>N82*K88</f>
        <v>13849.735873588845</v>
      </c>
      <c r="M88" s="856"/>
      <c r="N88" s="57"/>
    </row>
    <row r="89" spans="1:14" ht="15" thickBot="1">
      <c r="B89" s="97" t="s">
        <v>1058</v>
      </c>
      <c r="C89" s="98"/>
      <c r="D89" s="98"/>
      <c r="E89" s="98"/>
      <c r="F89" s="98"/>
      <c r="G89" s="98"/>
      <c r="H89" s="98"/>
      <c r="I89" s="99"/>
      <c r="J89" s="100"/>
      <c r="K89" s="314">
        <v>0.05</v>
      </c>
      <c r="L89" s="857">
        <f>N82*K89</f>
        <v>13849.735873588845</v>
      </c>
      <c r="M89" s="858"/>
      <c r="N89" s="57"/>
    </row>
    <row r="90" spans="1:14" ht="15" thickBot="1">
      <c r="B90" s="821" t="s">
        <v>1037</v>
      </c>
      <c r="C90" s="822"/>
      <c r="D90" s="822"/>
      <c r="E90" s="822"/>
      <c r="F90" s="822"/>
      <c r="G90" s="822"/>
      <c r="H90" s="822"/>
      <c r="I90" s="822"/>
      <c r="J90" s="822"/>
      <c r="K90" s="822"/>
      <c r="L90" s="822"/>
      <c r="M90" s="823"/>
      <c r="N90" s="58">
        <f>L87+L88+L89</f>
        <v>83098.415241533061</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360093.13271330995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8</v>
      </c>
      <c r="N37" s="281">
        <f t="shared" ref="N37:N43" si="0">K37/M37</f>
        <v>16526.125</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8</v>
      </c>
      <c r="N38" s="281">
        <f t="shared" si="0"/>
        <v>13896.96875</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8</v>
      </c>
      <c r="N39" s="281">
        <f t="shared" si="0"/>
        <v>105166.25</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8</v>
      </c>
      <c r="N42" s="281">
        <f t="shared" si="0"/>
        <v>37559.375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8</v>
      </c>
      <c r="N43" s="281">
        <f t="shared" si="0"/>
        <v>11831.266250000001</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922.04676066569448</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220156.1817606657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30345</v>
      </c>
      <c r="N53" s="281">
        <f>K53*M53</f>
        <v>42483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43437.218104454259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1339</v>
      </c>
      <c r="M63" s="826"/>
      <c r="N63" s="296">
        <f>K63*L63</f>
        <v>1874.6</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5">
        <f>VLOOKUP(A64,TRANSPORTE!A6:D117,4,FALSE)</f>
        <v>1845</v>
      </c>
      <c r="M64" s="826"/>
      <c r="N64" s="296">
        <f>K64*L64</f>
        <v>2306.25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4180.8500000000004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276994.71747177688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55398.943494355379</v>
      </c>
      <c r="M87" s="856"/>
      <c r="N87" s="57"/>
    </row>
    <row r="88" spans="1:14">
      <c r="B88" s="95" t="s">
        <v>1057</v>
      </c>
      <c r="C88" s="96"/>
      <c r="D88" s="96"/>
      <c r="E88" s="96"/>
      <c r="F88" s="96"/>
      <c r="G88" s="96"/>
      <c r="H88" s="96"/>
      <c r="I88" s="93"/>
      <c r="J88" s="94"/>
      <c r="K88" s="313">
        <v>0.05</v>
      </c>
      <c r="L88" s="855">
        <f>N82*K88</f>
        <v>13849.735873588845</v>
      </c>
      <c r="M88" s="856"/>
      <c r="N88" s="57"/>
    </row>
    <row r="89" spans="1:14" ht="15" thickBot="1">
      <c r="B89" s="97" t="s">
        <v>1058</v>
      </c>
      <c r="C89" s="98"/>
      <c r="D89" s="98"/>
      <c r="E89" s="98"/>
      <c r="F89" s="98"/>
      <c r="G89" s="98"/>
      <c r="H89" s="98"/>
      <c r="I89" s="99"/>
      <c r="J89" s="100"/>
      <c r="K89" s="314">
        <v>0.05</v>
      </c>
      <c r="L89" s="857">
        <f>N82*K89</f>
        <v>13849.735873588845</v>
      </c>
      <c r="M89" s="858"/>
      <c r="N89" s="57"/>
    </row>
    <row r="90" spans="1:14" ht="15" thickBot="1">
      <c r="B90" s="821" t="s">
        <v>1037</v>
      </c>
      <c r="C90" s="822"/>
      <c r="D90" s="822"/>
      <c r="E90" s="822"/>
      <c r="F90" s="822"/>
      <c r="G90" s="822"/>
      <c r="H90" s="822"/>
      <c r="I90" s="822"/>
      <c r="J90" s="822"/>
      <c r="K90" s="822"/>
      <c r="L90" s="822"/>
      <c r="M90" s="823"/>
      <c r="N90" s="58">
        <f>L87+L88+L89</f>
        <v>83098.415241533061</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360093.13271330995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10</v>
      </c>
      <c r="N37" s="281">
        <f t="shared" ref="N37:N43" si="0">K37/M37</f>
        <v>13220.9</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10</v>
      </c>
      <c r="N38" s="281">
        <f t="shared" si="0"/>
        <v>11117.575000000001</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10</v>
      </c>
      <c r="N39" s="281">
        <f t="shared" si="0"/>
        <v>84133</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10</v>
      </c>
      <c r="N42" s="281">
        <f t="shared" si="0"/>
        <v>30047.5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10</v>
      </c>
      <c r="N43" s="281">
        <f t="shared" si="0"/>
        <v>9465.0130000000008</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829.84208459912497</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183067.98008459914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30345</v>
      </c>
      <c r="N53" s="281">
        <f>K53*M53</f>
        <v>42483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43437.218104454259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1339</v>
      </c>
      <c r="M63" s="826"/>
      <c r="N63" s="296">
        <f>K63*L63</f>
        <v>1874.6</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825">
        <f>VLOOKUP(A64,TRANSPORTE!A6:D117,4,FALSE)</f>
        <v>1845</v>
      </c>
      <c r="M64" s="826"/>
      <c r="N64" s="296">
        <f>K64*L64</f>
        <v>2306.25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4180.8500000000004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238984.46903504466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47796.893807008935</v>
      </c>
      <c r="M87" s="856"/>
      <c r="N87" s="57"/>
    </row>
    <row r="88" spans="1:14">
      <c r="B88" s="95" t="s">
        <v>1057</v>
      </c>
      <c r="C88" s="96"/>
      <c r="D88" s="96"/>
      <c r="E88" s="96"/>
      <c r="F88" s="96"/>
      <c r="G88" s="96"/>
      <c r="H88" s="96"/>
      <c r="I88" s="93"/>
      <c r="J88" s="94"/>
      <c r="K88" s="313">
        <v>0.05</v>
      </c>
      <c r="L88" s="855">
        <f>N82*K88</f>
        <v>11949.223451752234</v>
      </c>
      <c r="M88" s="856"/>
      <c r="N88" s="57"/>
    </row>
    <row r="89" spans="1:14" ht="15" thickBot="1">
      <c r="B89" s="97" t="s">
        <v>1058</v>
      </c>
      <c r="C89" s="98"/>
      <c r="D89" s="98"/>
      <c r="E89" s="98"/>
      <c r="F89" s="98"/>
      <c r="G89" s="98"/>
      <c r="H89" s="98"/>
      <c r="I89" s="99"/>
      <c r="J89" s="100"/>
      <c r="K89" s="314">
        <v>0.05</v>
      </c>
      <c r="L89" s="857">
        <f>N82*K89</f>
        <v>11949.223451752234</v>
      </c>
      <c r="M89" s="858"/>
      <c r="N89" s="57"/>
    </row>
    <row r="90" spans="1:14" ht="15" thickBot="1">
      <c r="B90" s="821" t="s">
        <v>1037</v>
      </c>
      <c r="C90" s="822"/>
      <c r="D90" s="822"/>
      <c r="E90" s="822"/>
      <c r="F90" s="822"/>
      <c r="G90" s="822"/>
      <c r="H90" s="822"/>
      <c r="I90" s="822"/>
      <c r="J90" s="822"/>
      <c r="K90" s="822"/>
      <c r="L90" s="822"/>
      <c r="M90" s="823"/>
      <c r="N90" s="58">
        <f>L87+L88+L89</f>
        <v>71695.340710513396</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310679.80974555807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10</v>
      </c>
      <c r="N37" s="281">
        <f t="shared" ref="N37:N43" si="0">K37/M37</f>
        <v>13220.9</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10</v>
      </c>
      <c r="N38" s="281">
        <f t="shared" si="0"/>
        <v>11117.575000000001</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10</v>
      </c>
      <c r="N39" s="281">
        <f t="shared" si="0"/>
        <v>84133</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10</v>
      </c>
      <c r="N42" s="281">
        <f t="shared" si="0"/>
        <v>30047.5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10</v>
      </c>
      <c r="N43" s="281">
        <f t="shared" si="0"/>
        <v>9465.0130000000008</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183067.98008459914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30345</v>
      </c>
      <c r="N54" s="281">
        <f>K54*M54</f>
        <v>42483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43437.218104454259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1339</v>
      </c>
      <c r="M64" s="826"/>
      <c r="N64" s="296">
        <f>K64*L64</f>
        <v>1874.6</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825">
        <f>VLOOKUP(A65,TRANSPORTE!A6:D117,4,FALSE)</f>
        <v>1845</v>
      </c>
      <c r="M65" s="826"/>
      <c r="N65" s="296">
        <f>K65*L65</f>
        <v>2306.25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4180.8500000000004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133"/>
    </row>
    <row r="81" spans="1:14" ht="15" thickBot="1">
      <c r="B81" s="827" t="s">
        <v>1037</v>
      </c>
      <c r="C81" s="828"/>
      <c r="D81" s="828"/>
      <c r="E81" s="828"/>
      <c r="F81" s="828"/>
      <c r="G81" s="828"/>
      <c r="H81" s="828"/>
      <c r="I81" s="828"/>
      <c r="J81" s="828"/>
      <c r="K81" s="828"/>
      <c r="L81" s="828"/>
      <c r="M81" s="829"/>
      <c r="N81" s="469">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238984.46903504466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47796.893807008935</v>
      </c>
      <c r="M88" s="856"/>
      <c r="N88" s="57"/>
    </row>
    <row r="89" spans="1:14">
      <c r="B89" s="95" t="s">
        <v>1057</v>
      </c>
      <c r="C89" s="96"/>
      <c r="D89" s="96"/>
      <c r="E89" s="96"/>
      <c r="F89" s="96"/>
      <c r="G89" s="96"/>
      <c r="H89" s="96"/>
      <c r="I89" s="93"/>
      <c r="J89" s="94"/>
      <c r="K89" s="313">
        <v>0.05</v>
      </c>
      <c r="L89" s="855">
        <f>N83*K89</f>
        <v>11949.223451752234</v>
      </c>
      <c r="M89" s="856"/>
      <c r="N89" s="57"/>
    </row>
    <row r="90" spans="1:14" ht="15" thickBot="1">
      <c r="B90" s="97" t="s">
        <v>1058</v>
      </c>
      <c r="C90" s="98"/>
      <c r="D90" s="98"/>
      <c r="E90" s="98"/>
      <c r="F90" s="98"/>
      <c r="G90" s="98"/>
      <c r="H90" s="98"/>
      <c r="I90" s="99"/>
      <c r="J90" s="100"/>
      <c r="K90" s="314">
        <v>0.05</v>
      </c>
      <c r="L90" s="857">
        <f>N83*K90</f>
        <v>11949.223451752234</v>
      </c>
      <c r="M90" s="858"/>
      <c r="N90" s="57"/>
    </row>
    <row r="91" spans="1:14" ht="15" thickBot="1">
      <c r="B91" s="821" t="s">
        <v>1037</v>
      </c>
      <c r="C91" s="822"/>
      <c r="D91" s="822"/>
      <c r="E91" s="822"/>
      <c r="F91" s="822"/>
      <c r="G91" s="822"/>
      <c r="H91" s="822"/>
      <c r="I91" s="822"/>
      <c r="J91" s="822"/>
      <c r="K91" s="822"/>
      <c r="L91" s="822"/>
      <c r="M91" s="823"/>
      <c r="N91" s="58">
        <f>L88+L89+L90</f>
        <v>71695.340710513396</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310679.80974555807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10</v>
      </c>
      <c r="N37" s="281">
        <f t="shared" ref="N37:N43" si="0">K37/M37</f>
        <v>13220.9</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10</v>
      </c>
      <c r="N38" s="281">
        <f t="shared" si="0"/>
        <v>11117.575000000001</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10</v>
      </c>
      <c r="N39" s="281">
        <f t="shared" si="0"/>
        <v>84133</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10</v>
      </c>
      <c r="N42" s="281">
        <f t="shared" si="0"/>
        <v>30047.5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10</v>
      </c>
      <c r="N43" s="281">
        <f t="shared" si="0"/>
        <v>9465.0130000000008</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829.84208459912497</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183067.98008459914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30345</v>
      </c>
      <c r="N53" s="281">
        <f>K53*M53</f>
        <v>42483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43437.218104454259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1339</v>
      </c>
      <c r="M63" s="826"/>
      <c r="N63" s="296">
        <f>K63*L63</f>
        <v>1874.6</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5">
        <f>VLOOKUP(A64,TRANSPORTE!A6:D117,4,FALSE)</f>
        <v>1845</v>
      </c>
      <c r="M64" s="826"/>
      <c r="N64" s="296">
        <f>K64*L64</f>
        <v>2306.25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4180.8500000000004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238984.46903504466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47796.893807008935</v>
      </c>
      <c r="M87" s="856"/>
      <c r="N87" s="57"/>
    </row>
    <row r="88" spans="1:14">
      <c r="B88" s="95" t="s">
        <v>1057</v>
      </c>
      <c r="C88" s="96"/>
      <c r="D88" s="96"/>
      <c r="E88" s="96"/>
      <c r="F88" s="96"/>
      <c r="G88" s="96"/>
      <c r="H88" s="96"/>
      <c r="I88" s="93"/>
      <c r="J88" s="94"/>
      <c r="K88" s="313">
        <v>0.05</v>
      </c>
      <c r="L88" s="855">
        <f>N82*K88</f>
        <v>11949.223451752234</v>
      </c>
      <c r="M88" s="856"/>
      <c r="N88" s="57"/>
    </row>
    <row r="89" spans="1:14" ht="15" thickBot="1">
      <c r="B89" s="97" t="s">
        <v>1058</v>
      </c>
      <c r="C89" s="98"/>
      <c r="D89" s="98"/>
      <c r="E89" s="98"/>
      <c r="F89" s="98"/>
      <c r="G89" s="98"/>
      <c r="H89" s="98"/>
      <c r="I89" s="99"/>
      <c r="J89" s="100"/>
      <c r="K89" s="314">
        <v>0.05</v>
      </c>
      <c r="L89" s="857">
        <f>N82*K89</f>
        <v>11949.223451752234</v>
      </c>
      <c r="M89" s="858"/>
      <c r="N89" s="57"/>
    </row>
    <row r="90" spans="1:14" ht="15" thickBot="1">
      <c r="B90" s="821" t="s">
        <v>1037</v>
      </c>
      <c r="C90" s="822"/>
      <c r="D90" s="822"/>
      <c r="E90" s="822"/>
      <c r="F90" s="822"/>
      <c r="G90" s="822"/>
      <c r="H90" s="822"/>
      <c r="I90" s="822"/>
      <c r="J90" s="822"/>
      <c r="K90" s="822"/>
      <c r="L90" s="822"/>
      <c r="M90" s="823"/>
      <c r="N90" s="58">
        <f>L87+L88+L89</f>
        <v>71695.340710513396</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310679.80974555807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8</v>
      </c>
      <c r="N37" s="281">
        <f t="shared" ref="N37:N43" si="0">K37/M37</f>
        <v>16526.125</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8</v>
      </c>
      <c r="N38" s="281">
        <f t="shared" si="0"/>
        <v>13896.96875</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8</v>
      </c>
      <c r="N39" s="281">
        <f t="shared" si="0"/>
        <v>105166.25</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8</v>
      </c>
      <c r="N42" s="281">
        <f t="shared" si="0"/>
        <v>37559.375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8</v>
      </c>
      <c r="N43" s="281">
        <f t="shared" si="0"/>
        <v>11831.266250000001</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922.04676066569448</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220156.1817606657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30345</v>
      </c>
      <c r="N53" s="281">
        <f>K53*M53</f>
        <v>42483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43437.218104454259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1339</v>
      </c>
      <c r="M63" s="826"/>
      <c r="N63" s="296">
        <f>K63*L63</f>
        <v>1874.6</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5">
        <f>VLOOKUP(A64,TRANSPORTE!A6:D117,4,FALSE)</f>
        <v>1845</v>
      </c>
      <c r="M64" s="826"/>
      <c r="N64" s="296">
        <f>K64*L64</f>
        <v>2306.25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4180.8500000000004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9220.4676066569446</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276994.71747177688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55398.943494355379</v>
      </c>
      <c r="M87" s="856"/>
      <c r="N87" s="57"/>
    </row>
    <row r="88" spans="1:14">
      <c r="B88" s="95" t="s">
        <v>1057</v>
      </c>
      <c r="C88" s="96"/>
      <c r="D88" s="96"/>
      <c r="E88" s="96"/>
      <c r="F88" s="96"/>
      <c r="G88" s="96"/>
      <c r="H88" s="96"/>
      <c r="I88" s="93"/>
      <c r="J88" s="94"/>
      <c r="K88" s="313">
        <v>0.05</v>
      </c>
      <c r="L88" s="855">
        <f>N82*K88</f>
        <v>13849.735873588845</v>
      </c>
      <c r="M88" s="856"/>
      <c r="N88" s="57"/>
    </row>
    <row r="89" spans="1:14" ht="15" thickBot="1">
      <c r="B89" s="97" t="s">
        <v>1058</v>
      </c>
      <c r="C89" s="98"/>
      <c r="D89" s="98"/>
      <c r="E89" s="98"/>
      <c r="F89" s="98"/>
      <c r="G89" s="98"/>
      <c r="H89" s="98"/>
      <c r="I89" s="99"/>
      <c r="J89" s="100"/>
      <c r="K89" s="314">
        <v>0.05</v>
      </c>
      <c r="L89" s="857">
        <f>N82*K89</f>
        <v>13849.735873588845</v>
      </c>
      <c r="M89" s="858"/>
      <c r="N89" s="57"/>
    </row>
    <row r="90" spans="1:14" ht="15" thickBot="1">
      <c r="B90" s="821" t="s">
        <v>1037</v>
      </c>
      <c r="C90" s="822"/>
      <c r="D90" s="822"/>
      <c r="E90" s="822"/>
      <c r="F90" s="822"/>
      <c r="G90" s="822"/>
      <c r="H90" s="822"/>
      <c r="I90" s="822"/>
      <c r="J90" s="822"/>
      <c r="K90" s="822"/>
      <c r="L90" s="822"/>
      <c r="M90" s="823"/>
      <c r="N90" s="58">
        <f>L87+L88+L89</f>
        <v>83098.415241533061</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360093.13271330995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10</v>
      </c>
      <c r="N37" s="281">
        <f t="shared" ref="N37:N43" si="0">K37/M37</f>
        <v>13220.9</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10</v>
      </c>
      <c r="N38" s="281">
        <f t="shared" si="0"/>
        <v>11117.575000000001</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10</v>
      </c>
      <c r="N39" s="281">
        <f t="shared" si="0"/>
        <v>84133</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10</v>
      </c>
      <c r="N42" s="281">
        <f t="shared" si="0"/>
        <v>30047.5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10</v>
      </c>
      <c r="N43" s="281">
        <f t="shared" si="0"/>
        <v>9465.0130000000008</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183067.98008459914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30345</v>
      </c>
      <c r="N54" s="281">
        <f>K54*M54</f>
        <v>42483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43437.218104454259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1339</v>
      </c>
      <c r="M64" s="826"/>
      <c r="N64" s="296">
        <f>K64*L64</f>
        <v>1874.6</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825">
        <f>VLOOKUP(A65,TRANSPORTE!A6:D117,4,FALSE)</f>
        <v>1845</v>
      </c>
      <c r="M65" s="826"/>
      <c r="N65" s="296">
        <f>K65*L65</f>
        <v>2306.25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4180.8500000000004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238984.46903504466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47796.893807008935</v>
      </c>
      <c r="M88" s="856"/>
      <c r="N88" s="57"/>
    </row>
    <row r="89" spans="1:14">
      <c r="B89" s="95" t="s">
        <v>1057</v>
      </c>
      <c r="C89" s="96"/>
      <c r="D89" s="96"/>
      <c r="E89" s="96"/>
      <c r="F89" s="96"/>
      <c r="G89" s="96"/>
      <c r="H89" s="96"/>
      <c r="I89" s="93"/>
      <c r="J89" s="94"/>
      <c r="K89" s="313">
        <v>0.05</v>
      </c>
      <c r="L89" s="855">
        <f>N83*K89</f>
        <v>11949.223451752234</v>
      </c>
      <c r="M89" s="856"/>
      <c r="N89" s="57"/>
    </row>
    <row r="90" spans="1:14" ht="15" thickBot="1">
      <c r="B90" s="97" t="s">
        <v>1058</v>
      </c>
      <c r="C90" s="98"/>
      <c r="D90" s="98"/>
      <c r="E90" s="98"/>
      <c r="F90" s="98"/>
      <c r="G90" s="98"/>
      <c r="H90" s="98"/>
      <c r="I90" s="99"/>
      <c r="J90" s="100"/>
      <c r="K90" s="314">
        <v>0.05</v>
      </c>
      <c r="L90" s="857">
        <f>N83*K90</f>
        <v>11949.223451752234</v>
      </c>
      <c r="M90" s="858"/>
      <c r="N90" s="57"/>
    </row>
    <row r="91" spans="1:14" ht="15" thickBot="1">
      <c r="B91" s="821" t="s">
        <v>1037</v>
      </c>
      <c r="C91" s="822"/>
      <c r="D91" s="822"/>
      <c r="E91" s="822"/>
      <c r="F91" s="822"/>
      <c r="G91" s="822"/>
      <c r="H91" s="822"/>
      <c r="I91" s="822"/>
      <c r="J91" s="822"/>
      <c r="K91" s="822"/>
      <c r="L91" s="822"/>
      <c r="M91" s="823"/>
      <c r="N91" s="58">
        <f>L88+L89+L90</f>
        <v>71695.340710513396</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310679.80974555807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10</v>
      </c>
      <c r="N37" s="281">
        <f t="shared" ref="N37:N43" si="0">K37/M37</f>
        <v>13220.9</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10</v>
      </c>
      <c r="N38" s="281">
        <f t="shared" si="0"/>
        <v>11117.575000000001</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10</v>
      </c>
      <c r="N39" s="281">
        <f t="shared" si="0"/>
        <v>84133</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10</v>
      </c>
      <c r="N42" s="281">
        <f t="shared" si="0"/>
        <v>30047.5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10</v>
      </c>
      <c r="N43" s="281">
        <f t="shared" si="0"/>
        <v>9465.0130000000008</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183067.98008459914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30345</v>
      </c>
      <c r="N54" s="281">
        <f>K54*M54</f>
        <v>42483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43437.218104454259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1339</v>
      </c>
      <c r="M64" s="826"/>
      <c r="N64" s="296">
        <f>K64*L64</f>
        <v>1874.6</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825">
        <f>VLOOKUP(A65,TRANSPORTE!A6:D117,4,FALSE)</f>
        <v>1845</v>
      </c>
      <c r="M65" s="826"/>
      <c r="N65" s="296">
        <f>K65*L65</f>
        <v>2306.25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4180.8500000000004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238984.46903504466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47796.893807008935</v>
      </c>
      <c r="M88" s="856"/>
      <c r="N88" s="57"/>
    </row>
    <row r="89" spans="1:14">
      <c r="B89" s="95" t="s">
        <v>1057</v>
      </c>
      <c r="C89" s="96"/>
      <c r="D89" s="96"/>
      <c r="E89" s="96"/>
      <c r="F89" s="96"/>
      <c r="G89" s="96"/>
      <c r="H89" s="96"/>
      <c r="I89" s="93"/>
      <c r="J89" s="94"/>
      <c r="K89" s="313">
        <v>0.05</v>
      </c>
      <c r="L89" s="855">
        <f>N83*K89</f>
        <v>11949.223451752234</v>
      </c>
      <c r="M89" s="856"/>
      <c r="N89" s="57"/>
    </row>
    <row r="90" spans="1:14" ht="15" thickBot="1">
      <c r="B90" s="97" t="s">
        <v>1058</v>
      </c>
      <c r="C90" s="98"/>
      <c r="D90" s="98"/>
      <c r="E90" s="98"/>
      <c r="F90" s="98"/>
      <c r="G90" s="98"/>
      <c r="H90" s="98"/>
      <c r="I90" s="99"/>
      <c r="J90" s="100"/>
      <c r="K90" s="314">
        <v>0.05</v>
      </c>
      <c r="L90" s="857">
        <f>N83*K90</f>
        <v>11949.223451752234</v>
      </c>
      <c r="M90" s="858"/>
      <c r="N90" s="57"/>
    </row>
    <row r="91" spans="1:14" ht="15" thickBot="1">
      <c r="B91" s="821" t="s">
        <v>1037</v>
      </c>
      <c r="C91" s="822"/>
      <c r="D91" s="822"/>
      <c r="E91" s="822"/>
      <c r="F91" s="822"/>
      <c r="G91" s="822"/>
      <c r="H91" s="822"/>
      <c r="I91" s="822"/>
      <c r="J91" s="822"/>
      <c r="K91" s="822"/>
      <c r="L91" s="822"/>
      <c r="M91" s="823"/>
      <c r="N91" s="58">
        <f>L88+L89+L90</f>
        <v>71695.340710513396</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310679.80974555807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10</v>
      </c>
      <c r="N37" s="281">
        <f t="shared" ref="N37:N43" si="0">K37/M37</f>
        <v>13220.9</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10</v>
      </c>
      <c r="N38" s="281">
        <f t="shared" si="0"/>
        <v>11117.575000000001</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10</v>
      </c>
      <c r="N39" s="281">
        <f t="shared" si="0"/>
        <v>84133</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10</v>
      </c>
      <c r="N42" s="281">
        <f t="shared" si="0"/>
        <v>30047.5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10</v>
      </c>
      <c r="N43" s="281">
        <f t="shared" si="0"/>
        <v>9465.0130000000008</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829.84208459912497</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183067.98008459914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30345</v>
      </c>
      <c r="N53" s="281">
        <f>K53*M53</f>
        <v>42483</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38.168724178170329</v>
      </c>
      <c r="N54" s="281">
        <f>K54*M54</f>
        <v>954.2181044542582</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43437.218104454259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1339</v>
      </c>
      <c r="M63" s="826"/>
      <c r="N63" s="296">
        <f>K63*L63</f>
        <v>1874.6</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825">
        <f>VLOOKUP(A64,TRANSPORTE!A6:D117,4,FALSE)</f>
        <v>1845</v>
      </c>
      <c r="M64" s="826"/>
      <c r="N64" s="296">
        <f>K64*L64</f>
        <v>2306.25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4180.8500000000004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8298.4208459912497</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238984.46903504466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47796.893807008935</v>
      </c>
      <c r="M87" s="856"/>
      <c r="N87" s="57"/>
    </row>
    <row r="88" spans="1:14">
      <c r="B88" s="95" t="s">
        <v>1057</v>
      </c>
      <c r="C88" s="96"/>
      <c r="D88" s="96"/>
      <c r="E88" s="96"/>
      <c r="F88" s="96"/>
      <c r="G88" s="96"/>
      <c r="H88" s="96"/>
      <c r="I88" s="93"/>
      <c r="J88" s="94"/>
      <c r="K88" s="313">
        <v>0.05</v>
      </c>
      <c r="L88" s="855">
        <f>N82*K88</f>
        <v>11949.223451752234</v>
      </c>
      <c r="M88" s="856"/>
      <c r="N88" s="57"/>
    </row>
    <row r="89" spans="1:14" ht="15" thickBot="1">
      <c r="B89" s="97" t="s">
        <v>1058</v>
      </c>
      <c r="C89" s="98"/>
      <c r="D89" s="98"/>
      <c r="E89" s="98"/>
      <c r="F89" s="98"/>
      <c r="G89" s="98"/>
      <c r="H89" s="98"/>
      <c r="I89" s="99"/>
      <c r="J89" s="100"/>
      <c r="K89" s="314">
        <v>0.05</v>
      </c>
      <c r="L89" s="857">
        <f>N82*K89</f>
        <v>11949.223451752234</v>
      </c>
      <c r="M89" s="858"/>
      <c r="N89" s="57"/>
    </row>
    <row r="90" spans="1:14" ht="15" thickBot="1">
      <c r="B90" s="821" t="s">
        <v>1037</v>
      </c>
      <c r="C90" s="822"/>
      <c r="D90" s="822"/>
      <c r="E90" s="822"/>
      <c r="F90" s="822"/>
      <c r="G90" s="822"/>
      <c r="H90" s="822"/>
      <c r="I90" s="822"/>
      <c r="J90" s="822"/>
      <c r="K90" s="822"/>
      <c r="L90" s="822"/>
      <c r="M90" s="823"/>
      <c r="N90" s="58">
        <f>L87+L88+L89</f>
        <v>71695.340710513396</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310679.80974555807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126199.5</v>
      </c>
      <c r="L36" s="279"/>
      <c r="M36" s="280">
        <v>30</v>
      </c>
      <c r="N36" s="281">
        <f>K36/M36</f>
        <v>4206.6499999999996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10</v>
      </c>
      <c r="N37" s="281">
        <f t="shared" ref="N37:N43" si="0">K37/M37</f>
        <v>13220.9</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111175.75</v>
      </c>
      <c r="L38" s="279"/>
      <c r="M38" s="280">
        <v>10</v>
      </c>
      <c r="N38" s="281">
        <f t="shared" si="0"/>
        <v>11117.575000000001</v>
      </c>
    </row>
    <row r="39" spans="1:14">
      <c r="A39" t="s">
        <v>284</v>
      </c>
      <c r="B39" s="834" t="str">
        <f>VLOOKUP(A39,EQUIPOS!A9:D154,3,FALSE)</f>
        <v>Planta de asfalto en caliente</v>
      </c>
      <c r="C39" s="835"/>
      <c r="D39" s="835"/>
      <c r="E39" s="835"/>
      <c r="F39" s="835"/>
      <c r="G39" s="835"/>
      <c r="H39" s="836"/>
      <c r="I39" s="276"/>
      <c r="J39" s="277"/>
      <c r="K39" s="278">
        <f>VLOOKUP(A39,EQUIPOS!A9:D166,4,FALSE)</f>
        <v>841330</v>
      </c>
      <c r="L39" s="279"/>
      <c r="M39" s="280">
        <v>10</v>
      </c>
      <c r="N39" s="281">
        <f t="shared" si="0"/>
        <v>84133</v>
      </c>
    </row>
    <row r="40" spans="1:14">
      <c r="A40" t="s">
        <v>290</v>
      </c>
      <c r="B40" s="834" t="str">
        <f>VLOOKUP(A40,EQUIPOS!A10:D154,3,FALSE)</f>
        <v>Planta trituradora</v>
      </c>
      <c r="C40" s="835"/>
      <c r="D40" s="835"/>
      <c r="E40" s="835"/>
      <c r="F40" s="835"/>
      <c r="G40" s="835"/>
      <c r="H40" s="836"/>
      <c r="I40" s="276"/>
      <c r="J40" s="277"/>
      <c r="K40" s="278">
        <f>VLOOKUP(A40,EQUIPOS!A10:D167,4,FALSE)</f>
        <v>703111.5</v>
      </c>
      <c r="L40" s="279"/>
      <c r="M40" s="280">
        <v>30</v>
      </c>
      <c r="N40" s="281">
        <f t="shared" si="0"/>
        <v>23437.05</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198313.5</v>
      </c>
      <c r="L41" s="279"/>
      <c r="M41" s="280">
        <v>30</v>
      </c>
      <c r="N41" s="281">
        <f t="shared" si="0"/>
        <v>6610.45</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300475</v>
      </c>
      <c r="L42" s="279"/>
      <c r="M42" s="280">
        <v>10</v>
      </c>
      <c r="N42" s="281">
        <f t="shared" si="0"/>
        <v>30047.5</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10</v>
      </c>
      <c r="N43" s="281">
        <f t="shared" si="0"/>
        <v>9465.0130000000008</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829.84208459912497</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183067.98008459914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30345</v>
      </c>
      <c r="N54" s="281">
        <f>K54*M54</f>
        <v>42483</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38.168724178170329</v>
      </c>
      <c r="N55" s="281">
        <f>K55*M55</f>
        <v>954.2181044542582</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6"/>
      <c r="C58" s="817"/>
      <c r="D58" s="817"/>
      <c r="E58" s="817"/>
      <c r="F58" s="817"/>
      <c r="G58" s="817"/>
      <c r="H58" s="817"/>
      <c r="I58" s="818"/>
      <c r="J58" s="48"/>
      <c r="K58" s="50"/>
      <c r="L58" s="819"/>
      <c r="M58" s="820"/>
      <c r="N58" s="51"/>
    </row>
    <row r="59" spans="1:14" ht="15" thickBot="1">
      <c r="B59" s="821" t="s">
        <v>1037</v>
      </c>
      <c r="C59" s="822"/>
      <c r="D59" s="822"/>
      <c r="E59" s="822"/>
      <c r="F59" s="822"/>
      <c r="G59" s="822"/>
      <c r="H59" s="822"/>
      <c r="I59" s="822"/>
      <c r="J59" s="822"/>
      <c r="K59" s="822"/>
      <c r="L59" s="822"/>
      <c r="M59" s="823"/>
      <c r="N59" s="403">
        <f>SUM(N54:N58)</f>
        <v>43437.218104454259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1339</v>
      </c>
      <c r="M64" s="826"/>
      <c r="N64" s="296">
        <f>K64*L64</f>
        <v>1874.6</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825">
        <f>VLOOKUP(A65,TRANSPORTE!A6:D117,4,FALSE)</f>
        <v>1845</v>
      </c>
      <c r="M65" s="826"/>
      <c r="N65" s="296">
        <f>K65*L65</f>
        <v>2306.25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4180.8500000000004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8298.4208459912497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N49+N59+N70+N81</f>
        <v>238984.46903504466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47796.893807008935</v>
      </c>
      <c r="M88" s="856"/>
      <c r="N88" s="57"/>
    </row>
    <row r="89" spans="1:14">
      <c r="B89" s="95" t="s">
        <v>1057</v>
      </c>
      <c r="C89" s="96"/>
      <c r="D89" s="96"/>
      <c r="E89" s="96"/>
      <c r="F89" s="96"/>
      <c r="G89" s="96"/>
      <c r="H89" s="96"/>
      <c r="I89" s="93"/>
      <c r="J89" s="94"/>
      <c r="K89" s="313">
        <v>0.05</v>
      </c>
      <c r="L89" s="855">
        <f>N83*K89</f>
        <v>11949.223451752234</v>
      </c>
      <c r="M89" s="856"/>
      <c r="N89" s="57"/>
    </row>
    <row r="90" spans="1:14" ht="15" thickBot="1">
      <c r="B90" s="97" t="s">
        <v>1058</v>
      </c>
      <c r="C90" s="98"/>
      <c r="D90" s="98"/>
      <c r="E90" s="98"/>
      <c r="F90" s="98"/>
      <c r="G90" s="98"/>
      <c r="H90" s="98"/>
      <c r="I90" s="99"/>
      <c r="J90" s="100"/>
      <c r="K90" s="314">
        <v>0.05</v>
      </c>
      <c r="L90" s="857">
        <f>N83*K90</f>
        <v>11949.223451752234</v>
      </c>
      <c r="M90" s="858"/>
      <c r="N90" s="57"/>
    </row>
    <row r="91" spans="1:14" ht="15" thickBot="1">
      <c r="B91" s="821" t="s">
        <v>1037</v>
      </c>
      <c r="C91" s="822"/>
      <c r="D91" s="822"/>
      <c r="E91" s="822"/>
      <c r="F91" s="822"/>
      <c r="G91" s="822"/>
      <c r="H91" s="822"/>
      <c r="I91" s="822"/>
      <c r="J91" s="822"/>
      <c r="K91" s="822"/>
      <c r="L91" s="822"/>
      <c r="M91" s="823"/>
      <c r="N91" s="58">
        <f>L88+L89+L90</f>
        <v>71695.340710513396</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310679.80974555807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 thickBot="1">
      <c r="B124" s="270" t="s">
        <v>2327</v>
      </c>
      <c r="C124" s="402"/>
      <c r="D124" s="402"/>
      <c r="E124" s="63"/>
      <c r="F124" s="63"/>
      <c r="G124" s="63"/>
      <c r="H124" s="63"/>
      <c r="I124" s="63"/>
      <c r="J124" s="800"/>
      <c r="K124" s="800"/>
      <c r="L124" s="800"/>
      <c r="M124" s="800"/>
      <c r="N124" s="80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148</v>
      </c>
      <c r="B36" s="834" t="str">
        <f>VLOOKUP(A36,EQUIPOS!A6:D154,3,FALSE)</f>
        <v>Cargador : Potencia en el volante 110 hp, Clasificación de RPM del motor 2300.</v>
      </c>
      <c r="C36" s="835"/>
      <c r="D36" s="835"/>
      <c r="E36" s="835"/>
      <c r="F36" s="835"/>
      <c r="G36" s="835"/>
      <c r="H36" s="836"/>
      <c r="I36" s="276"/>
      <c r="J36" s="277"/>
      <c r="K36" s="278">
        <f>VLOOKUP(A36,EQUIPOS!A6:D163,4,FALSE)</f>
        <v>111175.75</v>
      </c>
      <c r="L36" s="279"/>
      <c r="M36" s="280">
        <v>30</v>
      </c>
      <c r="N36" s="281">
        <f>K36/M36</f>
        <v>3705.8583333333331</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132209</v>
      </c>
      <c r="L37" s="279"/>
      <c r="M37" s="280">
        <v>10</v>
      </c>
      <c r="N37" s="281">
        <f t="shared" ref="N37:N43" si="0">K37/M37</f>
        <v>13220.9</v>
      </c>
    </row>
    <row r="38" spans="1:14">
      <c r="A38" t="s">
        <v>284</v>
      </c>
      <c r="B38" s="834" t="str">
        <f>VLOOKUP(A38,EQUIPOS!A8:D154,3,FALSE)</f>
        <v>Planta de asfalto en caliente</v>
      </c>
      <c r="C38" s="835"/>
      <c r="D38" s="835"/>
      <c r="E38" s="835"/>
      <c r="F38" s="835"/>
      <c r="G38" s="835"/>
      <c r="H38" s="836"/>
      <c r="I38" s="276"/>
      <c r="J38" s="277"/>
      <c r="K38" s="278">
        <f>VLOOKUP(A38,EQUIPOS!A8:D165,4,FALSE)</f>
        <v>841330</v>
      </c>
      <c r="L38" s="279"/>
      <c r="M38" s="280">
        <v>10</v>
      </c>
      <c r="N38" s="281">
        <f t="shared" si="0"/>
        <v>84133</v>
      </c>
    </row>
    <row r="39" spans="1:14">
      <c r="A39" t="s">
        <v>290</v>
      </c>
      <c r="B39" s="834" t="str">
        <f>VLOOKUP(A39,EQUIPOS!A9:D154,3,FALSE)</f>
        <v>Planta trituradora</v>
      </c>
      <c r="C39" s="835"/>
      <c r="D39" s="835"/>
      <c r="E39" s="835"/>
      <c r="F39" s="835"/>
      <c r="G39" s="835"/>
      <c r="H39" s="836"/>
      <c r="I39" s="276"/>
      <c r="J39" s="277"/>
      <c r="K39" s="278">
        <f>VLOOKUP(A39,EQUIPOS!A9:D166,4,FALSE)</f>
        <v>703111.5</v>
      </c>
      <c r="L39" s="279"/>
      <c r="M39" s="280">
        <v>30</v>
      </c>
      <c r="N39" s="281">
        <f t="shared" si="0"/>
        <v>23437.05</v>
      </c>
    </row>
    <row r="40" spans="1:14">
      <c r="A40" t="s">
        <v>316</v>
      </c>
      <c r="B40" s="834" t="str">
        <f>VLOOKUP(A40,EQUIPOS!A10:D154,3,FALSE)</f>
        <v>Retroexcavadora Tipo E-200 o  Equivalente</v>
      </c>
      <c r="C40" s="835"/>
      <c r="D40" s="835"/>
      <c r="E40" s="835"/>
      <c r="F40" s="835"/>
      <c r="G40" s="835"/>
      <c r="H40" s="836"/>
      <c r="I40" s="276"/>
      <c r="J40" s="277"/>
      <c r="K40" s="278">
        <f>VLOOKUP(A40,EQUIPOS!A10:D167,4,FALSE)</f>
        <v>183289.75</v>
      </c>
      <c r="L40" s="279"/>
      <c r="M40" s="280">
        <v>30</v>
      </c>
      <c r="N40" s="281">
        <f t="shared" si="0"/>
        <v>6109.6583333333338</v>
      </c>
    </row>
    <row r="41" spans="1:14">
      <c r="A41" t="s">
        <v>358</v>
      </c>
      <c r="B41" s="834" t="str">
        <f>VLOOKUP(A41,EQUIPOS!A11:D155,3,FALSE)</f>
        <v xml:space="preserve">Terminadora de asfalto (Finisher), potencia en el volante 174 HP, R=20M3/H, velocidad de desplazamiento 114 m/min
</v>
      </c>
      <c r="C41" s="835"/>
      <c r="D41" s="835"/>
      <c r="E41" s="835"/>
      <c r="F41" s="835"/>
      <c r="G41" s="835"/>
      <c r="H41" s="836"/>
      <c r="I41" s="276"/>
      <c r="J41" s="277"/>
      <c r="K41" s="278">
        <f>VLOOKUP(A41,EQUIPOS!A11:D168,4,FALSE)</f>
        <v>300475</v>
      </c>
      <c r="L41" s="279"/>
      <c r="M41" s="280">
        <v>10</v>
      </c>
      <c r="N41" s="281">
        <f t="shared" si="0"/>
        <v>30047.5</v>
      </c>
    </row>
    <row r="42" spans="1:14">
      <c r="A42" t="s">
        <v>166</v>
      </c>
      <c r="B42" s="834" t="str">
        <f>VLOOKUP(A42,EQUIPOS!A12:D156,3,FALSE)</f>
        <v>Compactador de Rodillo POTENCIA: 99HP, PESO: 8 ton</v>
      </c>
      <c r="C42" s="835"/>
      <c r="D42" s="835"/>
      <c r="E42" s="835"/>
      <c r="F42" s="835"/>
      <c r="G42" s="835"/>
      <c r="H42" s="836"/>
      <c r="I42" s="276"/>
      <c r="J42" s="277"/>
      <c r="K42" s="278">
        <f>VLOOKUP(A42,EQUIPOS!A12:D169,4,FALSE)</f>
        <v>111175.75</v>
      </c>
      <c r="L42" s="279"/>
      <c r="M42" s="280">
        <v>10</v>
      </c>
      <c r="N42" s="281">
        <f t="shared" si="0"/>
        <v>11117.575000000001</v>
      </c>
    </row>
    <row r="43" spans="1:14">
      <c r="A43" t="s">
        <v>373</v>
      </c>
      <c r="B43" s="834" t="str">
        <f>VLOOKUP(A43,EQUIPOS!A13:D157,3,FALSE)</f>
        <v>Volqueta 6 m3</v>
      </c>
      <c r="C43" s="835"/>
      <c r="D43" s="835"/>
      <c r="E43" s="835"/>
      <c r="F43" s="835"/>
      <c r="G43" s="835"/>
      <c r="H43" s="836"/>
      <c r="I43" s="276"/>
      <c r="J43" s="277"/>
      <c r="K43" s="278">
        <f>VLOOKUP(A43,EQUIPOS!A13:D170,4,FALSE)</f>
        <v>94650.13</v>
      </c>
      <c r="L43" s="279"/>
      <c r="M43" s="280">
        <v>10</v>
      </c>
      <c r="N43" s="281">
        <f t="shared" si="0"/>
        <v>9465.0130000000008</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1085.1781106296251</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182321.7327772963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30345</v>
      </c>
      <c r="N53" s="281">
        <f>K53*M53</f>
        <v>42483</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42483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1339</v>
      </c>
      <c r="M63" s="826"/>
      <c r="N63" s="296">
        <f>K63*L63</f>
        <v>1874.6</v>
      </c>
    </row>
    <row r="64" spans="1:14">
      <c r="A64" t="s">
        <v>1377</v>
      </c>
      <c r="B64" s="52" t="str">
        <f>VLOOKUP(A64,TRANSPORTE!A6:D117,3,FALSE)</f>
        <v>Transporte de mezcla</v>
      </c>
      <c r="C64" s="53"/>
      <c r="D64" s="53"/>
      <c r="E64" s="53"/>
      <c r="F64" s="53"/>
      <c r="G64" s="53"/>
      <c r="H64" s="320" t="s">
        <v>1552</v>
      </c>
      <c r="I64" s="288">
        <v>1.25</v>
      </c>
      <c r="J64" s="295">
        <v>1</v>
      </c>
      <c r="K64" s="288">
        <f>I64*J64</f>
        <v>1.25</v>
      </c>
      <c r="L64" s="825">
        <f>VLOOKUP(A64,TRANSPORTE!A6:D117,4,FALSE)</f>
        <v>1845</v>
      </c>
      <c r="M64" s="826"/>
      <c r="N64" s="296">
        <f>K64*L64</f>
        <v>2306.25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4180.8500000000004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10851.78110629625</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239837.36388359257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47967.472776718518</v>
      </c>
      <c r="M87" s="856"/>
      <c r="N87" s="57"/>
    </row>
    <row r="88" spans="1:14">
      <c r="B88" s="95" t="s">
        <v>1057</v>
      </c>
      <c r="C88" s="96"/>
      <c r="D88" s="96"/>
      <c r="E88" s="96"/>
      <c r="F88" s="96"/>
      <c r="G88" s="96"/>
      <c r="H88" s="96"/>
      <c r="I88" s="93"/>
      <c r="J88" s="94"/>
      <c r="K88" s="313">
        <v>0.05</v>
      </c>
      <c r="L88" s="855">
        <f>N82*K88</f>
        <v>11991.868194179629</v>
      </c>
      <c r="M88" s="856"/>
      <c r="N88" s="57"/>
    </row>
    <row r="89" spans="1:14" ht="15" thickBot="1">
      <c r="B89" s="97" t="s">
        <v>1058</v>
      </c>
      <c r="C89" s="98"/>
      <c r="D89" s="98"/>
      <c r="E89" s="98"/>
      <c r="F89" s="98"/>
      <c r="G89" s="98"/>
      <c r="H89" s="98"/>
      <c r="I89" s="99"/>
      <c r="J89" s="100"/>
      <c r="K89" s="314">
        <v>0.05</v>
      </c>
      <c r="L89" s="857">
        <f>N82*K89</f>
        <v>11991.868194179629</v>
      </c>
      <c r="M89" s="858"/>
      <c r="N89" s="57"/>
    </row>
    <row r="90" spans="1:14" ht="15" thickBot="1">
      <c r="B90" s="821" t="s">
        <v>1037</v>
      </c>
      <c r="C90" s="822"/>
      <c r="D90" s="822"/>
      <c r="E90" s="822"/>
      <c r="F90" s="822"/>
      <c r="G90" s="822"/>
      <c r="H90" s="822"/>
      <c r="I90" s="822"/>
      <c r="J90" s="822"/>
      <c r="K90" s="822"/>
      <c r="L90" s="822"/>
      <c r="M90" s="823"/>
      <c r="N90" s="58">
        <f>L87+L88+L89</f>
        <v>71951.209165077773</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311788.57304867031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117</v>
      </c>
      <c r="B36" s="834" t="str">
        <f>VLOOKUP(A36,EQUIPOS!A6:D154,3,FALSE)</f>
        <v xml:space="preserve">Barredora mecánica de cepillo de 3658 mm ; 6 m3 </v>
      </c>
      <c r="C36" s="835"/>
      <c r="D36" s="835"/>
      <c r="E36" s="835"/>
      <c r="F36" s="835"/>
      <c r="G36" s="835"/>
      <c r="H36" s="836"/>
      <c r="I36" s="276"/>
      <c r="J36" s="277"/>
      <c r="K36" s="278">
        <f>VLOOKUP(A36,EQUIPOS!A6:D163,4,FALSE)</f>
        <v>48713.166407914105</v>
      </c>
      <c r="L36" s="279"/>
      <c r="M36" s="280">
        <v>150</v>
      </c>
      <c r="N36" s="281">
        <f>K36/M36</f>
        <v>324.75444271942735</v>
      </c>
    </row>
    <row r="37" spans="1:14">
      <c r="A37" s="119" t="s">
        <v>148</v>
      </c>
      <c r="B37" s="834" t="str">
        <f>VLOOKUP(A37,EQUIPOS!A7:D154,3,FALSE)</f>
        <v>Cargador : Potencia en el volante 110 hp, Clasificación de RPM del motor 2300.</v>
      </c>
      <c r="C37" s="835"/>
      <c r="D37" s="835"/>
      <c r="E37" s="835"/>
      <c r="F37" s="835"/>
      <c r="G37" s="835"/>
      <c r="H37" s="836"/>
      <c r="I37" s="276"/>
      <c r="J37" s="277"/>
      <c r="K37" s="278">
        <f>VLOOKUP(A37,EQUIPOS!A7:D164,4,FALSE)</f>
        <v>111175.75</v>
      </c>
      <c r="L37" s="279"/>
      <c r="M37" s="280">
        <v>150</v>
      </c>
      <c r="N37" s="281">
        <f>K37/M37</f>
        <v>741.17166666666662</v>
      </c>
    </row>
    <row r="38" spans="1:14">
      <c r="A38" t="s">
        <v>236</v>
      </c>
      <c r="B38" s="834" t="str">
        <f>VLOOKUP(A38,EQUIPOS!A8:D154,3,FALSE)</f>
        <v>Fresadora de pavimento, potencia 255 HP, peso 19 Ton, PROFUNDIDAD DE CORTE 305 mm</v>
      </c>
      <c r="C38" s="835"/>
      <c r="D38" s="835"/>
      <c r="E38" s="835"/>
      <c r="F38" s="835"/>
      <c r="G38" s="835"/>
      <c r="H38" s="836"/>
      <c r="I38" s="276"/>
      <c r="J38" s="277"/>
      <c r="K38" s="278">
        <f>VLOOKUP(A38,EQUIPOS!A8:D165,4,FALSE)</f>
        <v>396627</v>
      </c>
      <c r="L38" s="279"/>
      <c r="M38" s="280">
        <v>150</v>
      </c>
      <c r="N38" s="281">
        <f>K38/M38</f>
        <v>2644.18</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N75*M41</f>
        <v>1.7022401735366666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3711.8083495596302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825">
        <f>VLOOKUP(A58,TRANSPORTE!A5:D117,4,FALSE)</f>
        <v>1845</v>
      </c>
      <c r="M58" s="826"/>
      <c r="N58" s="296">
        <f>K58*L58</f>
        <v>239.85</v>
      </c>
    </row>
    <row r="59" spans="1:14">
      <c r="B59" s="52"/>
      <c r="C59" s="53"/>
      <c r="D59" s="53"/>
      <c r="E59" s="53"/>
      <c r="F59" s="53"/>
      <c r="G59" s="53"/>
      <c r="H59" s="320"/>
      <c r="I59" s="288"/>
      <c r="J59" s="295"/>
      <c r="K59" s="288"/>
      <c r="L59" s="825"/>
      <c r="M59" s="826"/>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239.85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170.22401735366665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4121.8823669132971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824.37647338265947</v>
      </c>
      <c r="M82" s="856"/>
      <c r="N82" s="57"/>
    </row>
    <row r="83" spans="1:14">
      <c r="B83" s="95" t="s">
        <v>1057</v>
      </c>
      <c r="C83" s="96"/>
      <c r="D83" s="96"/>
      <c r="E83" s="96"/>
      <c r="F83" s="96"/>
      <c r="G83" s="96"/>
      <c r="H83" s="96"/>
      <c r="I83" s="93"/>
      <c r="J83" s="94"/>
      <c r="K83" s="313">
        <v>0.05</v>
      </c>
      <c r="L83" s="855">
        <f>N77*K83</f>
        <v>206.09411834566487</v>
      </c>
      <c r="M83" s="856"/>
      <c r="N83" s="57"/>
    </row>
    <row r="84" spans="1:14" ht="15" thickBot="1">
      <c r="B84" s="97" t="s">
        <v>1058</v>
      </c>
      <c r="C84" s="98"/>
      <c r="D84" s="98"/>
      <c r="E84" s="98"/>
      <c r="F84" s="98"/>
      <c r="G84" s="98"/>
      <c r="H84" s="98"/>
      <c r="I84" s="99"/>
      <c r="J84" s="100"/>
      <c r="K84" s="314">
        <v>0.05</v>
      </c>
      <c r="L84" s="857">
        <f>N77*K84</f>
        <v>206.09411834566487</v>
      </c>
      <c r="M84" s="858"/>
      <c r="N84" s="57"/>
    </row>
    <row r="85" spans="1:14" ht="15" thickBot="1">
      <c r="B85" s="821" t="s">
        <v>1037</v>
      </c>
      <c r="C85" s="822"/>
      <c r="D85" s="822"/>
      <c r="E85" s="822"/>
      <c r="F85" s="822"/>
      <c r="G85" s="822"/>
      <c r="H85" s="822"/>
      <c r="I85" s="822"/>
      <c r="J85" s="822"/>
      <c r="K85" s="822"/>
      <c r="L85" s="822"/>
      <c r="M85" s="823"/>
      <c r="N85" s="58">
        <f>L82+L83+L84</f>
        <v>1236.5647100739891</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5358.447076987286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117</v>
      </c>
      <c r="B36" s="834" t="str">
        <f>VLOOKUP(A36,EQUIPOS!A6:D154,3,FALSE)</f>
        <v xml:space="preserve">Barredora mecánica de cepillo de 3658 mm ; 6 m3 </v>
      </c>
      <c r="C36" s="835"/>
      <c r="D36" s="835"/>
      <c r="E36" s="835"/>
      <c r="F36" s="835"/>
      <c r="G36" s="835"/>
      <c r="H36" s="836"/>
      <c r="I36" s="276"/>
      <c r="J36" s="277"/>
      <c r="K36" s="278">
        <f>VLOOKUP(A36,EQUIPOS!A6:D163,4,FALSE)</f>
        <v>48713.166407914105</v>
      </c>
      <c r="L36" s="279"/>
      <c r="M36" s="280">
        <v>300</v>
      </c>
      <c r="N36" s="281">
        <f>K36/M36</f>
        <v>162.37722135971367</v>
      </c>
    </row>
    <row r="37" spans="1:14">
      <c r="A37" s="119" t="s">
        <v>148</v>
      </c>
      <c r="B37" s="834" t="str">
        <f>VLOOKUP(A37,EQUIPOS!A7:D154,3,FALSE)</f>
        <v>Cargador : Potencia en el volante 110 hp, Clasificación de RPM del motor 2300.</v>
      </c>
      <c r="C37" s="835"/>
      <c r="D37" s="835"/>
      <c r="E37" s="835"/>
      <c r="F37" s="835"/>
      <c r="G37" s="835"/>
      <c r="H37" s="836"/>
      <c r="I37" s="276"/>
      <c r="J37" s="277"/>
      <c r="K37" s="278">
        <f>VLOOKUP(A37,EQUIPOS!A7:D164,4,FALSE)</f>
        <v>111175.75</v>
      </c>
      <c r="L37" s="279"/>
      <c r="M37" s="280">
        <v>300</v>
      </c>
      <c r="N37" s="281">
        <f>K37/M37</f>
        <v>370.58583333333331</v>
      </c>
    </row>
    <row r="38" spans="1:14">
      <c r="A38" t="s">
        <v>236</v>
      </c>
      <c r="B38" s="834" t="str">
        <f>VLOOKUP(A38,EQUIPOS!A8:D154,3,FALSE)</f>
        <v>Fresadora de pavimento, potencia 255 HP, peso 19 Ton, PROFUNDIDAD DE CORTE 305 mm</v>
      </c>
      <c r="C38" s="835"/>
      <c r="D38" s="835"/>
      <c r="E38" s="835"/>
      <c r="F38" s="835"/>
      <c r="G38" s="835"/>
      <c r="H38" s="836"/>
      <c r="I38" s="276"/>
      <c r="J38" s="277"/>
      <c r="K38" s="278">
        <f>VLOOKUP(A38,EQUIPOS!A8:D165,4,FALSE)</f>
        <v>396627</v>
      </c>
      <c r="L38" s="279"/>
      <c r="M38" s="280">
        <v>300</v>
      </c>
      <c r="N38" s="281">
        <f>K38/M38</f>
        <v>1322.09</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N75*M41</f>
        <v>0.85112008676833328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1855.9041747798151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825">
        <f>VLOOKUP(A58,TRANSPORTE!A5:D117,4,FALSE)</f>
        <v>1845</v>
      </c>
      <c r="M58" s="826"/>
      <c r="N58" s="296">
        <f>K58*L58</f>
        <v>119.925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119.925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85.112008676833327</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2060.9411834566486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412.18823669132973</v>
      </c>
      <c r="M82" s="856"/>
      <c r="N82" s="57"/>
    </row>
    <row r="83" spans="1:14">
      <c r="B83" s="95" t="s">
        <v>1057</v>
      </c>
      <c r="C83" s="96"/>
      <c r="D83" s="96"/>
      <c r="E83" s="96"/>
      <c r="F83" s="96"/>
      <c r="G83" s="96"/>
      <c r="H83" s="96"/>
      <c r="I83" s="93"/>
      <c r="J83" s="94"/>
      <c r="K83" s="313">
        <v>0.05</v>
      </c>
      <c r="L83" s="855">
        <f>N77*K83</f>
        <v>103.04705917283243</v>
      </c>
      <c r="M83" s="856"/>
      <c r="N83" s="57"/>
    </row>
    <row r="84" spans="1:14" ht="15" thickBot="1">
      <c r="B84" s="97" t="s">
        <v>1058</v>
      </c>
      <c r="C84" s="98"/>
      <c r="D84" s="98"/>
      <c r="E84" s="98"/>
      <c r="F84" s="98"/>
      <c r="G84" s="98"/>
      <c r="H84" s="98"/>
      <c r="I84" s="99"/>
      <c r="J84" s="100"/>
      <c r="K84" s="314">
        <v>0.05</v>
      </c>
      <c r="L84" s="857">
        <f>N77*K84</f>
        <v>103.04705917283243</v>
      </c>
      <c r="M84" s="858"/>
      <c r="N84" s="57"/>
    </row>
    <row r="85" spans="1:14" ht="15" thickBot="1">
      <c r="B85" s="821" t="s">
        <v>1037</v>
      </c>
      <c r="C85" s="822"/>
      <c r="D85" s="822"/>
      <c r="E85" s="822"/>
      <c r="F85" s="822"/>
      <c r="G85" s="822"/>
      <c r="H85" s="822"/>
      <c r="I85" s="822"/>
      <c r="J85" s="822"/>
      <c r="K85" s="822"/>
      <c r="L85" s="822"/>
      <c r="M85" s="823"/>
      <c r="N85" s="58">
        <f>L82+L83+L84</f>
        <v>618.28235503699455</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2679.223538493643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topLeftCell="A22" zoomScale="78" zoomScaleNormal="78" workbookViewId="0">
      <selection activeCell="L38" sqref="L38"/>
    </sheetView>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18</v>
      </c>
      <c r="N36" s="281">
        <f>K36/M36</f>
        <v>6510.291666666667</v>
      </c>
    </row>
    <row r="37" spans="1:14">
      <c r="A37" s="119" t="s">
        <v>154</v>
      </c>
      <c r="B37" s="834" t="str">
        <f>VLOOKUP(A37,EQUIPOS!A7:D154,3,FALSE)</f>
        <v>Carrotanque Irrigador de asfalto, 1000 GALONES DE CAPACIDAD</v>
      </c>
      <c r="C37" s="835"/>
      <c r="D37" s="835"/>
      <c r="E37" s="835"/>
      <c r="F37" s="835"/>
      <c r="G37" s="835"/>
      <c r="H37" s="836"/>
      <c r="I37" s="276"/>
      <c r="J37" s="277"/>
      <c r="K37" s="278">
        <f>VLOOKUP(A37,EQUIPOS!A7:D164,4,FALSE)</f>
        <v>65220.248728950864</v>
      </c>
      <c r="L37" s="279"/>
      <c r="M37" s="280">
        <v>18</v>
      </c>
      <c r="N37" s="281">
        <f>K37/M37</f>
        <v>3623.3471516083814</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167963</v>
      </c>
      <c r="L38" s="279"/>
      <c r="M38" s="280">
        <v>18</v>
      </c>
      <c r="N38" s="281">
        <f>K38/M38</f>
        <v>9331.2777777777774</v>
      </c>
    </row>
    <row r="39" spans="1:14">
      <c r="A39" t="s">
        <v>299</v>
      </c>
      <c r="B39" s="834" t="str">
        <f>VLOOKUP(A39,EQUIPOS!A9:D154,3,FALSE)</f>
        <v xml:space="preserve">Recicladora, potencia 430HP </v>
      </c>
      <c r="C39" s="835"/>
      <c r="D39" s="835"/>
      <c r="E39" s="835"/>
      <c r="F39" s="835"/>
      <c r="G39" s="835"/>
      <c r="H39" s="836"/>
      <c r="I39" s="837"/>
      <c r="J39" s="818"/>
      <c r="K39" s="278">
        <f>VLOOKUP(A39,EQUIPOS!A9:D166,4,FALSE)</f>
        <v>1322090</v>
      </c>
      <c r="L39" s="838">
        <v>18</v>
      </c>
      <c r="M39" s="839"/>
      <c r="N39" s="281">
        <f>K39/L39</f>
        <v>73449.444444444438</v>
      </c>
    </row>
    <row r="40" spans="1:14">
      <c r="A40" t="s">
        <v>365</v>
      </c>
      <c r="B40" s="834" t="str">
        <f>VLOOKUP(A40,EQUIPOS!A10:D154,3,FALSE)</f>
        <v xml:space="preserve">Vibrocompatador, potencia 153 HP, peso 10 Ton. </v>
      </c>
      <c r="C40" s="835"/>
      <c r="D40" s="835"/>
      <c r="E40" s="835"/>
      <c r="F40" s="835"/>
      <c r="G40" s="835"/>
      <c r="H40" s="836"/>
      <c r="I40" s="42"/>
      <c r="J40" s="43"/>
      <c r="K40" s="278">
        <f>VLOOKUP(A40,EQUIPOS!A10:D167,4,FALSE)</f>
        <v>123194.75</v>
      </c>
      <c r="L40" s="285"/>
      <c r="M40" s="286">
        <v>18</v>
      </c>
      <c r="N40" s="281">
        <f>K40/M40</f>
        <v>6844.1527777777774</v>
      </c>
    </row>
    <row r="41" spans="1:14">
      <c r="B41" s="841" t="s">
        <v>1036</v>
      </c>
      <c r="C41" s="842"/>
      <c r="D41" s="842"/>
      <c r="E41" s="44"/>
      <c r="F41" s="45"/>
      <c r="G41" s="45"/>
      <c r="H41" s="46"/>
      <c r="I41" s="42"/>
      <c r="J41" s="43"/>
      <c r="K41" s="288"/>
      <c r="L41" s="285"/>
      <c r="M41" s="410">
        <v>0.01</v>
      </c>
      <c r="N41" s="353">
        <f>N75*M41</f>
        <v>28.370669558944442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99786.884487833988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92641.5</v>
      </c>
      <c r="N48" s="281">
        <f>K48*M48</f>
        <v>3242.4525000000003</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77683.199999999997</v>
      </c>
      <c r="N49" s="281">
        <f>K49*M49</f>
        <v>19420.8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6"/>
      <c r="C52" s="817"/>
      <c r="D52" s="817"/>
      <c r="E52" s="817"/>
      <c r="F52" s="817"/>
      <c r="G52" s="817"/>
      <c r="H52" s="817"/>
      <c r="I52" s="818"/>
      <c r="J52" s="48"/>
      <c r="K52" s="50"/>
      <c r="L52" s="819"/>
      <c r="M52" s="820"/>
      <c r="N52" s="51"/>
    </row>
    <row r="53" spans="1:14" ht="15" thickBot="1">
      <c r="B53" s="821" t="s">
        <v>1037</v>
      </c>
      <c r="C53" s="822"/>
      <c r="D53" s="822"/>
      <c r="E53" s="822"/>
      <c r="F53" s="822"/>
      <c r="G53" s="822"/>
      <c r="H53" s="822"/>
      <c r="I53" s="822"/>
      <c r="J53" s="822"/>
      <c r="K53" s="822"/>
      <c r="L53" s="822"/>
      <c r="M53" s="823"/>
      <c r="N53" s="403">
        <f>SUM(N48:N52)</f>
        <v>22663.252499999999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825">
        <f>VLOOKUP(A58,TRANSPORTE!A5:D117,4,FALSE)</f>
        <v>1339</v>
      </c>
      <c r="M58" s="826"/>
      <c r="N58" s="296">
        <f>K58*L58</f>
        <v>381.61500000000007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381.61500000000007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2837.0669558944442</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125668.81894372845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25133.763788745691</v>
      </c>
      <c r="M82" s="856"/>
      <c r="N82" s="57"/>
    </row>
    <row r="83" spans="1:14">
      <c r="B83" s="95" t="s">
        <v>1057</v>
      </c>
      <c r="C83" s="96"/>
      <c r="D83" s="96"/>
      <c r="E83" s="96"/>
      <c r="F83" s="96"/>
      <c r="G83" s="96"/>
      <c r="H83" s="96"/>
      <c r="I83" s="93"/>
      <c r="J83" s="94"/>
      <c r="K83" s="313">
        <v>0.05</v>
      </c>
      <c r="L83" s="855">
        <f>N77*K83</f>
        <v>6283.4409471864228</v>
      </c>
      <c r="M83" s="856"/>
      <c r="N83" s="57"/>
    </row>
    <row r="84" spans="1:14" ht="15" thickBot="1">
      <c r="B84" s="97" t="s">
        <v>1058</v>
      </c>
      <c r="C84" s="98"/>
      <c r="D84" s="98"/>
      <c r="E84" s="98"/>
      <c r="F84" s="98"/>
      <c r="G84" s="98"/>
      <c r="H84" s="98"/>
      <c r="I84" s="99"/>
      <c r="J84" s="100"/>
      <c r="K84" s="314">
        <v>0.05</v>
      </c>
      <c r="L84" s="857">
        <f>N77*K84</f>
        <v>6283.4409471864228</v>
      </c>
      <c r="M84" s="858"/>
      <c r="N84" s="57"/>
    </row>
    <row r="85" spans="1:14" ht="15" thickBot="1">
      <c r="B85" s="821" t="s">
        <v>1037</v>
      </c>
      <c r="C85" s="822"/>
      <c r="D85" s="822"/>
      <c r="E85" s="822"/>
      <c r="F85" s="822"/>
      <c r="G85" s="822"/>
      <c r="H85" s="822"/>
      <c r="I85" s="822"/>
      <c r="J85" s="822"/>
      <c r="K85" s="822"/>
      <c r="L85" s="822"/>
      <c r="M85" s="823"/>
      <c r="N85" s="58">
        <f>L82+L83+L84</f>
        <v>37700.645683118535</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163369.46462684698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12</v>
      </c>
      <c r="N36" s="281">
        <f>K36/M36</f>
        <v>9765.4375</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65220.248728950864</v>
      </c>
      <c r="L37" s="279"/>
      <c r="M37" s="280">
        <v>12</v>
      </c>
      <c r="N37" s="281">
        <f>K37/M37</f>
        <v>5435.0207274125723</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167963</v>
      </c>
      <c r="L38" s="279"/>
      <c r="M38" s="280">
        <v>12</v>
      </c>
      <c r="N38" s="281">
        <f>K38/M38</f>
        <v>13996.916666666666</v>
      </c>
    </row>
    <row r="39" spans="1:14">
      <c r="A39" s="119" t="s">
        <v>299</v>
      </c>
      <c r="B39" s="834" t="str">
        <f>VLOOKUP(A39,EQUIPOS!A7:D154,3,FALSE)</f>
        <v xml:space="preserve">Recicladora, potencia 430HP </v>
      </c>
      <c r="C39" s="835"/>
      <c r="D39" s="835"/>
      <c r="E39" s="835"/>
      <c r="F39" s="835"/>
      <c r="G39" s="835"/>
      <c r="H39" s="836"/>
      <c r="I39" s="276"/>
      <c r="J39" s="277"/>
      <c r="K39" s="278">
        <f>VLOOKUP(A39,EQUIPOS!A7:D164,4,FALSE)</f>
        <v>1322090</v>
      </c>
      <c r="L39" s="279"/>
      <c r="M39" s="280">
        <v>12</v>
      </c>
      <c r="N39" s="281">
        <f>K39/M39</f>
        <v>110174.16666666667</v>
      </c>
    </row>
    <row r="40" spans="1:14">
      <c r="A40" t="s">
        <v>365</v>
      </c>
      <c r="B40" s="834" t="str">
        <f>VLOOKUP(A40,EQUIPOS!A8:D154,3,FALSE)</f>
        <v xml:space="preserve">Vibrocompatador, potencia 153 HP, peso 10 Ton. </v>
      </c>
      <c r="C40" s="835"/>
      <c r="D40" s="835"/>
      <c r="E40" s="835"/>
      <c r="F40" s="835"/>
      <c r="G40" s="835"/>
      <c r="H40" s="836"/>
      <c r="I40" s="276"/>
      <c r="J40" s="277"/>
      <c r="K40" s="278">
        <f>VLOOKUP(A40,EQUIPOS!A8:D165,4,FALSE)</f>
        <v>123194.75</v>
      </c>
      <c r="L40" s="279"/>
      <c r="M40" s="280">
        <v>12</v>
      </c>
      <c r="N40" s="281">
        <f>K40/M40</f>
        <v>10266.229166666666</v>
      </c>
    </row>
    <row r="41" spans="1:14">
      <c r="B41" s="834"/>
      <c r="C41" s="835"/>
      <c r="D41" s="835"/>
      <c r="E41" s="835"/>
      <c r="F41" s="835"/>
      <c r="G41" s="835"/>
      <c r="H41" s="836"/>
      <c r="I41" s="837"/>
      <c r="J41" s="818"/>
      <c r="K41" s="278"/>
      <c r="L41" s="838"/>
      <c r="M41" s="839"/>
      <c r="N41" s="281"/>
    </row>
    <row r="42" spans="1:14">
      <c r="B42" s="834"/>
      <c r="C42" s="835"/>
      <c r="D42" s="835"/>
      <c r="E42" s="840"/>
      <c r="F42" s="835"/>
      <c r="G42" s="835"/>
      <c r="H42" s="836"/>
      <c r="I42" s="42"/>
      <c r="J42" s="43"/>
      <c r="K42" s="283"/>
      <c r="L42" s="285"/>
      <c r="M42" s="286"/>
      <c r="N42" s="287"/>
    </row>
    <row r="43" spans="1:14">
      <c r="B43" s="841" t="s">
        <v>1036</v>
      </c>
      <c r="C43" s="954"/>
      <c r="D43" s="954"/>
      <c r="E43" s="44"/>
      <c r="F43" s="45"/>
      <c r="G43" s="45"/>
      <c r="H43" s="46"/>
      <c r="I43" s="42"/>
      <c r="J43" s="43"/>
      <c r="K43" s="288"/>
      <c r="L43" s="285"/>
      <c r="M43" s="410">
        <v>0.1</v>
      </c>
      <c r="N43" s="353">
        <f>N77*M43</f>
        <v>425.56004338416665</v>
      </c>
    </row>
    <row r="44" spans="1:14" ht="15" thickBot="1">
      <c r="B44" s="834"/>
      <c r="C44" s="835"/>
      <c r="D44" s="835"/>
      <c r="E44" s="835"/>
      <c r="F44" s="835"/>
      <c r="G44" s="835"/>
      <c r="H44" s="836"/>
      <c r="I44" s="843"/>
      <c r="J44" s="844"/>
      <c r="K44" s="47"/>
      <c r="L44" s="845"/>
      <c r="M44" s="846"/>
      <c r="N44" s="111"/>
    </row>
    <row r="45" spans="1:14" ht="15" thickBot="1">
      <c r="B45" s="821" t="s">
        <v>1037</v>
      </c>
      <c r="C45" s="822"/>
      <c r="D45" s="822"/>
      <c r="E45" s="822"/>
      <c r="F45" s="822"/>
      <c r="G45" s="822"/>
      <c r="H45" s="822"/>
      <c r="I45" s="822"/>
      <c r="J45" s="822"/>
      <c r="K45" s="822"/>
      <c r="L45" s="822"/>
      <c r="M45" s="823"/>
      <c r="N45" s="403">
        <f>SUM(N36:N44)</f>
        <v>150063.33077079675</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2" t="s">
        <v>1028</v>
      </c>
      <c r="C49" s="813"/>
      <c r="D49" s="813"/>
      <c r="E49" s="813"/>
      <c r="F49" s="813"/>
      <c r="G49" s="813"/>
      <c r="H49" s="813"/>
      <c r="I49" s="814"/>
      <c r="J49" s="324" t="s">
        <v>1029</v>
      </c>
      <c r="K49" s="91" t="s">
        <v>1030</v>
      </c>
      <c r="L49" s="815" t="s">
        <v>1039</v>
      </c>
      <c r="M49" s="814"/>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38.168724178170329</v>
      </c>
      <c r="N50" s="281">
        <f>K50*M50</f>
        <v>2862.6543133627747</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2367.42</v>
      </c>
      <c r="N51" s="281">
        <f>K51*M51</f>
        <v>3077.6460000000002</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816"/>
      <c r="C54" s="817"/>
      <c r="D54" s="817"/>
      <c r="E54" s="817"/>
      <c r="F54" s="817"/>
      <c r="G54" s="817"/>
      <c r="H54" s="817"/>
      <c r="I54" s="818"/>
      <c r="J54" s="48"/>
      <c r="K54" s="50"/>
      <c r="L54" s="819"/>
      <c r="M54" s="820"/>
      <c r="N54" s="51"/>
    </row>
    <row r="55" spans="1:14" ht="15" thickBot="1">
      <c r="B55" s="821" t="s">
        <v>1037</v>
      </c>
      <c r="C55" s="822"/>
      <c r="D55" s="822"/>
      <c r="E55" s="822"/>
      <c r="F55" s="822"/>
      <c r="G55" s="822"/>
      <c r="H55" s="822"/>
      <c r="I55" s="822"/>
      <c r="J55" s="822"/>
      <c r="K55" s="822"/>
      <c r="L55" s="822"/>
      <c r="M55" s="823"/>
      <c r="N55" s="403">
        <f>SUM(N50:N54)</f>
        <v>5940.3003133627753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4255.600433841666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N45+N55+N66+N77</f>
        <v>160259.23151800118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32051.846303600236</v>
      </c>
      <c r="M84" s="856"/>
      <c r="N84" s="57"/>
    </row>
    <row r="85" spans="1:14">
      <c r="B85" s="95" t="s">
        <v>1057</v>
      </c>
      <c r="C85" s="96"/>
      <c r="D85" s="96"/>
      <c r="E85" s="96"/>
      <c r="F85" s="96"/>
      <c r="G85" s="96"/>
      <c r="H85" s="96"/>
      <c r="I85" s="93"/>
      <c r="J85" s="94"/>
      <c r="K85" s="313">
        <v>0.05</v>
      </c>
      <c r="L85" s="855">
        <f>N79*K85</f>
        <v>8012.961575900059</v>
      </c>
      <c r="M85" s="856"/>
      <c r="N85" s="57"/>
    </row>
    <row r="86" spans="1:14" ht="15" thickBot="1">
      <c r="B86" s="97" t="s">
        <v>1058</v>
      </c>
      <c r="C86" s="98"/>
      <c r="D86" s="98"/>
      <c r="E86" s="98"/>
      <c r="F86" s="98"/>
      <c r="G86" s="98"/>
      <c r="H86" s="98"/>
      <c r="I86" s="99"/>
      <c r="J86" s="100"/>
      <c r="K86" s="314">
        <v>0.05</v>
      </c>
      <c r="L86" s="857">
        <f>N79*K86</f>
        <v>8012.961575900059</v>
      </c>
      <c r="M86" s="858"/>
      <c r="N86" s="57"/>
    </row>
    <row r="87" spans="1:14" ht="15" thickBot="1">
      <c r="B87" s="821" t="s">
        <v>1037</v>
      </c>
      <c r="C87" s="822"/>
      <c r="D87" s="822"/>
      <c r="E87" s="822"/>
      <c r="F87" s="822"/>
      <c r="G87" s="822"/>
      <c r="H87" s="822"/>
      <c r="I87" s="822"/>
      <c r="J87" s="822"/>
      <c r="K87" s="822"/>
      <c r="L87" s="822"/>
      <c r="M87" s="823"/>
      <c r="N87" s="58">
        <f>L84+L85+L86</f>
        <v>48077.769455400354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208337.00097340153</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9" t="s">
        <v>2324</v>
      </c>
      <c r="C106" s="860"/>
      <c r="D106" s="860"/>
      <c r="E106" s="860"/>
      <c r="F106" s="860"/>
      <c r="G106" s="860"/>
      <c r="H106" s="860"/>
      <c r="I106" s="860"/>
      <c r="J106" s="860"/>
      <c r="K106" s="860"/>
      <c r="L106" s="860"/>
      <c r="M106" s="860"/>
      <c r="N106" s="861"/>
    </row>
    <row r="107" spans="2:14" ht="15" customHeight="1">
      <c r="B107" s="859"/>
      <c r="C107" s="860"/>
      <c r="D107" s="860"/>
      <c r="E107" s="860"/>
      <c r="F107" s="860"/>
      <c r="G107" s="860"/>
      <c r="H107" s="860"/>
      <c r="I107" s="860"/>
      <c r="J107" s="860"/>
      <c r="K107" s="860"/>
      <c r="L107" s="860"/>
      <c r="M107" s="860"/>
      <c r="N107" s="861"/>
    </row>
    <row r="108" spans="2:14" ht="30" customHeight="1">
      <c r="B108" s="862" t="s">
        <v>2325</v>
      </c>
      <c r="C108" s="863"/>
      <c r="D108" s="863"/>
      <c r="E108" s="863"/>
      <c r="F108" s="863"/>
      <c r="G108" s="863"/>
      <c r="H108" s="863"/>
      <c r="I108" s="863"/>
      <c r="J108" s="863"/>
      <c r="K108" s="863"/>
      <c r="L108" s="863"/>
      <c r="M108" s="863"/>
      <c r="N108" s="864"/>
    </row>
    <row r="109" spans="2:14">
      <c r="B109" s="862"/>
      <c r="C109" s="863"/>
      <c r="D109" s="863"/>
      <c r="E109" s="863"/>
      <c r="F109" s="863"/>
      <c r="G109" s="863"/>
      <c r="H109" s="863"/>
      <c r="I109" s="863"/>
      <c r="J109" s="863"/>
      <c r="K109" s="863"/>
      <c r="L109" s="863"/>
      <c r="M109" s="863"/>
      <c r="N109" s="864"/>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8"/>
      <c r="K119" s="798"/>
      <c r="L119" s="798"/>
      <c r="M119" s="798"/>
      <c r="N119" s="799"/>
    </row>
    <row r="120" spans="2:14" ht="15" thickBot="1">
      <c r="B120" s="270" t="s">
        <v>2327</v>
      </c>
      <c r="C120" s="402"/>
      <c r="D120" s="402"/>
      <c r="E120" s="63"/>
      <c r="F120" s="63"/>
      <c r="G120" s="63"/>
      <c r="H120" s="63"/>
      <c r="I120" s="63"/>
      <c r="J120" s="800"/>
      <c r="K120" s="800"/>
      <c r="L120" s="800"/>
      <c r="M120" s="800"/>
      <c r="N120"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18</v>
      </c>
      <c r="N36" s="281">
        <f>K36/M36</f>
        <v>6510.291666666667</v>
      </c>
    </row>
    <row r="37" spans="1:14">
      <c r="A37" s="119" t="s">
        <v>154</v>
      </c>
      <c r="B37" s="834" t="str">
        <f>VLOOKUP(A37,EQUIPOS!A7:D154,3,FALSE)</f>
        <v>Carrotanque Irrigador de asfalto, 1000 GALONES DE CAPACIDAD</v>
      </c>
      <c r="C37" s="835"/>
      <c r="D37" s="835"/>
      <c r="E37" s="835"/>
      <c r="F37" s="835"/>
      <c r="G37" s="835"/>
      <c r="H37" s="836"/>
      <c r="I37" s="276"/>
      <c r="J37" s="277"/>
      <c r="K37" s="278">
        <f>VLOOKUP(A37,EQUIPOS!A7:D164,4,FALSE)</f>
        <v>65220.248728950864</v>
      </c>
      <c r="L37" s="279"/>
      <c r="M37" s="280">
        <v>18</v>
      </c>
      <c r="N37" s="281">
        <f>K37/M37</f>
        <v>3623.3471516083814</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167963</v>
      </c>
      <c r="L38" s="279"/>
      <c r="M38" s="280">
        <v>18</v>
      </c>
      <c r="N38" s="281">
        <f>K38/M38</f>
        <v>9331.2777777777774</v>
      </c>
    </row>
    <row r="39" spans="1:14">
      <c r="A39" t="s">
        <v>299</v>
      </c>
      <c r="B39" s="834" t="str">
        <f>VLOOKUP(A39,EQUIPOS!A9:D154,3,FALSE)</f>
        <v xml:space="preserve">Recicladora, potencia 430HP </v>
      </c>
      <c r="C39" s="835"/>
      <c r="D39" s="835"/>
      <c r="E39" s="835"/>
      <c r="F39" s="835"/>
      <c r="G39" s="835"/>
      <c r="H39" s="836"/>
      <c r="I39" s="837"/>
      <c r="J39" s="818"/>
      <c r="K39" s="278">
        <f>VLOOKUP(A39,EQUIPOS!A9:D166,4,FALSE)</f>
        <v>1322090</v>
      </c>
      <c r="L39" s="838">
        <v>18</v>
      </c>
      <c r="M39" s="839"/>
      <c r="N39" s="281">
        <f>K39/L39</f>
        <v>73449.444444444438</v>
      </c>
    </row>
    <row r="40" spans="1:14">
      <c r="A40" t="s">
        <v>365</v>
      </c>
      <c r="B40" s="834" t="str">
        <f>VLOOKUP(A40,EQUIPOS!A10:D154,3,FALSE)</f>
        <v xml:space="preserve">Vibrocompatador, potencia 153 HP, peso 10 Ton. </v>
      </c>
      <c r="C40" s="835"/>
      <c r="D40" s="835"/>
      <c r="E40" s="835"/>
      <c r="F40" s="835"/>
      <c r="G40" s="835"/>
      <c r="H40" s="836"/>
      <c r="I40" s="42"/>
      <c r="J40" s="43"/>
      <c r="K40" s="278">
        <f>VLOOKUP(A40,EQUIPOS!A10:D167,4,FALSE)</f>
        <v>123194.75</v>
      </c>
      <c r="L40" s="285"/>
      <c r="M40" s="286">
        <v>18</v>
      </c>
      <c r="N40" s="281">
        <f>K40/M40</f>
        <v>6844.1527777777774</v>
      </c>
    </row>
    <row r="41" spans="1:14">
      <c r="B41" s="329"/>
      <c r="C41" s="330"/>
      <c r="D41" s="330"/>
      <c r="E41" s="330"/>
      <c r="F41" s="332"/>
      <c r="G41" s="332"/>
      <c r="H41" s="131"/>
      <c r="I41" s="42"/>
      <c r="J41" s="43"/>
      <c r="K41" s="283"/>
      <c r="L41" s="285"/>
      <c r="M41" s="286"/>
      <c r="N41" s="281"/>
    </row>
    <row r="42" spans="1:14">
      <c r="B42" s="841" t="s">
        <v>1036</v>
      </c>
      <c r="C42" s="842"/>
      <c r="D42" s="842"/>
      <c r="E42" s="44"/>
      <c r="F42" s="45"/>
      <c r="G42" s="45"/>
      <c r="H42" s="46"/>
      <c r="I42" s="42"/>
      <c r="J42" s="43"/>
      <c r="K42" s="288"/>
      <c r="L42" s="285"/>
      <c r="M42" s="410">
        <v>0.01</v>
      </c>
      <c r="N42" s="353">
        <f>N76*M42</f>
        <v>28.370669558944442</v>
      </c>
    </row>
    <row r="43" spans="1:14" ht="15" thickBot="1">
      <c r="B43" s="834"/>
      <c r="C43" s="835"/>
      <c r="D43" s="835"/>
      <c r="E43" s="835"/>
      <c r="F43" s="835"/>
      <c r="G43" s="835"/>
      <c r="H43" s="836"/>
      <c r="I43" s="843"/>
      <c r="J43" s="844"/>
      <c r="K43" s="47"/>
      <c r="L43" s="845"/>
      <c r="M43" s="846"/>
      <c r="N43" s="111"/>
    </row>
    <row r="44" spans="1:14" ht="15" thickBot="1">
      <c r="B44" s="821" t="s">
        <v>1037</v>
      </c>
      <c r="C44" s="822"/>
      <c r="D44" s="822"/>
      <c r="E44" s="822"/>
      <c r="F44" s="822"/>
      <c r="G44" s="822"/>
      <c r="H44" s="822"/>
      <c r="I44" s="822"/>
      <c r="J44" s="822"/>
      <c r="K44" s="822"/>
      <c r="L44" s="822"/>
      <c r="M44" s="823"/>
      <c r="N44" s="403">
        <f>SUM(N36:N43)</f>
        <v>99786.884487833988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470347.5</v>
      </c>
      <c r="N49" s="281">
        <f>K49*M49</f>
        <v>71963.167499999996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SUM(N49:N53)</f>
        <v>71963.167499999996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5">
        <f>VLOOKUP(A59,TRANSPORTE!A5:D117,4,FALSE)</f>
        <v>1666</v>
      </c>
      <c r="M59" s="826"/>
      <c r="N59" s="296">
        <f>K59*L59</f>
        <v>254.898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254.898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2837.0669558944442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174842.01694372841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34968.403388745683</v>
      </c>
      <c r="M83" s="856"/>
      <c r="N83" s="57"/>
    </row>
    <row r="84" spans="1:14">
      <c r="B84" s="95" t="s">
        <v>1057</v>
      </c>
      <c r="C84" s="96"/>
      <c r="D84" s="96"/>
      <c r="E84" s="96"/>
      <c r="F84" s="96"/>
      <c r="G84" s="96"/>
      <c r="H84" s="96"/>
      <c r="I84" s="93"/>
      <c r="J84" s="94"/>
      <c r="K84" s="313">
        <v>0.05</v>
      </c>
      <c r="L84" s="855">
        <f>N78*K84</f>
        <v>8742.1008471864207</v>
      </c>
      <c r="M84" s="856"/>
      <c r="N84" s="57"/>
    </row>
    <row r="85" spans="1:14" ht="15" thickBot="1">
      <c r="B85" s="97" t="s">
        <v>1058</v>
      </c>
      <c r="C85" s="98"/>
      <c r="D85" s="98"/>
      <c r="E85" s="98"/>
      <c r="F85" s="98"/>
      <c r="G85" s="98"/>
      <c r="H85" s="98"/>
      <c r="I85" s="99"/>
      <c r="J85" s="100"/>
      <c r="K85" s="314">
        <v>0.05</v>
      </c>
      <c r="L85" s="857">
        <f>N78*K85</f>
        <v>8742.1008471864207</v>
      </c>
      <c r="M85" s="858"/>
      <c r="N85" s="57"/>
    </row>
    <row r="86" spans="1:14" ht="15" thickBot="1">
      <c r="B86" s="821" t="s">
        <v>1037</v>
      </c>
      <c r="C86" s="822"/>
      <c r="D86" s="822"/>
      <c r="E86" s="822"/>
      <c r="F86" s="822"/>
      <c r="G86" s="822"/>
      <c r="H86" s="822"/>
      <c r="I86" s="822"/>
      <c r="J86" s="822"/>
      <c r="K86" s="822"/>
      <c r="L86" s="822"/>
      <c r="M86" s="823"/>
      <c r="N86" s="58">
        <f>L83+L84+L85</f>
        <v>52452.60508311852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227294.62202684692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18</v>
      </c>
      <c r="N36" s="281">
        <f>K36/M36</f>
        <v>6510.291666666667</v>
      </c>
    </row>
    <row r="37" spans="1:14">
      <c r="A37" s="119" t="s">
        <v>154</v>
      </c>
      <c r="B37" s="834" t="str">
        <f>VLOOKUP(A37,EQUIPOS!A7:D154,3,FALSE)</f>
        <v>Carrotanque Irrigador de asfalto, 1000 GALONES DE CAPACIDAD</v>
      </c>
      <c r="C37" s="835"/>
      <c r="D37" s="835"/>
      <c r="E37" s="835"/>
      <c r="F37" s="835"/>
      <c r="G37" s="835"/>
      <c r="H37" s="836"/>
      <c r="I37" s="276"/>
      <c r="J37" s="277"/>
      <c r="K37" s="278">
        <f>VLOOKUP(A37,EQUIPOS!A7:D164,4,FALSE)</f>
        <v>65220.248728950864</v>
      </c>
      <c r="L37" s="279"/>
      <c r="M37" s="280">
        <v>18</v>
      </c>
      <c r="N37" s="281">
        <f>K37/M37</f>
        <v>3623.3471516083814</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167963</v>
      </c>
      <c r="L38" s="279"/>
      <c r="M38" s="280">
        <v>18</v>
      </c>
      <c r="N38" s="281">
        <f>K38/M38</f>
        <v>9331.2777777777774</v>
      </c>
    </row>
    <row r="39" spans="1:14">
      <c r="A39" t="s">
        <v>299</v>
      </c>
      <c r="B39" s="834" t="str">
        <f>VLOOKUP(A39,EQUIPOS!A9:D154,3,FALSE)</f>
        <v xml:space="preserve">Recicladora, potencia 430HP </v>
      </c>
      <c r="C39" s="835"/>
      <c r="D39" s="835"/>
      <c r="E39" s="835"/>
      <c r="F39" s="835"/>
      <c r="G39" s="835"/>
      <c r="H39" s="836"/>
      <c r="I39" s="837"/>
      <c r="J39" s="818"/>
      <c r="K39" s="278">
        <f>VLOOKUP(A39,EQUIPOS!A9:D166,4,FALSE)</f>
        <v>1322090</v>
      </c>
      <c r="L39" s="838">
        <v>18</v>
      </c>
      <c r="M39" s="839"/>
      <c r="N39" s="281">
        <f>K39/L39</f>
        <v>73449.444444444438</v>
      </c>
    </row>
    <row r="40" spans="1:14">
      <c r="A40" t="s">
        <v>365</v>
      </c>
      <c r="B40" s="834" t="str">
        <f>VLOOKUP(A40,EQUIPOS!A10:D154,3,FALSE)</f>
        <v xml:space="preserve">Vibrocompatador, potencia 153 HP, peso 10 Ton. </v>
      </c>
      <c r="C40" s="835"/>
      <c r="D40" s="835"/>
      <c r="E40" s="835"/>
      <c r="F40" s="835"/>
      <c r="G40" s="835"/>
      <c r="H40" s="836"/>
      <c r="I40" s="42"/>
      <c r="J40" s="43"/>
      <c r="K40" s="278">
        <f>VLOOKUP(A40,EQUIPOS!A10:D167,4,FALSE)</f>
        <v>123194.75</v>
      </c>
      <c r="L40" s="285"/>
      <c r="M40" s="286">
        <v>18</v>
      </c>
      <c r="N40" s="281">
        <f>K40/M40</f>
        <v>6844.1527777777774</v>
      </c>
    </row>
    <row r="41" spans="1:14">
      <c r="B41" s="329"/>
      <c r="C41" s="330"/>
      <c r="D41" s="330"/>
      <c r="E41" s="330"/>
      <c r="F41" s="332"/>
      <c r="G41" s="332"/>
      <c r="H41" s="131"/>
      <c r="I41" s="42"/>
      <c r="J41" s="43"/>
      <c r="K41" s="283"/>
      <c r="L41" s="285"/>
      <c r="M41" s="286"/>
      <c r="N41" s="287"/>
    </row>
    <row r="42" spans="1:14">
      <c r="B42" s="841" t="s">
        <v>1036</v>
      </c>
      <c r="C42" s="842"/>
      <c r="D42" s="842"/>
      <c r="E42" s="44"/>
      <c r="F42" s="45"/>
      <c r="G42" s="45"/>
      <c r="H42" s="46"/>
      <c r="I42" s="42"/>
      <c r="J42" s="43"/>
      <c r="K42" s="288"/>
      <c r="L42" s="285"/>
      <c r="M42" s="410">
        <v>0.01</v>
      </c>
      <c r="N42" s="353">
        <f>N76*M42</f>
        <v>28.370669558944442</v>
      </c>
    </row>
    <row r="43" spans="1:14" ht="15" thickBot="1">
      <c r="B43" s="834"/>
      <c r="C43" s="835"/>
      <c r="D43" s="835"/>
      <c r="E43" s="835"/>
      <c r="F43" s="835"/>
      <c r="G43" s="835"/>
      <c r="H43" s="836"/>
      <c r="I43" s="843"/>
      <c r="J43" s="844"/>
      <c r="K43" s="47"/>
      <c r="L43" s="845"/>
      <c r="M43" s="846"/>
      <c r="N43" s="111"/>
    </row>
    <row r="44" spans="1:14" ht="15" thickBot="1">
      <c r="B44" s="821" t="s">
        <v>1037</v>
      </c>
      <c r="C44" s="822"/>
      <c r="D44" s="822"/>
      <c r="E44" s="822"/>
      <c r="F44" s="822"/>
      <c r="G44" s="822"/>
      <c r="H44" s="822"/>
      <c r="I44" s="822"/>
      <c r="J44" s="822"/>
      <c r="K44" s="822"/>
      <c r="L44" s="822"/>
      <c r="M44" s="823"/>
      <c r="N44" s="403">
        <f>SUM(N36:N43)</f>
        <v>99786.884487833988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449106</v>
      </c>
      <c r="N49" s="281">
        <f>K49*M49</f>
        <v>68713.217999999993</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SUM(N49:N53)</f>
        <v>68713.217999999993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5">
        <f>VLOOKUP(A59,TRANSPORTE!A5:D117,4,FALSE)</f>
        <v>1845</v>
      </c>
      <c r="M59" s="826"/>
      <c r="N59" s="296">
        <f>K59*L59</f>
        <v>282.28499999999997</v>
      </c>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282.28499999999997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2837.0669558944442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171619.45444372843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34323.890888745686</v>
      </c>
      <c r="M83" s="856"/>
      <c r="N83" s="57"/>
    </row>
    <row r="84" spans="1:14">
      <c r="B84" s="95" t="s">
        <v>1057</v>
      </c>
      <c r="C84" s="96"/>
      <c r="D84" s="96"/>
      <c r="E84" s="96"/>
      <c r="F84" s="96"/>
      <c r="G84" s="96"/>
      <c r="H84" s="96"/>
      <c r="I84" s="93"/>
      <c r="J84" s="94"/>
      <c r="K84" s="313">
        <v>0.05</v>
      </c>
      <c r="L84" s="855">
        <f>N78*K84</f>
        <v>8580.9727221864214</v>
      </c>
      <c r="M84" s="856"/>
      <c r="N84" s="57"/>
    </row>
    <row r="85" spans="1:14" ht="15" thickBot="1">
      <c r="B85" s="97" t="s">
        <v>1058</v>
      </c>
      <c r="C85" s="98"/>
      <c r="D85" s="98"/>
      <c r="E85" s="98"/>
      <c r="F85" s="98"/>
      <c r="G85" s="98"/>
      <c r="H85" s="98"/>
      <c r="I85" s="99"/>
      <c r="J85" s="100"/>
      <c r="K85" s="314">
        <v>0.05</v>
      </c>
      <c r="L85" s="857">
        <f>N78*K85</f>
        <v>8580.9727221864214</v>
      </c>
      <c r="M85" s="858"/>
      <c r="N85" s="57"/>
    </row>
    <row r="86" spans="1:14" ht="15" thickBot="1">
      <c r="B86" s="821" t="s">
        <v>1037</v>
      </c>
      <c r="C86" s="822"/>
      <c r="D86" s="822"/>
      <c r="E86" s="822"/>
      <c r="F86" s="822"/>
      <c r="G86" s="822"/>
      <c r="H86" s="822"/>
      <c r="I86" s="822"/>
      <c r="J86" s="822"/>
      <c r="K86" s="822"/>
      <c r="L86" s="822"/>
      <c r="M86" s="823"/>
      <c r="N86" s="58">
        <f>L83+L84+L85</f>
        <v>51485.836333118532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223105.29077684696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15</v>
      </c>
      <c r="N36" s="281">
        <f>K36/M36</f>
        <v>7812.35</v>
      </c>
    </row>
    <row r="37" spans="1:14">
      <c r="A37" s="119" t="s">
        <v>154</v>
      </c>
      <c r="B37" s="834" t="str">
        <f>VLOOKUP(A37,EQUIPOS!A7:D154,3,FALSE)</f>
        <v>Carrotanque Irrigador de asfalto, 1000 GALONES DE CAPACIDAD</v>
      </c>
      <c r="C37" s="835"/>
      <c r="D37" s="835"/>
      <c r="E37" s="835"/>
      <c r="F37" s="835"/>
      <c r="G37" s="835"/>
      <c r="H37" s="836"/>
      <c r="I37" s="276"/>
      <c r="J37" s="277"/>
      <c r="K37" s="278">
        <f>VLOOKUP(A37,EQUIPOS!A7:D164,4,FALSE)</f>
        <v>65220.248728950864</v>
      </c>
      <c r="L37" s="279"/>
      <c r="M37" s="280">
        <v>15</v>
      </c>
      <c r="N37" s="281">
        <f>K37/M37</f>
        <v>4348.0165819300573</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167963</v>
      </c>
      <c r="L38" s="279"/>
      <c r="M38" s="280">
        <v>15</v>
      </c>
      <c r="N38" s="281">
        <f>K38/M38</f>
        <v>11197.533333333333</v>
      </c>
    </row>
    <row r="39" spans="1:14">
      <c r="A39" t="s">
        <v>299</v>
      </c>
      <c r="B39" s="834" t="str">
        <f>VLOOKUP(A39,EQUIPOS!A9:D154,3,FALSE)</f>
        <v xml:space="preserve">Recicladora, potencia 430HP </v>
      </c>
      <c r="C39" s="835"/>
      <c r="D39" s="835"/>
      <c r="E39" s="835"/>
      <c r="F39" s="835"/>
      <c r="G39" s="835"/>
      <c r="H39" s="836"/>
      <c r="I39" s="837"/>
      <c r="J39" s="818"/>
      <c r="K39" s="278">
        <f>VLOOKUP(A39,EQUIPOS!A9:D166,4,FALSE)</f>
        <v>1322090</v>
      </c>
      <c r="L39" s="838">
        <v>15</v>
      </c>
      <c r="M39" s="839"/>
      <c r="N39" s="281">
        <f>K39/L39</f>
        <v>88139.333333333328</v>
      </c>
    </row>
    <row r="40" spans="1:14">
      <c r="A40" t="s">
        <v>365</v>
      </c>
      <c r="B40" s="834" t="str">
        <f>VLOOKUP(A40,EQUIPOS!A10:D154,3,FALSE)</f>
        <v xml:space="preserve">Vibrocompatador, potencia 153 HP, peso 10 Ton. </v>
      </c>
      <c r="C40" s="835"/>
      <c r="D40" s="835"/>
      <c r="E40" s="835"/>
      <c r="F40" s="835"/>
      <c r="G40" s="835"/>
      <c r="H40" s="836"/>
      <c r="I40" s="42"/>
      <c r="J40" s="43"/>
      <c r="K40" s="278">
        <f>VLOOKUP(A40,EQUIPOS!A10:D167,4,FALSE)</f>
        <v>123194.75</v>
      </c>
      <c r="L40" s="285"/>
      <c r="M40" s="286">
        <v>15</v>
      </c>
      <c r="N40" s="281">
        <f>K40/M40</f>
        <v>8212.9833333333336</v>
      </c>
    </row>
    <row r="41" spans="1:14">
      <c r="B41" s="329"/>
      <c r="C41" s="330"/>
      <c r="D41" s="330"/>
      <c r="E41" s="330"/>
      <c r="F41" s="332"/>
      <c r="G41" s="332"/>
      <c r="H41" s="131"/>
      <c r="I41" s="42"/>
      <c r="J41" s="43"/>
      <c r="K41" s="283"/>
      <c r="L41" s="285"/>
      <c r="M41" s="286"/>
      <c r="N41" s="287"/>
    </row>
    <row r="42" spans="1:14">
      <c r="B42" s="841" t="s">
        <v>1036</v>
      </c>
      <c r="C42" s="842"/>
      <c r="D42" s="842"/>
      <c r="E42" s="44"/>
      <c r="F42" s="45"/>
      <c r="G42" s="45"/>
      <c r="H42" s="46"/>
      <c r="I42" s="42"/>
      <c r="J42" s="43"/>
      <c r="K42" s="288"/>
      <c r="L42" s="285"/>
      <c r="M42" s="410">
        <v>0.01</v>
      </c>
      <c r="N42" s="353">
        <f>N76*M42</f>
        <v>34.044803470733335</v>
      </c>
    </row>
    <row r="43" spans="1:14" ht="15" thickBot="1">
      <c r="B43" s="834"/>
      <c r="C43" s="835"/>
      <c r="D43" s="835"/>
      <c r="E43" s="835"/>
      <c r="F43" s="835"/>
      <c r="G43" s="835"/>
      <c r="H43" s="836"/>
      <c r="I43" s="843"/>
      <c r="J43" s="844"/>
      <c r="K43" s="47"/>
      <c r="L43" s="845"/>
      <c r="M43" s="846"/>
      <c r="N43" s="111"/>
    </row>
    <row r="44" spans="1:14" ht="15" thickBot="1">
      <c r="B44" s="821" t="s">
        <v>1037</v>
      </c>
      <c r="C44" s="822"/>
      <c r="D44" s="822"/>
      <c r="E44" s="822"/>
      <c r="F44" s="822"/>
      <c r="G44" s="822"/>
      <c r="H44" s="822"/>
      <c r="I44" s="822"/>
      <c r="J44" s="822"/>
      <c r="K44" s="822"/>
      <c r="L44" s="822"/>
      <c r="M44" s="823"/>
      <c r="N44" s="403">
        <f>SUM(N36:N43)</f>
        <v>119744.26138540079</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470347.5</v>
      </c>
      <c r="N49" s="281">
        <f>K49*M49</f>
        <v>71963.167499999996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SUM(N49:N53)</f>
        <v>71963.167499999996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5">
        <f>VLOOKUP(A59,TRANSPORTE!A5:D117,4,FALSE)</f>
        <v>1666</v>
      </c>
      <c r="M59" s="826"/>
      <c r="N59" s="296">
        <f>K59*L59</f>
        <v>254.898</v>
      </c>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254.898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3404.4803470733332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195366.80723247412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39073.361446494826</v>
      </c>
      <c r="M83" s="856"/>
      <c r="N83" s="57"/>
    </row>
    <row r="84" spans="1:14">
      <c r="B84" s="95" t="s">
        <v>1057</v>
      </c>
      <c r="C84" s="96"/>
      <c r="D84" s="96"/>
      <c r="E84" s="96"/>
      <c r="F84" s="96"/>
      <c r="G84" s="96"/>
      <c r="H84" s="96"/>
      <c r="I84" s="93"/>
      <c r="J84" s="94"/>
      <c r="K84" s="313">
        <v>0.05</v>
      </c>
      <c r="L84" s="855">
        <f>N78*K84</f>
        <v>9768.3403616237065</v>
      </c>
      <c r="M84" s="856"/>
      <c r="N84" s="57"/>
    </row>
    <row r="85" spans="1:14" ht="15" thickBot="1">
      <c r="B85" s="97" t="s">
        <v>1058</v>
      </c>
      <c r="C85" s="98"/>
      <c r="D85" s="98"/>
      <c r="E85" s="98"/>
      <c r="F85" s="98"/>
      <c r="G85" s="98"/>
      <c r="H85" s="98"/>
      <c r="I85" s="99"/>
      <c r="J85" s="100"/>
      <c r="K85" s="314">
        <v>0.05</v>
      </c>
      <c r="L85" s="857">
        <f>N78*K85</f>
        <v>9768.3403616237065</v>
      </c>
      <c r="M85" s="858"/>
      <c r="N85" s="57"/>
    </row>
    <row r="86" spans="1:14" ht="15" thickBot="1">
      <c r="B86" s="821" t="s">
        <v>1037</v>
      </c>
      <c r="C86" s="822"/>
      <c r="D86" s="822"/>
      <c r="E86" s="822"/>
      <c r="F86" s="822"/>
      <c r="G86" s="822"/>
      <c r="H86" s="822"/>
      <c r="I86" s="822"/>
      <c r="J86" s="822"/>
      <c r="K86" s="822"/>
      <c r="L86" s="822"/>
      <c r="M86" s="823"/>
      <c r="N86" s="58">
        <f>L83+L84+L85</f>
        <v>58610.042169742235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253976.84940221635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280">
        <v>15</v>
      </c>
      <c r="N36" s="281">
        <f>K36/M36</f>
        <v>7812.35</v>
      </c>
    </row>
    <row r="37" spans="1:14">
      <c r="A37" s="119" t="s">
        <v>154</v>
      </c>
      <c r="B37" s="834" t="str">
        <f>VLOOKUP(A37,EQUIPOS!A7:D154,3,FALSE)</f>
        <v>Carrotanque Irrigador de asfalto, 1000 GALONES DE CAPACIDAD</v>
      </c>
      <c r="C37" s="835"/>
      <c r="D37" s="835"/>
      <c r="E37" s="835"/>
      <c r="F37" s="835"/>
      <c r="G37" s="835"/>
      <c r="H37" s="836"/>
      <c r="I37" s="276"/>
      <c r="J37" s="277"/>
      <c r="K37" s="278">
        <f>VLOOKUP(A37,EQUIPOS!A7:D164,4,FALSE)</f>
        <v>65220.248728950864</v>
      </c>
      <c r="L37" s="279"/>
      <c r="M37" s="280">
        <v>15</v>
      </c>
      <c r="N37" s="281">
        <f>K37/M37</f>
        <v>4348.0165819300573</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167963</v>
      </c>
      <c r="L38" s="279"/>
      <c r="M38" s="280">
        <v>15</v>
      </c>
      <c r="N38" s="281">
        <f>K38/M38</f>
        <v>11197.533333333333</v>
      </c>
    </row>
    <row r="39" spans="1:14">
      <c r="A39" t="s">
        <v>299</v>
      </c>
      <c r="B39" s="834" t="str">
        <f>VLOOKUP(A39,EQUIPOS!A9:D154,3,FALSE)</f>
        <v xml:space="preserve">Recicladora, potencia 430HP </v>
      </c>
      <c r="C39" s="835"/>
      <c r="D39" s="835"/>
      <c r="E39" s="835"/>
      <c r="F39" s="835"/>
      <c r="G39" s="835"/>
      <c r="H39" s="836"/>
      <c r="I39" s="837"/>
      <c r="J39" s="818"/>
      <c r="K39" s="278">
        <f>VLOOKUP(A39,EQUIPOS!A9:D166,4,FALSE)</f>
        <v>1322090</v>
      </c>
      <c r="L39" s="838">
        <v>15</v>
      </c>
      <c r="M39" s="839"/>
      <c r="N39" s="281">
        <f>K39/L39</f>
        <v>88139.333333333328</v>
      </c>
    </row>
    <row r="40" spans="1:14">
      <c r="A40" t="s">
        <v>365</v>
      </c>
      <c r="B40" s="834" t="str">
        <f>VLOOKUP(A40,EQUIPOS!A10:D154,3,FALSE)</f>
        <v xml:space="preserve">Vibrocompatador, potencia 153 HP, peso 10 Ton. </v>
      </c>
      <c r="C40" s="835"/>
      <c r="D40" s="835"/>
      <c r="E40" s="835"/>
      <c r="F40" s="835"/>
      <c r="G40" s="835"/>
      <c r="H40" s="836"/>
      <c r="I40" s="42"/>
      <c r="J40" s="43"/>
      <c r="K40" s="278">
        <f>VLOOKUP(A40,EQUIPOS!A10:D167,4,FALSE)</f>
        <v>123194.75</v>
      </c>
      <c r="L40" s="285"/>
      <c r="M40" s="286">
        <v>15</v>
      </c>
      <c r="N40" s="281">
        <f>K40/M40</f>
        <v>8212.9833333333336</v>
      </c>
    </row>
    <row r="41" spans="1:14">
      <c r="B41" s="329"/>
      <c r="C41" s="330"/>
      <c r="D41" s="330"/>
      <c r="E41" s="330"/>
      <c r="F41" s="332"/>
      <c r="G41" s="332"/>
      <c r="H41" s="131"/>
      <c r="I41" s="42"/>
      <c r="J41" s="43"/>
      <c r="K41" s="283"/>
      <c r="L41" s="285"/>
      <c r="M41" s="286"/>
      <c r="N41" s="287"/>
    </row>
    <row r="42" spans="1:14">
      <c r="B42" s="841" t="s">
        <v>1036</v>
      </c>
      <c r="C42" s="842"/>
      <c r="D42" s="842"/>
      <c r="E42" s="44"/>
      <c r="F42" s="45"/>
      <c r="G42" s="45"/>
      <c r="H42" s="46"/>
      <c r="I42" s="42"/>
      <c r="J42" s="43"/>
      <c r="K42" s="288"/>
      <c r="L42" s="285"/>
      <c r="M42" s="410">
        <v>0.01</v>
      </c>
      <c r="N42" s="353">
        <f>N76*M42</f>
        <v>34.044803470733335</v>
      </c>
    </row>
    <row r="43" spans="1:14" ht="15" thickBot="1">
      <c r="B43" s="834"/>
      <c r="C43" s="835"/>
      <c r="D43" s="835"/>
      <c r="E43" s="835"/>
      <c r="F43" s="835"/>
      <c r="G43" s="835"/>
      <c r="H43" s="836"/>
      <c r="I43" s="843"/>
      <c r="J43" s="844"/>
      <c r="K43" s="47"/>
      <c r="L43" s="845"/>
      <c r="M43" s="846"/>
      <c r="N43" s="111"/>
    </row>
    <row r="44" spans="1:14" ht="15" thickBot="1">
      <c r="B44" s="821" t="s">
        <v>1037</v>
      </c>
      <c r="C44" s="822"/>
      <c r="D44" s="822"/>
      <c r="E44" s="822"/>
      <c r="F44" s="822"/>
      <c r="G44" s="822"/>
      <c r="H44" s="822"/>
      <c r="I44" s="822"/>
      <c r="J44" s="822"/>
      <c r="K44" s="822"/>
      <c r="L44" s="822"/>
      <c r="M44" s="823"/>
      <c r="N44" s="403">
        <f>SUM(N36:N43)</f>
        <v>119744.26138540079</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449106</v>
      </c>
      <c r="N49" s="281">
        <f>K49*M49</f>
        <v>68713.217999999993</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SUM(N49:N53)</f>
        <v>68713.217999999993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5">
        <f>VLOOKUP(A59,TRANSPORTE!A5:D117,4,FALSE)</f>
        <v>1845</v>
      </c>
      <c r="M59" s="826"/>
      <c r="N59" s="296">
        <f>K59*L59</f>
        <v>282.28499999999997</v>
      </c>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282.28499999999997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3404.4803470733332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192144.24473247412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38428.848946494829</v>
      </c>
      <c r="M83" s="856"/>
      <c r="N83" s="57"/>
    </row>
    <row r="84" spans="1:14">
      <c r="B84" s="95" t="s">
        <v>1057</v>
      </c>
      <c r="C84" s="96"/>
      <c r="D84" s="96"/>
      <c r="E84" s="96"/>
      <c r="F84" s="96"/>
      <c r="G84" s="96"/>
      <c r="H84" s="96"/>
      <c r="I84" s="93"/>
      <c r="J84" s="94"/>
      <c r="K84" s="313">
        <v>0.05</v>
      </c>
      <c r="L84" s="855">
        <f>N78*K84</f>
        <v>9607.2122366237072</v>
      </c>
      <c r="M84" s="856"/>
      <c r="N84" s="57"/>
    </row>
    <row r="85" spans="1:14" ht="15" thickBot="1">
      <c r="B85" s="97" t="s">
        <v>1058</v>
      </c>
      <c r="C85" s="98"/>
      <c r="D85" s="98"/>
      <c r="E85" s="98"/>
      <c r="F85" s="98"/>
      <c r="G85" s="98"/>
      <c r="H85" s="98"/>
      <c r="I85" s="99"/>
      <c r="J85" s="100"/>
      <c r="K85" s="314">
        <v>0.05</v>
      </c>
      <c r="L85" s="857">
        <f>N78*K85</f>
        <v>9607.2122366237072</v>
      </c>
      <c r="M85" s="858"/>
      <c r="N85" s="57"/>
    </row>
    <row r="86" spans="1:14" ht="15" thickBot="1">
      <c r="B86" s="821" t="s">
        <v>1037</v>
      </c>
      <c r="C86" s="822"/>
      <c r="D86" s="822"/>
      <c r="E86" s="822"/>
      <c r="F86" s="822"/>
      <c r="G86" s="822"/>
      <c r="H86" s="822"/>
      <c r="I86" s="822"/>
      <c r="J86" s="822"/>
      <c r="K86" s="822"/>
      <c r="L86" s="822"/>
      <c r="M86" s="823"/>
      <c r="N86" s="58">
        <f>L83+L84+L85</f>
        <v>57643.273419742247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249787.51815221636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35"/>
      <c r="F40" s="835"/>
      <c r="G40" s="835"/>
      <c r="H40" s="836"/>
      <c r="I40" s="42"/>
      <c r="J40" s="43"/>
      <c r="K40" s="278"/>
      <c r="L40" s="285"/>
      <c r="M40" s="286"/>
      <c r="N40" s="281"/>
    </row>
    <row r="41" spans="1:14">
      <c r="B41" s="329"/>
      <c r="C41" s="330"/>
      <c r="D41" s="330"/>
      <c r="E41" s="330"/>
      <c r="F41" s="332"/>
      <c r="G41" s="332"/>
      <c r="H41" s="131"/>
      <c r="I41" s="42"/>
      <c r="J41" s="43"/>
      <c r="K41" s="283"/>
      <c r="L41" s="285"/>
      <c r="M41" s="286"/>
      <c r="N41" s="287"/>
    </row>
    <row r="42" spans="1:14">
      <c r="B42" s="841" t="s">
        <v>1036</v>
      </c>
      <c r="C42" s="842"/>
      <c r="D42" s="842"/>
      <c r="E42" s="44"/>
      <c r="F42" s="45"/>
      <c r="G42" s="45"/>
      <c r="H42" s="46"/>
      <c r="I42" s="42"/>
      <c r="J42" s="43"/>
      <c r="K42" s="288"/>
      <c r="L42" s="285"/>
      <c r="M42" s="410">
        <v>0.01</v>
      </c>
      <c r="N42" s="353">
        <f>N76*M42</f>
        <v>4.0853764164879998</v>
      </c>
    </row>
    <row r="43" spans="1:14" ht="15" thickBot="1">
      <c r="B43" s="834"/>
      <c r="C43" s="835"/>
      <c r="D43" s="835"/>
      <c r="E43" s="835"/>
      <c r="F43" s="835"/>
      <c r="G43" s="835"/>
      <c r="H43" s="836"/>
      <c r="I43" s="843"/>
      <c r="J43" s="844"/>
      <c r="K43" s="47"/>
      <c r="L43" s="845"/>
      <c r="M43" s="846"/>
      <c r="N43" s="111"/>
    </row>
    <row r="44" spans="1:14" ht="15" thickBot="1">
      <c r="B44" s="821" t="s">
        <v>1037</v>
      </c>
      <c r="C44" s="822"/>
      <c r="D44" s="822"/>
      <c r="E44" s="822"/>
      <c r="F44" s="822"/>
      <c r="G44" s="822"/>
      <c r="H44" s="822"/>
      <c r="I44" s="822"/>
      <c r="J44" s="822"/>
      <c r="K44" s="822"/>
      <c r="L44" s="822"/>
      <c r="M44" s="823"/>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3086.52</v>
      </c>
      <c r="N49" s="281">
        <f>K49*M49</f>
        <v>3256.2785999999996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SUM(N49:N53)</f>
        <v>3256.2785999999996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408.53764164879999</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N44+N54+N65+N76</f>
        <v>3668.9016180652879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733.78032361305759</v>
      </c>
      <c r="M83" s="856"/>
      <c r="N83" s="57"/>
    </row>
    <row r="84" spans="1:14">
      <c r="B84" s="95" t="s">
        <v>1057</v>
      </c>
      <c r="C84" s="96"/>
      <c r="D84" s="96"/>
      <c r="E84" s="96"/>
      <c r="F84" s="96"/>
      <c r="G84" s="96"/>
      <c r="H84" s="96"/>
      <c r="I84" s="93"/>
      <c r="J84" s="94"/>
      <c r="K84" s="313">
        <v>0.05</v>
      </c>
      <c r="L84" s="855">
        <f>N78*K84</f>
        <v>183.4450809032644</v>
      </c>
      <c r="M84" s="856"/>
      <c r="N84" s="57"/>
    </row>
    <row r="85" spans="1:14" ht="15" thickBot="1">
      <c r="B85" s="97" t="s">
        <v>1058</v>
      </c>
      <c r="C85" s="98"/>
      <c r="D85" s="98"/>
      <c r="E85" s="98"/>
      <c r="F85" s="98"/>
      <c r="G85" s="98"/>
      <c r="H85" s="98"/>
      <c r="I85" s="99"/>
      <c r="J85" s="100"/>
      <c r="K85" s="314">
        <v>0.05</v>
      </c>
      <c r="L85" s="857">
        <f>N78*K85</f>
        <v>183.4450809032644</v>
      </c>
      <c r="M85" s="858"/>
      <c r="N85" s="57"/>
    </row>
    <row r="86" spans="1:14" ht="15" thickBot="1">
      <c r="B86" s="821" t="s">
        <v>1037</v>
      </c>
      <c r="C86" s="822"/>
      <c r="D86" s="822"/>
      <c r="E86" s="822"/>
      <c r="F86" s="822"/>
      <c r="G86" s="822"/>
      <c r="H86" s="822"/>
      <c r="I86" s="822"/>
      <c r="J86" s="822"/>
      <c r="K86" s="822"/>
      <c r="L86" s="822"/>
      <c r="M86" s="823"/>
      <c r="N86" s="58">
        <f>L83+L84+L85</f>
        <v>1100.6704854195864</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4769.5721034848739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 thickBot="1">
      <c r="B119" s="270" t="s">
        <v>2327</v>
      </c>
      <c r="C119" s="402"/>
      <c r="D119" s="402"/>
      <c r="E119" s="63"/>
      <c r="F119" s="63"/>
      <c r="G119" s="63"/>
      <c r="H119" s="63"/>
      <c r="I119" s="63"/>
      <c r="J119" s="800"/>
      <c r="K119" s="800"/>
      <c r="L119" s="800"/>
      <c r="M119" s="800"/>
      <c r="N119" s="80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164</v>
      </c>
      <c r="B36" s="834" t="str">
        <f>VLOOKUP(A36,EQUIPOS!A6:D154,3,FALSE)</f>
        <v>Compactador manual de rodillo</v>
      </c>
      <c r="C36" s="835"/>
      <c r="D36" s="835"/>
      <c r="E36" s="835"/>
      <c r="F36" s="835"/>
      <c r="G36" s="835"/>
      <c r="H36" s="836"/>
      <c r="I36" s="276"/>
      <c r="J36" s="277"/>
      <c r="K36" s="278">
        <f>VLOOKUP(A36,EQUIPOS!A6:D163,4,FALSE)</f>
        <v>96152</v>
      </c>
      <c r="L36" s="279"/>
      <c r="M36" s="280">
        <v>2</v>
      </c>
      <c r="N36" s="281">
        <f>K36/M36</f>
        <v>48076</v>
      </c>
    </row>
    <row r="37" spans="1:14">
      <c r="A37" s="119" t="s">
        <v>180</v>
      </c>
      <c r="B37" s="834" t="str">
        <f>VLOOKUP(A37,EQUIPOS!A7:D154,3,FALSE)</f>
        <v>Compresor 120 HP, con martillo.</v>
      </c>
      <c r="C37" s="835"/>
      <c r="D37" s="835"/>
      <c r="E37" s="835"/>
      <c r="F37" s="835"/>
      <c r="G37" s="835"/>
      <c r="H37" s="836"/>
      <c r="I37" s="276"/>
      <c r="J37" s="277"/>
      <c r="K37" s="278">
        <f>VLOOKUP(A37,EQUIPOS!A7:D164,4,FALSE)</f>
        <v>78123.5</v>
      </c>
      <c r="L37" s="279"/>
      <c r="M37" s="280">
        <v>4</v>
      </c>
      <c r="N37" s="281">
        <f>K37/M37</f>
        <v>19530.875</v>
      </c>
    </row>
    <row r="38" spans="1:14">
      <c r="A38" t="s">
        <v>184</v>
      </c>
      <c r="B38" s="834" t="str">
        <f>VLOOKUP(A38,EQUIPOS!A8:D154,3,FALSE)</f>
        <v>Cortadora de pavimento, Máxima profundidad de corte: 160 mm. Capacidad de disco: desde 12´´ hasta 18´´ de diámetro. Peso operacional: 135 kg, 13.5 hp de potencia</v>
      </c>
      <c r="C38" s="835"/>
      <c r="D38" s="835"/>
      <c r="E38" s="835"/>
      <c r="F38" s="835"/>
      <c r="G38" s="835"/>
      <c r="H38" s="836"/>
      <c r="I38" s="276"/>
      <c r="J38" s="277"/>
      <c r="K38" s="278">
        <f>VLOOKUP(A38,EQUIPOS!A8:D165,4,FALSE)</f>
        <v>22536.13</v>
      </c>
      <c r="L38" s="279"/>
      <c r="M38" s="280">
        <v>10</v>
      </c>
      <c r="N38" s="281">
        <f>K38/M38</f>
        <v>2253.6130000000003</v>
      </c>
    </row>
    <row r="39" spans="1:14">
      <c r="A39" t="s">
        <v>303</v>
      </c>
      <c r="B39" s="834" t="str">
        <f>VLOOKUP(A39,EQUIPOS!A9:D154,3,FALSE)</f>
        <v>Retrocargador, pala de 1,1 m3 de capacidad, profundidad de excavación de 4.400 mm y una altura de 5.680 mm</v>
      </c>
      <c r="C39" s="835"/>
      <c r="D39" s="835"/>
      <c r="E39" s="835"/>
      <c r="F39" s="835"/>
      <c r="G39" s="835"/>
      <c r="H39" s="836"/>
      <c r="I39" s="276"/>
      <c r="J39" s="277"/>
      <c r="K39" s="278">
        <f>VLOOKUP(A39,EQUIPOS!A9:D166,4,FALSE)</f>
        <v>150237.5</v>
      </c>
      <c r="L39" s="279"/>
      <c r="M39" s="280">
        <v>10</v>
      </c>
      <c r="N39" s="281">
        <f>K39/M39</f>
        <v>15023.75</v>
      </c>
    </row>
    <row r="40" spans="1:14">
      <c r="A40" t="s">
        <v>129</v>
      </c>
      <c r="B40" s="834" t="str">
        <f>VLOOKUP(A40,EQUIPOS!A10:D154,3,FALSE)</f>
        <v xml:space="preserve">Buldozer, Potencia al volante de 140 HP, motor de 2200 RPM, longitud de hoja 4,80m. </v>
      </c>
      <c r="C40" s="835"/>
      <c r="D40" s="835"/>
      <c r="E40" s="835"/>
      <c r="F40" s="835"/>
      <c r="G40" s="835"/>
      <c r="H40" s="836"/>
      <c r="I40" s="276"/>
      <c r="J40" s="277"/>
      <c r="K40" s="278">
        <f>VLOOKUP(A40,EQUIPOS!A10:D167,4,FALSE)</f>
        <v>207327.75</v>
      </c>
      <c r="L40" s="279"/>
      <c r="M40" s="280">
        <v>100</v>
      </c>
      <c r="N40" s="281">
        <f>K40/M40</f>
        <v>2073.2775000000001</v>
      </c>
    </row>
    <row r="41" spans="1:14">
      <c r="B41" s="834"/>
      <c r="C41" s="835"/>
      <c r="D41" s="835"/>
      <c r="E41" s="835"/>
      <c r="F41" s="835"/>
      <c r="G41" s="835"/>
      <c r="H41" s="836"/>
      <c r="I41" s="276"/>
      <c r="J41" s="277"/>
      <c r="K41" s="278"/>
      <c r="L41" s="279"/>
      <c r="M41" s="280"/>
      <c r="N41" s="281"/>
    </row>
    <row r="42" spans="1:14">
      <c r="B42" s="834"/>
      <c r="C42" s="835"/>
      <c r="D42" s="835"/>
      <c r="E42" s="835"/>
      <c r="F42" s="835"/>
      <c r="G42" s="835"/>
      <c r="H42" s="836"/>
      <c r="I42" s="276"/>
      <c r="J42" s="277"/>
      <c r="K42" s="278"/>
      <c r="L42" s="279"/>
      <c r="M42" s="280"/>
      <c r="N42" s="281"/>
    </row>
    <row r="43" spans="1:14">
      <c r="B43" s="834"/>
      <c r="C43" s="835"/>
      <c r="D43" s="835"/>
      <c r="E43" s="835"/>
      <c r="F43" s="835"/>
      <c r="G43" s="835"/>
      <c r="H43" s="836"/>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1276.6801301525002</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88234.195630152492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2981.0955331337973</v>
      </c>
      <c r="N53" s="281">
        <f>K53*M53</f>
        <v>2981.0955331337973</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2981.0955331337973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825">
        <f>VLOOKUP(A63,TRANSPORTE!A5:D117,4,FALSE)</f>
        <v>1339</v>
      </c>
      <c r="M63" s="826"/>
      <c r="N63" s="296">
        <f>K63*L63</f>
        <v>1740.7</v>
      </c>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f>N63+N64+N65+N66+N67</f>
        <v>1740.7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133"/>
    </row>
    <row r="80" spans="1:15" ht="15" thickBot="1">
      <c r="B80" s="827" t="s">
        <v>1037</v>
      </c>
      <c r="C80" s="828"/>
      <c r="D80" s="828"/>
      <c r="E80" s="828"/>
      <c r="F80" s="828"/>
      <c r="G80" s="828"/>
      <c r="H80" s="828"/>
      <c r="I80" s="828"/>
      <c r="J80" s="828"/>
      <c r="K80" s="828"/>
      <c r="L80" s="828"/>
      <c r="M80" s="829"/>
      <c r="N80" s="469">
        <f>SUM(N74:N79)</f>
        <v>12766.801301525</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105722.79246481128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21144.558492962256</v>
      </c>
      <c r="M87" s="856"/>
      <c r="N87" s="57"/>
    </row>
    <row r="88" spans="1:14">
      <c r="B88" s="95" t="s">
        <v>1057</v>
      </c>
      <c r="C88" s="96"/>
      <c r="D88" s="96"/>
      <c r="E88" s="96"/>
      <c r="F88" s="96"/>
      <c r="G88" s="96"/>
      <c r="H88" s="96"/>
      <c r="I88" s="93"/>
      <c r="J88" s="94"/>
      <c r="K88" s="313">
        <v>0.05</v>
      </c>
      <c r="L88" s="855">
        <f>N82*K88</f>
        <v>5286.1396232405641</v>
      </c>
      <c r="M88" s="856"/>
      <c r="N88" s="57"/>
    </row>
    <row r="89" spans="1:14" ht="15" thickBot="1">
      <c r="B89" s="97" t="s">
        <v>1058</v>
      </c>
      <c r="C89" s="98"/>
      <c r="D89" s="98"/>
      <c r="E89" s="98"/>
      <c r="F89" s="98"/>
      <c r="G89" s="98"/>
      <c r="H89" s="98"/>
      <c r="I89" s="99"/>
      <c r="J89" s="100"/>
      <c r="K89" s="314">
        <v>0.05</v>
      </c>
      <c r="L89" s="857">
        <f>N82*K89</f>
        <v>5286.1396232405641</v>
      </c>
      <c r="M89" s="858"/>
      <c r="N89" s="57"/>
    </row>
    <row r="90" spans="1:14" ht="15" thickBot="1">
      <c r="B90" s="821" t="s">
        <v>1037</v>
      </c>
      <c r="C90" s="822"/>
      <c r="D90" s="822"/>
      <c r="E90" s="822"/>
      <c r="F90" s="822"/>
      <c r="G90" s="822"/>
      <c r="H90" s="822"/>
      <c r="I90" s="822"/>
      <c r="J90" s="822"/>
      <c r="K90" s="822"/>
      <c r="L90" s="822"/>
      <c r="M90" s="823"/>
      <c r="N90" s="58">
        <f>L87+L88+L89</f>
        <v>31716.837739443385</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137439.63020425467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5108.58</v>
      </c>
      <c r="L36" s="279"/>
      <c r="M36" s="280">
        <v>2</v>
      </c>
      <c r="N36" s="281">
        <f>K36/M36</f>
        <v>2554.29</v>
      </c>
    </row>
    <row r="37" spans="1:14">
      <c r="A37" s="119" t="s">
        <v>303</v>
      </c>
      <c r="B37" s="834" t="str">
        <f>VLOOKUP(A37,EQUIPOS!A7:D154,3,FALSE)</f>
        <v>Retrocargador, pala de 1,1 m3 de capacidad, profundidad de excavación de 4.400 mm y una altura de 5.680 mm</v>
      </c>
      <c r="C37" s="835"/>
      <c r="D37" s="835"/>
      <c r="E37" s="835"/>
      <c r="F37" s="835"/>
      <c r="G37" s="835"/>
      <c r="H37" s="836"/>
      <c r="I37" s="276"/>
      <c r="J37" s="277"/>
      <c r="K37" s="278">
        <f>VLOOKUP(A37,EQUIPOS!A7:D164,4,FALSE)</f>
        <v>150237.5</v>
      </c>
      <c r="L37" s="279"/>
      <c r="M37" s="280">
        <v>10</v>
      </c>
      <c r="N37" s="281">
        <f>K37/M37</f>
        <v>15023.75</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276"/>
      <c r="J39" s="277"/>
      <c r="K39" s="278"/>
      <c r="L39" s="279"/>
      <c r="M39" s="280"/>
      <c r="N39" s="281"/>
    </row>
    <row r="40" spans="1:14">
      <c r="B40" s="834"/>
      <c r="C40" s="835"/>
      <c r="D40" s="835"/>
      <c r="E40" s="835"/>
      <c r="F40" s="835"/>
      <c r="G40" s="835"/>
      <c r="H40" s="836"/>
      <c r="I40" s="276"/>
      <c r="J40" s="277"/>
      <c r="K40" s="278"/>
      <c r="L40" s="279"/>
      <c r="M40" s="280"/>
      <c r="N40" s="281"/>
    </row>
    <row r="41" spans="1:14">
      <c r="B41" s="834"/>
      <c r="C41" s="835"/>
      <c r="D41" s="835"/>
      <c r="E41" s="835"/>
      <c r="F41" s="835"/>
      <c r="G41" s="835"/>
      <c r="H41" s="836"/>
      <c r="I41" s="276"/>
      <c r="J41" s="277"/>
      <c r="K41" s="278"/>
      <c r="L41" s="279"/>
      <c r="M41" s="280"/>
      <c r="N41" s="281"/>
    </row>
    <row r="42" spans="1:14">
      <c r="B42" s="834"/>
      <c r="C42" s="835"/>
      <c r="D42" s="835"/>
      <c r="E42" s="835"/>
      <c r="F42" s="835"/>
      <c r="G42" s="835"/>
      <c r="H42" s="836"/>
      <c r="I42" s="276"/>
      <c r="J42" s="277"/>
      <c r="K42" s="278"/>
      <c r="L42" s="279"/>
      <c r="M42" s="280"/>
      <c r="N42" s="281"/>
    </row>
    <row r="43" spans="1:14">
      <c r="B43" s="834"/>
      <c r="C43" s="835"/>
      <c r="D43" s="835"/>
      <c r="E43" s="835"/>
      <c r="F43" s="835"/>
      <c r="G43" s="835"/>
      <c r="H43" s="836"/>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0.05</v>
      </c>
      <c r="N46" s="353">
        <f>N80*M46</f>
        <v>255.33602603049999</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17833.376026030503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B63" s="52"/>
      <c r="C63" s="326"/>
      <c r="D63" s="326"/>
      <c r="E63" s="326"/>
      <c r="F63" s="326"/>
      <c r="G63" s="326"/>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5106.7205206099998</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22940.096546640503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4588.0193093281005</v>
      </c>
      <c r="M87" s="856"/>
      <c r="N87" s="57"/>
    </row>
    <row r="88" spans="1:14">
      <c r="B88" s="95" t="s">
        <v>1057</v>
      </c>
      <c r="C88" s="96"/>
      <c r="D88" s="96"/>
      <c r="E88" s="96"/>
      <c r="F88" s="96"/>
      <c r="G88" s="96"/>
      <c r="H88" s="96"/>
      <c r="I88" s="93"/>
      <c r="J88" s="94"/>
      <c r="K88" s="313">
        <v>0.05</v>
      </c>
      <c r="L88" s="855">
        <f>N82*K88</f>
        <v>1147.0048273320251</v>
      </c>
      <c r="M88" s="856"/>
      <c r="N88" s="57"/>
    </row>
    <row r="89" spans="1:14" ht="15" thickBot="1">
      <c r="B89" s="97" t="s">
        <v>1058</v>
      </c>
      <c r="C89" s="98"/>
      <c r="D89" s="98"/>
      <c r="E89" s="98"/>
      <c r="F89" s="98"/>
      <c r="G89" s="98"/>
      <c r="H89" s="98"/>
      <c r="I89" s="99"/>
      <c r="J89" s="100"/>
      <c r="K89" s="314">
        <v>0.05</v>
      </c>
      <c r="L89" s="857">
        <f>N82*K89</f>
        <v>1147.0048273320251</v>
      </c>
      <c r="M89" s="858"/>
      <c r="N89" s="57"/>
    </row>
    <row r="90" spans="1:14" ht="15" thickBot="1">
      <c r="B90" s="821" t="s">
        <v>1037</v>
      </c>
      <c r="C90" s="822"/>
      <c r="D90" s="822"/>
      <c r="E90" s="822"/>
      <c r="F90" s="822"/>
      <c r="G90" s="822"/>
      <c r="H90" s="822"/>
      <c r="I90" s="822"/>
      <c r="J90" s="822"/>
      <c r="K90" s="822"/>
      <c r="L90" s="822"/>
      <c r="M90" s="823"/>
      <c r="N90" s="58">
        <f>L87+L88+L89</f>
        <v>6882.0289639921511</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29822.125510632653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1687</v>
      </c>
      <c r="B36" s="834" t="str">
        <f>VLOOKUP(A36,EQUIPOS!A6:D154,3,FALSE)</f>
        <v>Derretidora de asfalto (crafco o similar)</v>
      </c>
      <c r="C36" s="835"/>
      <c r="D36" s="835"/>
      <c r="E36" s="835"/>
      <c r="F36" s="835"/>
      <c r="G36" s="835"/>
      <c r="H36" s="836"/>
      <c r="I36" s="276"/>
      <c r="J36" s="277"/>
      <c r="K36" s="278">
        <f>VLOOKUP(A36,EQUIPOS!A6:D163,4,FALSE)</f>
        <v>2428.5659731270362</v>
      </c>
      <c r="L36" s="279"/>
      <c r="M36" s="280">
        <v>60</v>
      </c>
      <c r="N36" s="281">
        <f>K36/M36</f>
        <v>40.476099552117269</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60</v>
      </c>
      <c r="N37" s="281">
        <f>K37/M37</f>
        <v>1041.6466666666668</v>
      </c>
    </row>
    <row r="38" spans="1:14">
      <c r="A38" t="s">
        <v>138</v>
      </c>
      <c r="B38" s="834" t="str">
        <f>VLOOKUP(A38,EQUIPOS!A8:D154,3,FALSE)</f>
        <v>Camioneta D-300</v>
      </c>
      <c r="C38" s="835"/>
      <c r="D38" s="835"/>
      <c r="E38" s="835"/>
      <c r="F38" s="835"/>
      <c r="G38" s="835"/>
      <c r="H38" s="836"/>
      <c r="I38" s="276"/>
      <c r="J38" s="277"/>
      <c r="K38" s="278">
        <f>VLOOKUP(A38,EQUIPOS!A8:D165,4,FALSE)</f>
        <v>37559.879999999997</v>
      </c>
      <c r="L38" s="279"/>
      <c r="M38" s="280">
        <v>60</v>
      </c>
      <c r="N38" s="281">
        <f>K38/M38</f>
        <v>625.99799999999993</v>
      </c>
    </row>
    <row r="39" spans="1:14">
      <c r="B39" s="834"/>
      <c r="C39" s="835"/>
      <c r="D39" s="835"/>
      <c r="E39" s="835"/>
      <c r="F39" s="835"/>
      <c r="G39" s="835"/>
      <c r="H39" s="836"/>
      <c r="I39" s="276"/>
      <c r="J39" s="277"/>
      <c r="K39" s="278"/>
      <c r="L39" s="279"/>
      <c r="M39" s="280"/>
      <c r="N39" s="281"/>
    </row>
    <row r="40" spans="1:14">
      <c r="B40" s="834"/>
      <c r="C40" s="835"/>
      <c r="D40" s="835"/>
      <c r="E40" s="835"/>
      <c r="F40" s="835"/>
      <c r="G40" s="835"/>
      <c r="H40" s="836"/>
      <c r="I40" s="276"/>
      <c r="J40" s="277"/>
      <c r="K40" s="278"/>
      <c r="L40" s="279"/>
      <c r="M40" s="280"/>
      <c r="N40" s="281"/>
    </row>
    <row r="41" spans="1:14">
      <c r="B41" s="834"/>
      <c r="C41" s="835"/>
      <c r="D41" s="835"/>
      <c r="E41" s="835"/>
      <c r="F41" s="835"/>
      <c r="G41" s="835"/>
      <c r="H41" s="836"/>
      <c r="I41" s="276"/>
      <c r="J41" s="277"/>
      <c r="K41" s="278"/>
      <c r="L41" s="279"/>
      <c r="M41" s="280"/>
      <c r="N41" s="281"/>
    </row>
    <row r="42" spans="1:14">
      <c r="B42" s="834"/>
      <c r="C42" s="835"/>
      <c r="D42" s="835"/>
      <c r="E42" s="835"/>
      <c r="F42" s="835"/>
      <c r="G42" s="835"/>
      <c r="H42" s="836"/>
      <c r="I42" s="276"/>
      <c r="J42" s="277"/>
      <c r="K42" s="278"/>
      <c r="L42" s="279"/>
      <c r="M42" s="280"/>
      <c r="N42" s="281"/>
    </row>
    <row r="43" spans="1:14">
      <c r="B43" s="834"/>
      <c r="C43" s="835"/>
      <c r="D43" s="835"/>
      <c r="E43" s="835"/>
      <c r="F43" s="835"/>
      <c r="G43" s="835"/>
      <c r="H43" s="836"/>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0.05</v>
      </c>
      <c r="N46" s="353">
        <f>N80*M46</f>
        <v>21.278002169208335</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1729.3987683879923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2367.42</v>
      </c>
      <c r="N53" s="281">
        <f>K53*M53</f>
        <v>284.09039999999999</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6"/>
      <c r="C57" s="817"/>
      <c r="D57" s="817"/>
      <c r="E57" s="817"/>
      <c r="F57" s="817"/>
      <c r="G57" s="817"/>
      <c r="H57" s="817"/>
      <c r="I57" s="818"/>
      <c r="J57" s="48"/>
      <c r="K57" s="50"/>
      <c r="L57" s="819"/>
      <c r="M57" s="820"/>
      <c r="N57" s="51"/>
    </row>
    <row r="58" spans="1:14" ht="15" thickBot="1">
      <c r="B58" s="821" t="s">
        <v>1037</v>
      </c>
      <c r="C58" s="822"/>
      <c r="D58" s="822"/>
      <c r="E58" s="822"/>
      <c r="F58" s="822"/>
      <c r="G58" s="822"/>
      <c r="H58" s="822"/>
      <c r="I58" s="822"/>
      <c r="J58" s="822"/>
      <c r="K58" s="822"/>
      <c r="L58" s="822"/>
      <c r="M58" s="823"/>
      <c r="N58" s="403">
        <f>SUM(N53:N57)</f>
        <v>284.09039999999999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B63" s="52"/>
      <c r="C63" s="326"/>
      <c r="D63" s="326"/>
      <c r="E63" s="326"/>
      <c r="F63" s="326"/>
      <c r="G63" s="326"/>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0"/>
      <c r="M68" s="811"/>
      <c r="N68" s="133"/>
    </row>
    <row r="69" spans="1:15" ht="15" thickBot="1">
      <c r="B69" s="827" t="s">
        <v>1037</v>
      </c>
      <c r="C69" s="828"/>
      <c r="D69" s="828"/>
      <c r="E69" s="828"/>
      <c r="F69" s="828"/>
      <c r="G69" s="828"/>
      <c r="H69" s="828"/>
      <c r="I69" s="828"/>
      <c r="J69" s="828"/>
      <c r="K69" s="828"/>
      <c r="L69" s="828"/>
      <c r="M69" s="829"/>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7" t="s">
        <v>1047</v>
      </c>
      <c r="C73" s="848"/>
      <c r="D73" s="848"/>
      <c r="E73" s="848"/>
      <c r="F73" s="848"/>
      <c r="G73" s="848"/>
      <c r="H73" s="848"/>
      <c r="I73" s="79" t="s">
        <v>1048</v>
      </c>
      <c r="J73" s="81" t="s">
        <v>1494</v>
      </c>
      <c r="K73" s="80" t="s">
        <v>1050</v>
      </c>
      <c r="L73" s="849" t="s">
        <v>1034</v>
      </c>
      <c r="M73" s="850"/>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08"/>
      <c r="C79" s="809"/>
      <c r="D79" s="809"/>
      <c r="E79" s="809"/>
      <c r="F79" s="809"/>
      <c r="G79" s="809"/>
      <c r="H79" s="809"/>
      <c r="I79" s="132"/>
      <c r="J79" s="132"/>
      <c r="K79" s="132"/>
      <c r="L79" s="909"/>
      <c r="M79" s="909"/>
      <c r="N79" s="51"/>
    </row>
    <row r="80" spans="1:15" ht="15" thickBot="1">
      <c r="B80" s="827" t="s">
        <v>1037</v>
      </c>
      <c r="C80" s="828"/>
      <c r="D80" s="828"/>
      <c r="E80" s="828"/>
      <c r="F80" s="828"/>
      <c r="G80" s="828"/>
      <c r="H80" s="828"/>
      <c r="I80" s="828"/>
      <c r="J80" s="828"/>
      <c r="K80" s="828"/>
      <c r="L80" s="828"/>
      <c r="M80" s="829"/>
      <c r="N80" s="310">
        <f>SUM(N74:N79)</f>
        <v>425.56004338416665</v>
      </c>
    </row>
    <row r="81" spans="1:14" ht="15" thickBot="1">
      <c r="B81" s="39"/>
      <c r="C81" s="40"/>
      <c r="D81" s="40"/>
      <c r="E81" s="40"/>
      <c r="F81" s="40"/>
      <c r="G81" s="40"/>
      <c r="H81" s="40"/>
      <c r="I81" s="40"/>
      <c r="J81" s="40"/>
      <c r="K81" s="40"/>
      <c r="L81" s="40"/>
      <c r="M81" s="40"/>
      <c r="N81" s="41"/>
    </row>
    <row r="82" spans="1:14" ht="15" thickBot="1">
      <c r="B82" s="821" t="s">
        <v>1051</v>
      </c>
      <c r="C82" s="822"/>
      <c r="D82" s="822"/>
      <c r="E82" s="822"/>
      <c r="F82" s="822"/>
      <c r="G82" s="822"/>
      <c r="H82" s="822"/>
      <c r="I82" s="822"/>
      <c r="J82" s="822"/>
      <c r="K82" s="822"/>
      <c r="L82" s="822"/>
      <c r="M82" s="823"/>
      <c r="N82" s="105">
        <f>N48+N58+N69+N80</f>
        <v>2439.0492117721587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487.80984235443179</v>
      </c>
      <c r="M87" s="856"/>
      <c r="N87" s="57"/>
    </row>
    <row r="88" spans="1:14">
      <c r="B88" s="95" t="s">
        <v>1057</v>
      </c>
      <c r="C88" s="96"/>
      <c r="D88" s="96"/>
      <c r="E88" s="96"/>
      <c r="F88" s="96"/>
      <c r="G88" s="96"/>
      <c r="H88" s="96"/>
      <c r="I88" s="93"/>
      <c r="J88" s="94"/>
      <c r="K88" s="313">
        <v>0.05</v>
      </c>
      <c r="L88" s="855">
        <f>N82*K88</f>
        <v>121.95246058860795</v>
      </c>
      <c r="M88" s="856"/>
      <c r="N88" s="57"/>
    </row>
    <row r="89" spans="1:14" ht="15" thickBot="1">
      <c r="B89" s="97" t="s">
        <v>1058</v>
      </c>
      <c r="C89" s="98"/>
      <c r="D89" s="98"/>
      <c r="E89" s="98"/>
      <c r="F89" s="98"/>
      <c r="G89" s="98"/>
      <c r="H89" s="98"/>
      <c r="I89" s="99"/>
      <c r="J89" s="100"/>
      <c r="K89" s="314">
        <v>0.05</v>
      </c>
      <c r="L89" s="857">
        <f>N82*K89</f>
        <v>121.95246058860795</v>
      </c>
      <c r="M89" s="858"/>
      <c r="N89" s="57"/>
    </row>
    <row r="90" spans="1:14" ht="15" thickBot="1">
      <c r="B90" s="821" t="s">
        <v>1037</v>
      </c>
      <c r="C90" s="822"/>
      <c r="D90" s="822"/>
      <c r="E90" s="822"/>
      <c r="F90" s="822"/>
      <c r="G90" s="822"/>
      <c r="H90" s="822"/>
      <c r="I90" s="822"/>
      <c r="J90" s="822"/>
      <c r="K90" s="822"/>
      <c r="L90" s="822"/>
      <c r="M90" s="823"/>
      <c r="N90" s="58">
        <f>L87+L88+L89</f>
        <v>731.71476353164758</v>
      </c>
    </row>
    <row r="91" spans="1:14" ht="15" thickBot="1">
      <c r="B91" s="39"/>
      <c r="C91" s="40"/>
      <c r="D91" s="40"/>
      <c r="E91" s="40"/>
      <c r="F91" s="40"/>
      <c r="G91" s="40"/>
      <c r="H91" s="40"/>
      <c r="I91" s="40"/>
      <c r="J91" s="40"/>
      <c r="K91" s="40"/>
      <c r="L91" s="40"/>
      <c r="M91" s="40"/>
      <c r="N91" s="41"/>
    </row>
    <row r="92" spans="1:14" ht="15" thickBot="1">
      <c r="A92" t="s">
        <v>2122</v>
      </c>
      <c r="B92" s="821" t="s">
        <v>1059</v>
      </c>
      <c r="C92" s="822"/>
      <c r="D92" s="822"/>
      <c r="E92" s="822"/>
      <c r="F92" s="822"/>
      <c r="G92" s="822"/>
      <c r="H92" s="822"/>
      <c r="I92" s="822"/>
      <c r="J92" s="822"/>
      <c r="K92" s="822"/>
      <c r="L92" s="822"/>
      <c r="M92" s="823"/>
      <c r="N92" s="196">
        <f>N82+N90</f>
        <v>3170.7639753038065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 thickBot="1">
      <c r="B123" s="270" t="s">
        <v>2327</v>
      </c>
      <c r="C123" s="402"/>
      <c r="D123" s="402"/>
      <c r="E123" s="63"/>
      <c r="F123" s="63"/>
      <c r="G123" s="63"/>
      <c r="H123" s="63"/>
      <c r="I123" s="63"/>
      <c r="J123" s="800"/>
      <c r="K123" s="800"/>
      <c r="L123" s="800"/>
      <c r="M123" s="800"/>
      <c r="N123" s="80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1687</v>
      </c>
      <c r="B36" s="834" t="str">
        <f>VLOOKUP(A36,EQUIPOS!A6:D154,3,FALSE)</f>
        <v>Derretidora de asfalto (crafco o similar)</v>
      </c>
      <c r="C36" s="835"/>
      <c r="D36" s="835"/>
      <c r="E36" s="835"/>
      <c r="F36" s="835"/>
      <c r="G36" s="835"/>
      <c r="H36" s="836"/>
      <c r="I36" s="276"/>
      <c r="J36" s="277"/>
      <c r="K36" s="278">
        <f>VLOOKUP(A36,EQUIPOS!A6:D163,4,FALSE)</f>
        <v>2428.5659731270362</v>
      </c>
      <c r="L36" s="279"/>
      <c r="M36" s="280">
        <v>60</v>
      </c>
      <c r="N36" s="281">
        <f t="shared" ref="N36:N39" si="0">K36/M36</f>
        <v>40.476099552117269</v>
      </c>
    </row>
    <row r="37" spans="1:14">
      <c r="A37" s="119" t="s">
        <v>324</v>
      </c>
      <c r="B37" s="834" t="str">
        <f>VLOOKUP(A37,EQUIPOS!A7:D154,3,FALSE)</f>
        <v xml:space="preserve">Ruteadora </v>
      </c>
      <c r="C37" s="835"/>
      <c r="D37" s="835"/>
      <c r="E37" s="835"/>
      <c r="F37" s="835"/>
      <c r="G37" s="835"/>
      <c r="H37" s="836"/>
      <c r="I37" s="276"/>
      <c r="J37" s="277"/>
      <c r="K37" s="278">
        <f>VLOOKUP(A37,EQUIPOS!A7:D164,4,FALSE)</f>
        <v>4209.5143534201952</v>
      </c>
      <c r="L37" s="279"/>
      <c r="M37" s="280">
        <v>60</v>
      </c>
      <c r="N37" s="281">
        <f t="shared" si="0"/>
        <v>70.158572557003254</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62498.8</v>
      </c>
      <c r="L38" s="279"/>
      <c r="M38" s="280">
        <v>60</v>
      </c>
      <c r="N38" s="281">
        <f t="shared" si="0"/>
        <v>1041.6466666666668</v>
      </c>
    </row>
    <row r="39" spans="1:14">
      <c r="A39" t="s">
        <v>138</v>
      </c>
      <c r="B39" s="834" t="str">
        <f>VLOOKUP(A39,EQUIPOS!A9:D154,3,FALSE)</f>
        <v>Camioneta D-300</v>
      </c>
      <c r="C39" s="835"/>
      <c r="D39" s="835"/>
      <c r="E39" s="835"/>
      <c r="F39" s="835"/>
      <c r="G39" s="835"/>
      <c r="H39" s="836"/>
      <c r="I39" s="276"/>
      <c r="J39" s="277"/>
      <c r="K39" s="278">
        <f>VLOOKUP(A39,EQUIPOS!A9:D166,4,FALSE)</f>
        <v>37559.879999999997</v>
      </c>
      <c r="L39" s="279"/>
      <c r="M39" s="280">
        <v>60</v>
      </c>
      <c r="N39" s="281">
        <f t="shared" si="0"/>
        <v>625.99799999999993</v>
      </c>
    </row>
    <row r="40" spans="1:14">
      <c r="B40" s="834"/>
      <c r="C40" s="835"/>
      <c r="D40" s="835"/>
      <c r="E40" s="835"/>
      <c r="F40" s="835"/>
      <c r="G40" s="835"/>
      <c r="H40" s="836"/>
      <c r="I40" s="276"/>
      <c r="J40" s="277"/>
      <c r="K40" s="278"/>
      <c r="L40" s="279"/>
      <c r="M40" s="280"/>
      <c r="N40" s="281"/>
    </row>
    <row r="41" spans="1:14">
      <c r="B41" s="834"/>
      <c r="C41" s="835"/>
      <c r="D41" s="835"/>
      <c r="E41" s="835"/>
      <c r="F41" s="835"/>
      <c r="G41" s="835"/>
      <c r="H41" s="836"/>
      <c r="I41" s="276"/>
      <c r="J41" s="277"/>
      <c r="K41" s="278"/>
      <c r="L41" s="279"/>
      <c r="M41" s="280"/>
      <c r="N41" s="281"/>
    </row>
    <row r="42" spans="1:14">
      <c r="B42" s="834"/>
      <c r="C42" s="835"/>
      <c r="D42" s="835"/>
      <c r="E42" s="835"/>
      <c r="F42" s="835"/>
      <c r="G42" s="835"/>
      <c r="H42" s="836"/>
      <c r="I42" s="276"/>
      <c r="J42" s="277"/>
      <c r="K42" s="278"/>
      <c r="L42" s="279"/>
      <c r="M42" s="280"/>
      <c r="N42" s="281"/>
    </row>
    <row r="43" spans="1:14">
      <c r="B43" s="834"/>
      <c r="C43" s="835"/>
      <c r="D43" s="835"/>
      <c r="E43" s="835"/>
      <c r="F43" s="835"/>
      <c r="G43" s="835"/>
      <c r="H43" s="836"/>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0.05</v>
      </c>
      <c r="N46" s="353">
        <f>N84*M46</f>
        <v>21.278002169208335</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1799.5573409449958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34537.199999999997</v>
      </c>
      <c r="N53" s="281">
        <f t="shared" ref="N53:N54" si="1">K53*M53</f>
        <v>241.76039999999998</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2367.42</v>
      </c>
      <c r="N54" s="281">
        <f t="shared" si="1"/>
        <v>284.09039999999999</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816"/>
      <c r="C61" s="817"/>
      <c r="D61" s="817"/>
      <c r="E61" s="817"/>
      <c r="F61" s="817"/>
      <c r="G61" s="817"/>
      <c r="H61" s="817"/>
      <c r="I61" s="818"/>
      <c r="J61" s="48"/>
      <c r="K61" s="50"/>
      <c r="L61" s="819"/>
      <c r="M61" s="820"/>
      <c r="N61" s="51"/>
    </row>
    <row r="62" spans="1:14" ht="15" thickBot="1">
      <c r="B62" s="821" t="s">
        <v>1037</v>
      </c>
      <c r="C62" s="822"/>
      <c r="D62" s="822"/>
      <c r="E62" s="822"/>
      <c r="F62" s="822"/>
      <c r="G62" s="822"/>
      <c r="H62" s="822"/>
      <c r="I62" s="822"/>
      <c r="J62" s="822"/>
      <c r="K62" s="822"/>
      <c r="L62" s="822"/>
      <c r="M62" s="823"/>
      <c r="N62" s="403">
        <f>SUM(N53:N61)</f>
        <v>525.85079999999994</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824" t="s">
        <v>1045</v>
      </c>
      <c r="M66" s="797"/>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825">
        <f>VLOOKUP(A67,TRANSPORTE!A6:D120,4,FALSE)</f>
        <v>1339</v>
      </c>
      <c r="M67" s="826"/>
      <c r="N67" s="296">
        <f>L67*K67</f>
        <v>9.3729999999999993</v>
      </c>
    </row>
    <row r="68" spans="1:15">
      <c r="B68" s="52"/>
      <c r="C68" s="53"/>
      <c r="D68" s="53"/>
      <c r="E68" s="53"/>
      <c r="F68" s="53"/>
      <c r="G68" s="53"/>
      <c r="H68" s="320"/>
      <c r="I68" s="288"/>
      <c r="J68" s="295"/>
      <c r="K68" s="288"/>
      <c r="L68" s="825"/>
      <c r="M68" s="826"/>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810"/>
      <c r="M72" s="811"/>
      <c r="N72" s="133"/>
    </row>
    <row r="73" spans="1:15" ht="15" thickBot="1">
      <c r="B73" s="827" t="s">
        <v>1037</v>
      </c>
      <c r="C73" s="828"/>
      <c r="D73" s="828"/>
      <c r="E73" s="828"/>
      <c r="F73" s="828"/>
      <c r="G73" s="828"/>
      <c r="H73" s="828"/>
      <c r="I73" s="828"/>
      <c r="J73" s="828"/>
      <c r="K73" s="828"/>
      <c r="L73" s="828"/>
      <c r="M73" s="829"/>
      <c r="N73" s="110">
        <f>N67+N68+N69+N70+N71</f>
        <v>9.3729999999999993</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47" t="s">
        <v>1047</v>
      </c>
      <c r="C77" s="848"/>
      <c r="D77" s="848"/>
      <c r="E77" s="848"/>
      <c r="F77" s="848"/>
      <c r="G77" s="848"/>
      <c r="H77" s="848"/>
      <c r="I77" s="79" t="s">
        <v>1048</v>
      </c>
      <c r="J77" s="81" t="s">
        <v>1494</v>
      </c>
      <c r="K77" s="80" t="s">
        <v>1050</v>
      </c>
      <c r="L77" s="849" t="s">
        <v>1034</v>
      </c>
      <c r="M77" s="850"/>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08"/>
      <c r="C83" s="809"/>
      <c r="D83" s="809"/>
      <c r="E83" s="809"/>
      <c r="F83" s="809"/>
      <c r="G83" s="809"/>
      <c r="H83" s="809"/>
      <c r="I83" s="132"/>
      <c r="J83" s="132"/>
      <c r="K83" s="132"/>
      <c r="L83" s="909"/>
      <c r="M83" s="909"/>
      <c r="N83" s="51"/>
    </row>
    <row r="84" spans="1:14" ht="15" thickBot="1">
      <c r="B84" s="827" t="s">
        <v>1037</v>
      </c>
      <c r="C84" s="828"/>
      <c r="D84" s="828"/>
      <c r="E84" s="828"/>
      <c r="F84" s="828"/>
      <c r="G84" s="828"/>
      <c r="H84" s="828"/>
      <c r="I84" s="828"/>
      <c r="J84" s="828"/>
      <c r="K84" s="828"/>
      <c r="L84" s="828"/>
      <c r="M84" s="829"/>
      <c r="N84" s="310">
        <f>SUM(N78:N83)</f>
        <v>425.56004338416665</v>
      </c>
    </row>
    <row r="85" spans="1:14" ht="15" thickBot="1">
      <c r="B85" s="39"/>
      <c r="C85" s="40"/>
      <c r="D85" s="40"/>
      <c r="E85" s="40"/>
      <c r="F85" s="40"/>
      <c r="G85" s="40"/>
      <c r="H85" s="40"/>
      <c r="I85" s="40"/>
      <c r="J85" s="40"/>
      <c r="K85" s="40"/>
      <c r="L85" s="40"/>
      <c r="M85" s="40"/>
      <c r="N85" s="41"/>
    </row>
    <row r="86" spans="1:14" ht="15" thickBot="1">
      <c r="B86" s="821" t="s">
        <v>1051</v>
      </c>
      <c r="C86" s="822"/>
      <c r="D86" s="822"/>
      <c r="E86" s="822"/>
      <c r="F86" s="822"/>
      <c r="G86" s="822"/>
      <c r="H86" s="822"/>
      <c r="I86" s="822"/>
      <c r="J86" s="822"/>
      <c r="K86" s="822"/>
      <c r="L86" s="822"/>
      <c r="M86" s="823"/>
      <c r="N86" s="105">
        <f>N48+N62+N73+N84</f>
        <v>2760.3411843291624</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12" t="s">
        <v>1053</v>
      </c>
      <c r="C90" s="813"/>
      <c r="D90" s="813"/>
      <c r="E90" s="813"/>
      <c r="F90" s="813"/>
      <c r="G90" s="813"/>
      <c r="H90" s="813"/>
      <c r="I90" s="323"/>
      <c r="J90" s="343"/>
      <c r="K90" s="311" t="s">
        <v>1054</v>
      </c>
      <c r="L90" s="851" t="s">
        <v>1055</v>
      </c>
      <c r="M90" s="852"/>
      <c r="N90" s="312"/>
    </row>
    <row r="91" spans="1:14">
      <c r="B91" s="853" t="s">
        <v>1056</v>
      </c>
      <c r="C91" s="854"/>
      <c r="D91" s="854"/>
      <c r="E91" s="854"/>
      <c r="F91" s="854"/>
      <c r="G91" s="854"/>
      <c r="H91" s="854"/>
      <c r="I91" s="93"/>
      <c r="J91" s="94"/>
      <c r="K91" s="313">
        <v>0.2</v>
      </c>
      <c r="L91" s="855">
        <f>N86*K91</f>
        <v>552.06823686583255</v>
      </c>
      <c r="M91" s="856"/>
      <c r="N91" s="57"/>
    </row>
    <row r="92" spans="1:14">
      <c r="B92" s="95" t="s">
        <v>1057</v>
      </c>
      <c r="C92" s="96"/>
      <c r="D92" s="96"/>
      <c r="E92" s="96"/>
      <c r="F92" s="96"/>
      <c r="G92" s="96"/>
      <c r="H92" s="96"/>
      <c r="I92" s="93"/>
      <c r="J92" s="94"/>
      <c r="K92" s="313">
        <v>0.05</v>
      </c>
      <c r="L92" s="855">
        <f>N86*K92</f>
        <v>138.01705921645814</v>
      </c>
      <c r="M92" s="856"/>
      <c r="N92" s="57"/>
    </row>
    <row r="93" spans="1:14" ht="15" thickBot="1">
      <c r="B93" s="97" t="s">
        <v>1058</v>
      </c>
      <c r="C93" s="98"/>
      <c r="D93" s="98"/>
      <c r="E93" s="98"/>
      <c r="F93" s="98"/>
      <c r="G93" s="98"/>
      <c r="H93" s="98"/>
      <c r="I93" s="99"/>
      <c r="J93" s="100"/>
      <c r="K93" s="314">
        <v>0.05</v>
      </c>
      <c r="L93" s="857">
        <f>N86*K93</f>
        <v>138.01705921645814</v>
      </c>
      <c r="M93" s="858"/>
      <c r="N93" s="57"/>
    </row>
    <row r="94" spans="1:14" ht="15" thickBot="1">
      <c r="B94" s="821" t="s">
        <v>1037</v>
      </c>
      <c r="C94" s="822"/>
      <c r="D94" s="822"/>
      <c r="E94" s="822"/>
      <c r="F94" s="822"/>
      <c r="G94" s="822"/>
      <c r="H94" s="822"/>
      <c r="I94" s="822"/>
      <c r="J94" s="822"/>
      <c r="K94" s="822"/>
      <c r="L94" s="822"/>
      <c r="M94" s="823"/>
      <c r="N94" s="58">
        <f>L91+L92+L93</f>
        <v>828.10235529874888</v>
      </c>
    </row>
    <row r="95" spans="1:14" ht="15" thickBot="1">
      <c r="B95" s="39"/>
      <c r="C95" s="40"/>
      <c r="D95" s="40"/>
      <c r="E95" s="40"/>
      <c r="F95" s="40"/>
      <c r="G95" s="40"/>
      <c r="H95" s="40"/>
      <c r="I95" s="40"/>
      <c r="J95" s="40"/>
      <c r="K95" s="40"/>
      <c r="L95" s="40"/>
      <c r="M95" s="40"/>
      <c r="N95" s="41"/>
    </row>
    <row r="96" spans="1:14" ht="15" thickBot="1">
      <c r="A96" t="s">
        <v>2122</v>
      </c>
      <c r="B96" s="821" t="s">
        <v>1059</v>
      </c>
      <c r="C96" s="822"/>
      <c r="D96" s="822"/>
      <c r="E96" s="822"/>
      <c r="F96" s="822"/>
      <c r="G96" s="822"/>
      <c r="H96" s="822"/>
      <c r="I96" s="822"/>
      <c r="J96" s="822"/>
      <c r="K96" s="822"/>
      <c r="L96" s="822"/>
      <c r="M96" s="823"/>
      <c r="N96" s="196">
        <f>N86+N94</f>
        <v>3588.4435396279114</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59" t="s">
        <v>2324</v>
      </c>
      <c r="C113" s="860"/>
      <c r="D113" s="860"/>
      <c r="E113" s="860"/>
      <c r="F113" s="860"/>
      <c r="G113" s="860"/>
      <c r="H113" s="860"/>
      <c r="I113" s="860"/>
      <c r="J113" s="860"/>
      <c r="K113" s="860"/>
      <c r="L113" s="860"/>
      <c r="M113" s="860"/>
      <c r="N113" s="861"/>
    </row>
    <row r="114" spans="2:14" ht="15" customHeight="1">
      <c r="B114" s="859"/>
      <c r="C114" s="860"/>
      <c r="D114" s="860"/>
      <c r="E114" s="860"/>
      <c r="F114" s="860"/>
      <c r="G114" s="860"/>
      <c r="H114" s="860"/>
      <c r="I114" s="860"/>
      <c r="J114" s="860"/>
      <c r="K114" s="860"/>
      <c r="L114" s="860"/>
      <c r="M114" s="860"/>
      <c r="N114" s="861"/>
    </row>
    <row r="115" spans="2:14" ht="30" customHeight="1">
      <c r="B115" s="862" t="s">
        <v>2325</v>
      </c>
      <c r="C115" s="863"/>
      <c r="D115" s="863"/>
      <c r="E115" s="863"/>
      <c r="F115" s="863"/>
      <c r="G115" s="863"/>
      <c r="H115" s="863"/>
      <c r="I115" s="863"/>
      <c r="J115" s="863"/>
      <c r="K115" s="863"/>
      <c r="L115" s="863"/>
      <c r="M115" s="863"/>
      <c r="N115" s="864"/>
    </row>
    <row r="116" spans="2:14">
      <c r="B116" s="862"/>
      <c r="C116" s="863"/>
      <c r="D116" s="863"/>
      <c r="E116" s="863"/>
      <c r="F116" s="863"/>
      <c r="G116" s="863"/>
      <c r="H116" s="863"/>
      <c r="I116" s="863"/>
      <c r="J116" s="863"/>
      <c r="K116" s="863"/>
      <c r="L116" s="863"/>
      <c r="M116" s="863"/>
      <c r="N116" s="864"/>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8"/>
      <c r="K126" s="798"/>
      <c r="L126" s="798"/>
      <c r="M126" s="798"/>
      <c r="N126" s="799"/>
    </row>
    <row r="127" spans="2:14" ht="15" thickBot="1">
      <c r="B127" s="270" t="s">
        <v>2327</v>
      </c>
      <c r="C127" s="402"/>
      <c r="D127" s="402"/>
      <c r="E127" s="63"/>
      <c r="F127" s="63"/>
      <c r="G127" s="63"/>
      <c r="H127" s="63"/>
      <c r="I127" s="63"/>
      <c r="J127" s="800"/>
      <c r="K127" s="800"/>
      <c r="L127" s="800"/>
      <c r="M127" s="800"/>
      <c r="N127" s="80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1891.0293815068242</v>
      </c>
      <c r="L36" s="279"/>
      <c r="M36" s="280">
        <v>6.25</v>
      </c>
      <c r="N36" s="281">
        <f t="shared" ref="N36:N41" si="0">K36/M36</f>
        <v>302.56470104109189</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50</v>
      </c>
      <c r="N37" s="281">
        <f t="shared" si="0"/>
        <v>1249.9760000000001</v>
      </c>
    </row>
    <row r="38" spans="1:14">
      <c r="A38" t="s">
        <v>184</v>
      </c>
      <c r="B38" s="834" t="str">
        <f>VLOOKUP(A38,EQUIPOS!A8:D154,3,FALSE)</f>
        <v>Cortadora de pavimento, Máxima profundidad de corte: 160 mm. Capacidad de disco: desde 12´´ hasta 18´´ de diámetro. Peso operacional: 135 kg, 13.5 hp de potencia</v>
      </c>
      <c r="C38" s="835"/>
      <c r="D38" s="835"/>
      <c r="E38" s="835"/>
      <c r="F38" s="835"/>
      <c r="G38" s="835"/>
      <c r="H38" s="836"/>
      <c r="I38" s="276"/>
      <c r="J38" s="277"/>
      <c r="K38" s="278">
        <f>VLOOKUP(A38,EQUIPOS!A8:D165,4,FALSE)</f>
        <v>22536.13</v>
      </c>
      <c r="L38" s="279"/>
      <c r="M38" s="280">
        <v>3.75</v>
      </c>
      <c r="N38" s="281">
        <f t="shared" si="0"/>
        <v>6009.6346666666668</v>
      </c>
    </row>
    <row r="39" spans="1:14">
      <c r="A39" t="s">
        <v>228</v>
      </c>
      <c r="B39" s="834" t="str">
        <f>VLOOKUP(A39,EQUIPOS!A9:D154,3,FALSE)</f>
        <v xml:space="preserve">Formaleta metálica (concreto hidráulico)
</v>
      </c>
      <c r="C39" s="835"/>
      <c r="D39" s="835"/>
      <c r="E39" s="835"/>
      <c r="F39" s="835"/>
      <c r="G39" s="835"/>
      <c r="H39" s="836"/>
      <c r="I39" s="276"/>
      <c r="J39" s="277"/>
      <c r="K39" s="278">
        <f>VLOOKUP(A39,EQUIPOS!A9:D166,4,FALSE)</f>
        <v>2644.18</v>
      </c>
      <c r="L39" s="279"/>
      <c r="M39" s="280">
        <v>6.25</v>
      </c>
      <c r="N39" s="281">
        <f t="shared" si="0"/>
        <v>423.06879999999995</v>
      </c>
    </row>
    <row r="40" spans="1:14">
      <c r="A40" t="s">
        <v>301</v>
      </c>
      <c r="B40" s="834" t="str">
        <f>VLOOKUP(A40,EQUIPOS!A10:D154,3,FALSE)</f>
        <v>Regla vibratoria, de longitud de 3 a 5 m, motor de 3600 rpm, potencia 6 HP</v>
      </c>
      <c r="C40" s="835"/>
      <c r="D40" s="835"/>
      <c r="E40" s="835"/>
      <c r="F40" s="835"/>
      <c r="G40" s="835"/>
      <c r="H40" s="836"/>
      <c r="I40" s="276"/>
      <c r="J40" s="277"/>
      <c r="K40" s="278">
        <f>VLOOKUP(A40,EQUIPOS!A10:D167,4,FALSE)</f>
        <v>2523.9900000000002</v>
      </c>
      <c r="L40" s="279"/>
      <c r="M40" s="280">
        <v>6.25</v>
      </c>
      <c r="N40" s="281">
        <f t="shared" si="0"/>
        <v>403.83840000000004</v>
      </c>
    </row>
    <row r="41" spans="1:14">
      <c r="A41" t="s">
        <v>363</v>
      </c>
      <c r="B41" s="834" t="str">
        <f>VLOOKUP(A41,EQUIPOS!A11:D155,3,FALSE)</f>
        <v>Vibrador de concreto, Motor de 3 hp a 18.000 rpm Mangueras de 4 mt</v>
      </c>
      <c r="C41" s="835"/>
      <c r="D41" s="835"/>
      <c r="E41" s="835"/>
      <c r="F41" s="835"/>
      <c r="G41" s="835"/>
      <c r="H41" s="836"/>
      <c r="I41" s="276"/>
      <c r="J41" s="277"/>
      <c r="K41" s="278">
        <f>VLOOKUP(A41,EQUIPOS!A11:D168,4,FALSE)</f>
        <v>5648.93</v>
      </c>
      <c r="L41" s="279"/>
      <c r="M41" s="280">
        <v>6.25</v>
      </c>
      <c r="N41" s="281">
        <f t="shared" si="0"/>
        <v>903.8288</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N83*M46</f>
        <v>919.20969370980004</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10212.121061417558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2634.66</v>
      </c>
      <c r="N53" s="281">
        <f>K53*M53</f>
        <v>16161.687499999998</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2488.8000000000002</v>
      </c>
      <c r="N54" s="281">
        <f>K54*M54</f>
        <v>921.77777777777794</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679.58236764742685</v>
      </c>
      <c r="N55" s="281">
        <f>K55*M55</f>
        <v>755.09151960825204</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3654.7291776306333</v>
      </c>
      <c r="N56" s="281">
        <f>K56*M56</f>
        <v>4060.8101973673706</v>
      </c>
    </row>
    <row r="57" spans="1:14">
      <c r="A57" s="150" t="s">
        <v>849</v>
      </c>
      <c r="B57" s="816" t="str">
        <f>VLOOKUP(A57,MATERIALES!A7:D373,3,FALSE)</f>
        <v>Antisol blanco (presentación 20 kg)</v>
      </c>
      <c r="C57" s="817" t="e">
        <f>VLOOKUP(B57,MATERIALES!B7:E373,3,FALSE)</f>
        <v>#N/A</v>
      </c>
      <c r="D57" s="817" t="e">
        <f>VLOOKUP(C57,MATERIALES!C7:F373,3,FALSE)</f>
        <v>#N/A</v>
      </c>
      <c r="E57" s="817" t="e">
        <f>VLOOKUP(D57,MATERIALES!D7:G373,3,FALSE)</f>
        <v>#N/A</v>
      </c>
      <c r="F57" s="817" t="e">
        <f>VLOOKUP(E57,MATERIALES!E7:H373,3,FALSE)</f>
        <v>#N/A</v>
      </c>
      <c r="G57" s="817" t="e">
        <f>VLOOKUP(F57,MATERIALES!F7:I373,3,FALSE)</f>
        <v>#N/A</v>
      </c>
      <c r="H57" s="817" t="e">
        <f>VLOOKUP(G57,MATERIALES!G7:J373,3,FALSE)</f>
        <v>#N/A</v>
      </c>
      <c r="I57" s="817" t="e">
        <f>VLOOKUP(H57,MATERIALES!H7:K373,3,FALSE)</f>
        <v>#N/A</v>
      </c>
      <c r="J57" s="320" t="str">
        <f>VLOOKUP(A57,MATERIALES!A11:D649,2,FALSE)</f>
        <v>kg</v>
      </c>
      <c r="K57" s="50">
        <v>1.1200000000000001</v>
      </c>
      <c r="L57" s="825">
        <f>VLOOKUP(A57,MATERIALES!A4:D373,4,FALSE)</f>
        <v>4934.76</v>
      </c>
      <c r="M57" s="826"/>
      <c r="N57" s="281">
        <f>K57*L57</f>
        <v>5526.9312000000009</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571699.80000000005</v>
      </c>
      <c r="N58" s="281">
        <f>K58*M58</f>
        <v>577416.79800000007</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21" t="s">
        <v>1037</v>
      </c>
      <c r="C61" s="822"/>
      <c r="D61" s="822"/>
      <c r="E61" s="822"/>
      <c r="F61" s="822"/>
      <c r="G61" s="822"/>
      <c r="H61" s="822"/>
      <c r="I61" s="822"/>
      <c r="J61" s="822"/>
      <c r="K61" s="822"/>
      <c r="L61" s="822"/>
      <c r="M61" s="823"/>
      <c r="N61" s="403">
        <f>SUM(N53:N60)</f>
        <v>604843.09619475342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24" t="s">
        <v>1045</v>
      </c>
      <c r="M65" s="797"/>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5">
        <f>VLOOKUP(A66,TRANSPORTE!A5:D117,4,FALSE)</f>
        <v>959.9556440226188</v>
      </c>
      <c r="M66" s="826"/>
      <c r="N66" s="296">
        <f>K66*L66</f>
        <v>969.55520046284505</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10"/>
      <c r="M71" s="811"/>
      <c r="N71" s="133"/>
    </row>
    <row r="72" spans="1:15" ht="15" thickBot="1">
      <c r="B72" s="827" t="s">
        <v>1037</v>
      </c>
      <c r="C72" s="828"/>
      <c r="D72" s="828"/>
      <c r="E72" s="828"/>
      <c r="F72" s="828"/>
      <c r="G72" s="828"/>
      <c r="H72" s="828"/>
      <c r="I72" s="828"/>
      <c r="J72" s="828"/>
      <c r="K72" s="828"/>
      <c r="L72" s="828"/>
      <c r="M72" s="829"/>
      <c r="N72" s="110">
        <f>N66+N67+N68+N69+N70</f>
        <v>969.55520046284505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7" t="s">
        <v>1047</v>
      </c>
      <c r="C76" s="848"/>
      <c r="D76" s="848"/>
      <c r="E76" s="848"/>
      <c r="F76" s="848"/>
      <c r="G76" s="848"/>
      <c r="H76" s="848"/>
      <c r="I76" s="79" t="s">
        <v>1048</v>
      </c>
      <c r="J76" s="81" t="s">
        <v>1494</v>
      </c>
      <c r="K76" s="80" t="s">
        <v>1050</v>
      </c>
      <c r="L76" s="849" t="s">
        <v>1034</v>
      </c>
      <c r="M76" s="850"/>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08"/>
      <c r="C82" s="809"/>
      <c r="D82" s="809"/>
      <c r="E82" s="809"/>
      <c r="F82" s="809"/>
      <c r="G82" s="809"/>
      <c r="H82" s="809"/>
      <c r="I82" s="132"/>
      <c r="J82" s="132"/>
      <c r="K82" s="132"/>
      <c r="L82" s="909"/>
      <c r="M82" s="909"/>
      <c r="N82" s="133"/>
    </row>
    <row r="83" spans="1:14" ht="15" thickBot="1">
      <c r="B83" s="827" t="s">
        <v>1037</v>
      </c>
      <c r="C83" s="828"/>
      <c r="D83" s="828"/>
      <c r="E83" s="828"/>
      <c r="F83" s="828"/>
      <c r="G83" s="828"/>
      <c r="H83" s="828"/>
      <c r="I83" s="828"/>
      <c r="J83" s="828"/>
      <c r="K83" s="828"/>
      <c r="L83" s="828"/>
      <c r="M83" s="829"/>
      <c r="N83" s="469">
        <f>SUM(N77:N82)</f>
        <v>9192.0969370980001</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N48+N61+N72+N83</f>
        <v>625216.8693937317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2" t="s">
        <v>1053</v>
      </c>
      <c r="C89" s="813"/>
      <c r="D89" s="813"/>
      <c r="E89" s="813"/>
      <c r="F89" s="813"/>
      <c r="G89" s="813"/>
      <c r="H89" s="813"/>
      <c r="I89" s="323"/>
      <c r="J89" s="343"/>
      <c r="K89" s="311" t="s">
        <v>1054</v>
      </c>
      <c r="L89" s="851" t="s">
        <v>1055</v>
      </c>
      <c r="M89" s="852"/>
      <c r="N89" s="312"/>
    </row>
    <row r="90" spans="1:14">
      <c r="B90" s="853" t="s">
        <v>1056</v>
      </c>
      <c r="C90" s="854"/>
      <c r="D90" s="854"/>
      <c r="E90" s="854"/>
      <c r="F90" s="854"/>
      <c r="G90" s="854"/>
      <c r="H90" s="854"/>
      <c r="I90" s="93"/>
      <c r="J90" s="94"/>
      <c r="K90" s="313">
        <v>0.2</v>
      </c>
      <c r="L90" s="855">
        <f>N85*K90</f>
        <v>125043.37387874635</v>
      </c>
      <c r="M90" s="856"/>
      <c r="N90" s="57"/>
    </row>
    <row r="91" spans="1:14">
      <c r="B91" s="95" t="s">
        <v>1057</v>
      </c>
      <c r="C91" s="96"/>
      <c r="D91" s="96"/>
      <c r="E91" s="96"/>
      <c r="F91" s="96"/>
      <c r="G91" s="96"/>
      <c r="H91" s="96"/>
      <c r="I91" s="93"/>
      <c r="J91" s="94"/>
      <c r="K91" s="313">
        <v>0.05</v>
      </c>
      <c r="L91" s="855">
        <f>N85*K91</f>
        <v>31260.843469686588</v>
      </c>
      <c r="M91" s="856"/>
      <c r="N91" s="57"/>
    </row>
    <row r="92" spans="1:14" ht="15" thickBot="1">
      <c r="B92" s="97" t="s">
        <v>1058</v>
      </c>
      <c r="C92" s="98"/>
      <c r="D92" s="98"/>
      <c r="E92" s="98"/>
      <c r="F92" s="98"/>
      <c r="G92" s="98"/>
      <c r="H92" s="98"/>
      <c r="I92" s="99"/>
      <c r="J92" s="100"/>
      <c r="K92" s="314">
        <v>0.05</v>
      </c>
      <c r="L92" s="857">
        <f>N85*K92</f>
        <v>31260.843469686588</v>
      </c>
      <c r="M92" s="858"/>
      <c r="N92" s="57"/>
    </row>
    <row r="93" spans="1:14" ht="15" thickBot="1">
      <c r="B93" s="821" t="s">
        <v>1037</v>
      </c>
      <c r="C93" s="822"/>
      <c r="D93" s="822"/>
      <c r="E93" s="822"/>
      <c r="F93" s="822"/>
      <c r="G93" s="822"/>
      <c r="H93" s="822"/>
      <c r="I93" s="822"/>
      <c r="J93" s="822"/>
      <c r="K93" s="822"/>
      <c r="L93" s="822"/>
      <c r="M93" s="823"/>
      <c r="N93" s="58">
        <f>L90+L91+L92</f>
        <v>187565.0608181195</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812781.93021185114</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9" t="s">
        <v>2324</v>
      </c>
      <c r="C112" s="860"/>
      <c r="D112" s="860"/>
      <c r="E112" s="860"/>
      <c r="F112" s="860"/>
      <c r="G112" s="860"/>
      <c r="H112" s="860"/>
      <c r="I112" s="860"/>
      <c r="J112" s="860"/>
      <c r="K112" s="860"/>
      <c r="L112" s="860"/>
      <c r="M112" s="860"/>
      <c r="N112" s="861"/>
    </row>
    <row r="113" spans="2:14" ht="15" customHeight="1">
      <c r="B113" s="859"/>
      <c r="C113" s="860"/>
      <c r="D113" s="860"/>
      <c r="E113" s="860"/>
      <c r="F113" s="860"/>
      <c r="G113" s="860"/>
      <c r="H113" s="860"/>
      <c r="I113" s="860"/>
      <c r="J113" s="860"/>
      <c r="K113" s="860"/>
      <c r="L113" s="860"/>
      <c r="M113" s="860"/>
      <c r="N113" s="861"/>
    </row>
    <row r="114" spans="2:14" ht="30" customHeight="1">
      <c r="B114" s="862" t="s">
        <v>2325</v>
      </c>
      <c r="C114" s="863"/>
      <c r="D114" s="863"/>
      <c r="E114" s="863"/>
      <c r="F114" s="863"/>
      <c r="G114" s="863"/>
      <c r="H114" s="863"/>
      <c r="I114" s="863"/>
      <c r="J114" s="863"/>
      <c r="K114" s="863"/>
      <c r="L114" s="863"/>
      <c r="M114" s="863"/>
      <c r="N114" s="864"/>
    </row>
    <row r="115" spans="2:14">
      <c r="B115" s="862"/>
      <c r="C115" s="863"/>
      <c r="D115" s="863"/>
      <c r="E115" s="863"/>
      <c r="F115" s="863"/>
      <c r="G115" s="863"/>
      <c r="H115" s="863"/>
      <c r="I115" s="863"/>
      <c r="J115" s="863"/>
      <c r="K115" s="863"/>
      <c r="L115" s="863"/>
      <c r="M115" s="863"/>
      <c r="N115" s="86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8"/>
      <c r="K125" s="798"/>
      <c r="L125" s="798"/>
      <c r="M125" s="798"/>
      <c r="N125" s="799"/>
    </row>
    <row r="126" spans="2:14" ht="15.75" customHeight="1" thickBot="1">
      <c r="B126" s="270" t="s">
        <v>2327</v>
      </c>
      <c r="C126" s="402"/>
      <c r="D126" s="402"/>
      <c r="E126" s="63"/>
      <c r="F126" s="63"/>
      <c r="G126" s="63"/>
      <c r="H126" s="63"/>
      <c r="I126" s="63"/>
      <c r="J126" s="800"/>
      <c r="K126" s="800"/>
      <c r="L126" s="800"/>
      <c r="M126" s="800"/>
      <c r="N126" s="801"/>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5" hidden="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1891.0293815068242</v>
      </c>
      <c r="L36" s="279"/>
      <c r="M36" s="280">
        <v>6.25</v>
      </c>
      <c r="N36" s="281">
        <f t="shared" ref="N36:N41" si="0">K36/M36</f>
        <v>302.56470104109189</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62498.8</v>
      </c>
      <c r="L37" s="279"/>
      <c r="M37" s="280">
        <v>50</v>
      </c>
      <c r="N37" s="281">
        <f t="shared" si="0"/>
        <v>1249.9760000000001</v>
      </c>
    </row>
    <row r="38" spans="1:14">
      <c r="A38" t="s">
        <v>184</v>
      </c>
      <c r="B38" s="834" t="str">
        <f>VLOOKUP(A38,EQUIPOS!A8:D154,3,FALSE)</f>
        <v>Cortadora de pavimento, Máxima profundidad de corte: 160 mm. Capacidad de disco: desde 12´´ hasta 18´´ de diámetro. Peso operacional: 135 kg, 13.5 hp de potencia</v>
      </c>
      <c r="C38" s="835"/>
      <c r="D38" s="835"/>
      <c r="E38" s="835"/>
      <c r="F38" s="835"/>
      <c r="G38" s="835"/>
      <c r="H38" s="836"/>
      <c r="I38" s="276"/>
      <c r="J38" s="277"/>
      <c r="K38" s="278">
        <f>VLOOKUP(A38,EQUIPOS!A8:D165,4,FALSE)</f>
        <v>22536.13</v>
      </c>
      <c r="L38" s="279"/>
      <c r="M38" s="280">
        <v>3.75</v>
      </c>
      <c r="N38" s="281">
        <f t="shared" si="0"/>
        <v>6009.6346666666668</v>
      </c>
    </row>
    <row r="39" spans="1:14">
      <c r="A39" t="s">
        <v>228</v>
      </c>
      <c r="B39" s="834" t="str">
        <f>VLOOKUP(A39,EQUIPOS!A9:D154,3,FALSE)</f>
        <v xml:space="preserve">Formaleta metálica (concreto hidráulico)
</v>
      </c>
      <c r="C39" s="835"/>
      <c r="D39" s="835"/>
      <c r="E39" s="835"/>
      <c r="F39" s="835"/>
      <c r="G39" s="835"/>
      <c r="H39" s="836"/>
      <c r="I39" s="276"/>
      <c r="J39" s="277"/>
      <c r="K39" s="278">
        <f>VLOOKUP(A39,EQUIPOS!A9:D166,4,FALSE)</f>
        <v>2644.18</v>
      </c>
      <c r="L39" s="279"/>
      <c r="M39" s="280">
        <v>6.25</v>
      </c>
      <c r="N39" s="281">
        <f t="shared" si="0"/>
        <v>423.06879999999995</v>
      </c>
    </row>
    <row r="40" spans="1:14">
      <c r="A40" t="s">
        <v>301</v>
      </c>
      <c r="B40" s="834" t="str">
        <f>VLOOKUP(A40,EQUIPOS!A10:D154,3,FALSE)</f>
        <v>Regla vibratoria, de longitud de 3 a 5 m, motor de 3600 rpm, potencia 6 HP</v>
      </c>
      <c r="C40" s="835"/>
      <c r="D40" s="835"/>
      <c r="E40" s="835"/>
      <c r="F40" s="835"/>
      <c r="G40" s="835"/>
      <c r="H40" s="836"/>
      <c r="I40" s="276"/>
      <c r="J40" s="277"/>
      <c r="K40" s="278">
        <f>VLOOKUP(A40,EQUIPOS!A10:D167,4,FALSE)</f>
        <v>2523.9900000000002</v>
      </c>
      <c r="L40" s="279"/>
      <c r="M40" s="280">
        <v>6.25</v>
      </c>
      <c r="N40" s="281">
        <f t="shared" si="0"/>
        <v>403.83840000000004</v>
      </c>
    </row>
    <row r="41" spans="1:14">
      <c r="A41" t="s">
        <v>363</v>
      </c>
      <c r="B41" s="834" t="str">
        <f>VLOOKUP(A41,EQUIPOS!A11:D155,3,FALSE)</f>
        <v>Vibrador de concreto, Motor de 3 hp a 18.000 rpm Mangueras de 4 mt</v>
      </c>
      <c r="C41" s="835"/>
      <c r="D41" s="835"/>
      <c r="E41" s="835"/>
      <c r="F41" s="835"/>
      <c r="G41" s="835"/>
      <c r="H41" s="836"/>
      <c r="I41" s="276"/>
      <c r="J41" s="277"/>
      <c r="K41" s="278">
        <f>VLOOKUP(A41,EQUIPOS!A11:D168,4,FALSE)</f>
        <v>5648.93</v>
      </c>
      <c r="L41" s="279"/>
      <c r="M41" s="280">
        <v>6.25</v>
      </c>
      <c r="N41" s="281">
        <f t="shared" si="0"/>
        <v>903.8288</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N83*M46</f>
        <v>919.20969370980004</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SUM(N36:N47)</f>
        <v>10212.121061417558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2634.66</v>
      </c>
      <c r="N53" s="281">
        <f>K53*M53</f>
        <v>16161.687499999998</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12311.4</v>
      </c>
      <c r="N54" s="281">
        <f>K54*M54</f>
        <v>13788.768</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2488.8000000000002</v>
      </c>
      <c r="N55" s="281">
        <f>K55*M55</f>
        <v>921.77777777777794</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679.58236764742685</v>
      </c>
      <c r="N56" s="281">
        <f>K56*M56</f>
        <v>755.09151960825204</v>
      </c>
    </row>
    <row r="57" spans="1:14">
      <c r="A57" s="150" t="s">
        <v>684</v>
      </c>
      <c r="B57" s="816" t="str">
        <f>VLOOKUP(A57,MATERIALES!A7:D373,3,FALSE)</f>
        <v>Sello de silicona o sellador autonivelante</v>
      </c>
      <c r="C57" s="817" t="e">
        <f>VLOOKUP(B57,MATERIALES!B7:E373,3,FALSE)</f>
        <v>#N/A</v>
      </c>
      <c r="D57" s="817" t="e">
        <f>VLOOKUP(C57,MATERIALES!C7:F373,3,FALSE)</f>
        <v>#N/A</v>
      </c>
      <c r="E57" s="817" t="e">
        <f>VLOOKUP(D57,MATERIALES!D7:G373,3,FALSE)</f>
        <v>#N/A</v>
      </c>
      <c r="F57" s="817" t="e">
        <f>VLOOKUP(E57,MATERIALES!E7:H373,3,FALSE)</f>
        <v>#N/A</v>
      </c>
      <c r="G57" s="817" t="e">
        <f>VLOOKUP(F57,MATERIALES!F7:I373,3,FALSE)</f>
        <v>#N/A</v>
      </c>
      <c r="H57" s="817" t="e">
        <f>VLOOKUP(G57,MATERIALES!G7:J373,3,FALSE)</f>
        <v>#N/A</v>
      </c>
      <c r="I57" s="817" t="e">
        <f>VLOOKUP(H57,MATERIALES!H7:K373,3,FALSE)</f>
        <v>#N/A</v>
      </c>
      <c r="J57" s="320" t="s">
        <v>144</v>
      </c>
      <c r="K57" s="50">
        <v>1.1111111111111112</v>
      </c>
      <c r="L57" s="825">
        <f>VLOOKUP(A57,MATERIALES!A4:D373,4,FALSE)</f>
        <v>3654.7291776306333</v>
      </c>
      <c r="M57" s="826"/>
      <c r="N57" s="281">
        <f>K57*L57</f>
        <v>4060.8101973673706</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4934.76</v>
      </c>
      <c r="N58" s="281">
        <f>K58*M58</f>
        <v>5526.9312000000009</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571699.80000000005</v>
      </c>
      <c r="N59" s="281">
        <f>K59*M59</f>
        <v>577416.79800000007</v>
      </c>
    </row>
    <row r="60" spans="1:14" ht="15" thickBot="1">
      <c r="B60" s="318"/>
      <c r="C60" s="319"/>
      <c r="D60" s="319"/>
      <c r="E60" s="319"/>
      <c r="F60" s="319"/>
      <c r="G60" s="319"/>
      <c r="H60" s="319"/>
      <c r="I60" s="319"/>
      <c r="J60" s="132"/>
      <c r="K60" s="132"/>
      <c r="L60" s="334"/>
      <c r="M60" s="333"/>
      <c r="N60" s="133"/>
    </row>
    <row r="61" spans="1:14" ht="15" thickBot="1">
      <c r="B61" s="821" t="s">
        <v>1037</v>
      </c>
      <c r="C61" s="822"/>
      <c r="D61" s="822"/>
      <c r="E61" s="822"/>
      <c r="F61" s="822"/>
      <c r="G61" s="822"/>
      <c r="H61" s="822"/>
      <c r="I61" s="822"/>
      <c r="J61" s="822"/>
      <c r="K61" s="822"/>
      <c r="L61" s="822"/>
      <c r="M61" s="823"/>
      <c r="N61" s="403">
        <f>SUM(N53:N60)</f>
        <v>618631.86419475346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24" t="s">
        <v>1045</v>
      </c>
      <c r="M65" s="797"/>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5">
        <f>VLOOKUP(A66,TRANSPORTE!A5:D117,4,FALSE)</f>
        <v>959.9556440226188</v>
      </c>
      <c r="M66" s="826"/>
      <c r="N66" s="296">
        <f>K66*L66</f>
        <v>969.55520046284505</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10"/>
      <c r="M71" s="811"/>
      <c r="N71" s="133"/>
    </row>
    <row r="72" spans="1:15" ht="15" thickBot="1">
      <c r="B72" s="827" t="s">
        <v>1037</v>
      </c>
      <c r="C72" s="828"/>
      <c r="D72" s="828"/>
      <c r="E72" s="828"/>
      <c r="F72" s="828"/>
      <c r="G72" s="828"/>
      <c r="H72" s="828"/>
      <c r="I72" s="828"/>
      <c r="J72" s="828"/>
      <c r="K72" s="828"/>
      <c r="L72" s="828"/>
      <c r="M72" s="829"/>
      <c r="N72" s="110">
        <f>N66+N67+N68+N69+N70</f>
        <v>969.55520046284505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7" t="s">
        <v>1047</v>
      </c>
      <c r="C76" s="848"/>
      <c r="D76" s="848"/>
      <c r="E76" s="848"/>
      <c r="F76" s="848"/>
      <c r="G76" s="848"/>
      <c r="H76" s="848"/>
      <c r="I76" s="79" t="s">
        <v>1048</v>
      </c>
      <c r="J76" s="81" t="s">
        <v>1494</v>
      </c>
      <c r="K76" s="80" t="s">
        <v>1050</v>
      </c>
      <c r="L76" s="849" t="s">
        <v>1034</v>
      </c>
      <c r="M76" s="850"/>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08"/>
      <c r="C82" s="809"/>
      <c r="D82" s="809"/>
      <c r="E82" s="809"/>
      <c r="F82" s="809"/>
      <c r="G82" s="809"/>
      <c r="H82" s="809"/>
      <c r="I82" s="132"/>
      <c r="J82" s="132"/>
      <c r="K82" s="132"/>
      <c r="L82" s="909"/>
      <c r="M82" s="909"/>
      <c r="N82" s="51"/>
    </row>
    <row r="83" spans="1:14" ht="15" thickBot="1">
      <c r="B83" s="827" t="s">
        <v>1037</v>
      </c>
      <c r="C83" s="828"/>
      <c r="D83" s="828"/>
      <c r="E83" s="828"/>
      <c r="F83" s="828"/>
      <c r="G83" s="828"/>
      <c r="H83" s="828"/>
      <c r="I83" s="828"/>
      <c r="J83" s="828"/>
      <c r="K83" s="828"/>
      <c r="L83" s="828"/>
      <c r="M83" s="829"/>
      <c r="N83" s="310">
        <f>SUM(N77:N82)</f>
        <v>9192.0969370980001</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N48+N61+N72+N83</f>
        <v>639005.63739373174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2" t="s">
        <v>1053</v>
      </c>
      <c r="C89" s="813"/>
      <c r="D89" s="813"/>
      <c r="E89" s="813"/>
      <c r="F89" s="813"/>
      <c r="G89" s="813"/>
      <c r="H89" s="813"/>
      <c r="I89" s="323"/>
      <c r="J89" s="343"/>
      <c r="K89" s="311" t="s">
        <v>1054</v>
      </c>
      <c r="L89" s="851" t="s">
        <v>1055</v>
      </c>
      <c r="M89" s="852"/>
      <c r="N89" s="312"/>
    </row>
    <row r="90" spans="1:14">
      <c r="B90" s="853" t="s">
        <v>1056</v>
      </c>
      <c r="C90" s="854"/>
      <c r="D90" s="854"/>
      <c r="E90" s="854"/>
      <c r="F90" s="854"/>
      <c r="G90" s="854"/>
      <c r="H90" s="854"/>
      <c r="I90" s="93"/>
      <c r="J90" s="94"/>
      <c r="K90" s="313">
        <v>0.2</v>
      </c>
      <c r="L90" s="855">
        <f>N85*K90</f>
        <v>127801.12747874635</v>
      </c>
      <c r="M90" s="856"/>
      <c r="N90" s="57"/>
    </row>
    <row r="91" spans="1:14">
      <c r="B91" s="95" t="s">
        <v>1057</v>
      </c>
      <c r="C91" s="96"/>
      <c r="D91" s="96"/>
      <c r="E91" s="96"/>
      <c r="F91" s="96"/>
      <c r="G91" s="96"/>
      <c r="H91" s="96"/>
      <c r="I91" s="93"/>
      <c r="J91" s="94"/>
      <c r="K91" s="313">
        <v>0.05</v>
      </c>
      <c r="L91" s="855">
        <f>N85*K91</f>
        <v>31950.281869686587</v>
      </c>
      <c r="M91" s="856"/>
      <c r="N91" s="57"/>
    </row>
    <row r="92" spans="1:14" ht="15" thickBot="1">
      <c r="B92" s="97" t="s">
        <v>1058</v>
      </c>
      <c r="C92" s="98"/>
      <c r="D92" s="98"/>
      <c r="E92" s="98"/>
      <c r="F92" s="98"/>
      <c r="G92" s="98"/>
      <c r="H92" s="98"/>
      <c r="I92" s="99"/>
      <c r="J92" s="100"/>
      <c r="K92" s="314">
        <v>0.05</v>
      </c>
      <c r="L92" s="857">
        <f>N85*K92</f>
        <v>31950.281869686587</v>
      </c>
      <c r="M92" s="858"/>
      <c r="N92" s="57"/>
    </row>
    <row r="93" spans="1:14" ht="15" thickBot="1">
      <c r="B93" s="821" t="s">
        <v>1037</v>
      </c>
      <c r="C93" s="822"/>
      <c r="D93" s="822"/>
      <c r="E93" s="822"/>
      <c r="F93" s="822"/>
      <c r="G93" s="822"/>
      <c r="H93" s="822"/>
      <c r="I93" s="822"/>
      <c r="J93" s="822"/>
      <c r="K93" s="822"/>
      <c r="L93" s="822"/>
      <c r="M93" s="823"/>
      <c r="N93" s="58">
        <f>L90+L91+L92</f>
        <v>191701.69121811952</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830707.3286118512</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9" t="s">
        <v>2324</v>
      </c>
      <c r="C112" s="860"/>
      <c r="D112" s="860"/>
      <c r="E112" s="860"/>
      <c r="F112" s="860"/>
      <c r="G112" s="860"/>
      <c r="H112" s="860"/>
      <c r="I112" s="860"/>
      <c r="J112" s="860"/>
      <c r="K112" s="860"/>
      <c r="L112" s="860"/>
      <c r="M112" s="860"/>
      <c r="N112" s="861"/>
    </row>
    <row r="113" spans="2:14" ht="15" customHeight="1">
      <c r="B113" s="859"/>
      <c r="C113" s="860"/>
      <c r="D113" s="860"/>
      <c r="E113" s="860"/>
      <c r="F113" s="860"/>
      <c r="G113" s="860"/>
      <c r="H113" s="860"/>
      <c r="I113" s="860"/>
      <c r="J113" s="860"/>
      <c r="K113" s="860"/>
      <c r="L113" s="860"/>
      <c r="M113" s="860"/>
      <c r="N113" s="861"/>
    </row>
    <row r="114" spans="2:14" ht="30" customHeight="1">
      <c r="B114" s="862" t="s">
        <v>2325</v>
      </c>
      <c r="C114" s="863"/>
      <c r="D114" s="863"/>
      <c r="E114" s="863"/>
      <c r="F114" s="863"/>
      <c r="G114" s="863"/>
      <c r="H114" s="863"/>
      <c r="I114" s="863"/>
      <c r="J114" s="863"/>
      <c r="K114" s="863"/>
      <c r="L114" s="863"/>
      <c r="M114" s="863"/>
      <c r="N114" s="864"/>
    </row>
    <row r="115" spans="2:14">
      <c r="B115" s="862"/>
      <c r="C115" s="863"/>
      <c r="D115" s="863"/>
      <c r="E115" s="863"/>
      <c r="F115" s="863"/>
      <c r="G115" s="863"/>
      <c r="H115" s="863"/>
      <c r="I115" s="863"/>
      <c r="J115" s="863"/>
      <c r="K115" s="863"/>
      <c r="L115" s="863"/>
      <c r="M115" s="863"/>
      <c r="N115" s="86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8"/>
      <c r="K125" s="798"/>
      <c r="L125" s="798"/>
      <c r="M125" s="798"/>
      <c r="N125" s="799"/>
    </row>
    <row r="126" spans="2:14" ht="15.75" customHeight="1" thickBot="1">
      <c r="B126" s="270" t="s">
        <v>2327</v>
      </c>
      <c r="C126" s="402"/>
      <c r="D126" s="402"/>
      <c r="E126" s="63"/>
      <c r="F126" s="63"/>
      <c r="G126" s="63"/>
      <c r="H126" s="63"/>
      <c r="I126" s="63"/>
      <c r="J126" s="800"/>
      <c r="K126" s="800"/>
      <c r="L126" s="800"/>
      <c r="M126" s="800"/>
      <c r="N126" s="801"/>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29.25" customHeight="1" thickBot="1">
      <c r="A31" s="163" t="s">
        <v>1929</v>
      </c>
      <c r="B31" s="86" t="s">
        <v>1177</v>
      </c>
      <c r="C31" s="961" t="s">
        <v>1709</v>
      </c>
      <c r="D31" s="962"/>
      <c r="E31" s="962"/>
      <c r="F31" s="962"/>
      <c r="G31" s="962"/>
      <c r="H31" s="962"/>
      <c r="I31" s="962"/>
      <c r="J31" s="962"/>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35"/>
      <c r="F40" s="835"/>
      <c r="G40" s="835"/>
      <c r="H40" s="836"/>
      <c r="I40" s="42"/>
      <c r="J40" s="43"/>
      <c r="K40" s="278"/>
      <c r="L40" s="285"/>
      <c r="M40" s="286"/>
      <c r="N40" s="281"/>
    </row>
    <row r="41" spans="1:14">
      <c r="B41" s="329"/>
      <c r="C41" s="330"/>
      <c r="D41" s="330"/>
      <c r="E41" s="330"/>
      <c r="F41" s="332"/>
      <c r="G41" s="332"/>
      <c r="H41" s="131"/>
      <c r="I41" s="42"/>
      <c r="J41" s="43"/>
      <c r="K41" s="283"/>
      <c r="L41" s="285"/>
      <c r="M41" s="286"/>
      <c r="N41" s="287"/>
    </row>
    <row r="42" spans="1:14">
      <c r="B42" s="841"/>
      <c r="C42" s="842"/>
      <c r="D42" s="842"/>
      <c r="E42" s="44"/>
      <c r="F42" s="45"/>
      <c r="G42" s="45"/>
      <c r="H42" s="46"/>
      <c r="I42" s="42"/>
      <c r="J42" s="43"/>
      <c r="K42" s="288"/>
      <c r="L42" s="285"/>
      <c r="M42" s="410"/>
      <c r="N42" s="353"/>
    </row>
    <row r="43" spans="1:14" ht="15" thickBot="1">
      <c r="B43" s="834"/>
      <c r="C43" s="835"/>
      <c r="D43" s="835"/>
      <c r="E43" s="835"/>
      <c r="F43" s="835"/>
      <c r="G43" s="835"/>
      <c r="H43" s="836"/>
      <c r="I43" s="843"/>
      <c r="J43" s="844"/>
      <c r="K43" s="47"/>
      <c r="L43" s="845"/>
      <c r="M43" s="846"/>
      <c r="N43" s="111"/>
    </row>
    <row r="44" spans="1:14" ht="15" thickBot="1">
      <c r="B44" s="821" t="s">
        <v>1037</v>
      </c>
      <c r="C44" s="822"/>
      <c r="D44" s="822"/>
      <c r="E44" s="822"/>
      <c r="F44" s="822"/>
      <c r="G44" s="822"/>
      <c r="H44" s="822"/>
      <c r="I44" s="822"/>
      <c r="J44" s="822"/>
      <c r="K44" s="822"/>
      <c r="L44" s="822"/>
      <c r="M44" s="823"/>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434.58088202898858</v>
      </c>
      <c r="N49" s="281">
        <f>K49*M49</f>
        <v>434.58088202898858</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SUM(N49:N53)</f>
        <v>434.58088202898858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N44+N54+N65+N76</f>
        <v>434.58088202898858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86.916176405797728</v>
      </c>
      <c r="M83" s="856"/>
      <c r="N83" s="57"/>
    </row>
    <row r="84" spans="1:14">
      <c r="B84" s="95" t="s">
        <v>1057</v>
      </c>
      <c r="C84" s="96"/>
      <c r="D84" s="96"/>
      <c r="E84" s="96"/>
      <c r="F84" s="96"/>
      <c r="G84" s="96"/>
      <c r="H84" s="96"/>
      <c r="I84" s="93"/>
      <c r="J84" s="94"/>
      <c r="K84" s="313">
        <v>0.05</v>
      </c>
      <c r="L84" s="855">
        <f>N78*K84</f>
        <v>21.729044101449432</v>
      </c>
      <c r="M84" s="856"/>
      <c r="N84" s="57"/>
    </row>
    <row r="85" spans="1:14" ht="15" thickBot="1">
      <c r="B85" s="97" t="s">
        <v>1058</v>
      </c>
      <c r="C85" s="98"/>
      <c r="D85" s="98"/>
      <c r="E85" s="98"/>
      <c r="F85" s="98"/>
      <c r="G85" s="98"/>
      <c r="H85" s="98"/>
      <c r="I85" s="99"/>
      <c r="J85" s="100"/>
      <c r="K85" s="314">
        <v>0.05</v>
      </c>
      <c r="L85" s="857">
        <f>N78*K85</f>
        <v>21.729044101449432</v>
      </c>
      <c r="M85" s="858"/>
      <c r="N85" s="57"/>
    </row>
    <row r="86" spans="1:14" ht="15" thickBot="1">
      <c r="B86" s="821" t="s">
        <v>1037</v>
      </c>
      <c r="C86" s="822"/>
      <c r="D86" s="822"/>
      <c r="E86" s="822"/>
      <c r="F86" s="822"/>
      <c r="G86" s="822"/>
      <c r="H86" s="822"/>
      <c r="I86" s="822"/>
      <c r="J86" s="822"/>
      <c r="K86" s="822"/>
      <c r="L86" s="822"/>
      <c r="M86" s="823"/>
      <c r="N86" s="58">
        <f>L83+L84+L85</f>
        <v>130.37426460869659</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564.95514663768517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9.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29.25" customHeight="1" thickBot="1">
      <c r="A31" t="s">
        <v>1929</v>
      </c>
      <c r="B31" s="86" t="s">
        <v>1710</v>
      </c>
      <c r="C31" s="961" t="s">
        <v>2146</v>
      </c>
      <c r="D31" s="962"/>
      <c r="E31" s="962"/>
      <c r="F31" s="962"/>
      <c r="G31" s="962"/>
      <c r="H31" s="962"/>
      <c r="I31" s="962"/>
      <c r="J31" s="962"/>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35"/>
      <c r="F40" s="835"/>
      <c r="G40" s="835"/>
      <c r="H40" s="836"/>
      <c r="I40" s="42"/>
      <c r="J40" s="43"/>
      <c r="K40" s="278"/>
      <c r="L40" s="285"/>
      <c r="M40" s="286"/>
      <c r="N40" s="281"/>
    </row>
    <row r="41" spans="1:14">
      <c r="B41" s="329"/>
      <c r="C41" s="330"/>
      <c r="D41" s="330"/>
      <c r="E41" s="330"/>
      <c r="F41" s="332"/>
      <c r="G41" s="332"/>
      <c r="H41" s="131"/>
      <c r="I41" s="42"/>
      <c r="J41" s="43"/>
      <c r="K41" s="283"/>
      <c r="L41" s="285"/>
      <c r="M41" s="286"/>
      <c r="N41" s="287"/>
    </row>
    <row r="42" spans="1:14">
      <c r="B42" s="841"/>
      <c r="C42" s="842"/>
      <c r="D42" s="842"/>
      <c r="E42" s="44"/>
      <c r="F42" s="45"/>
      <c r="G42" s="45"/>
      <c r="H42" s="46"/>
      <c r="I42" s="42"/>
      <c r="J42" s="43"/>
      <c r="K42" s="288"/>
      <c r="L42" s="285"/>
      <c r="M42" s="410"/>
      <c r="N42" s="353"/>
    </row>
    <row r="43" spans="1:14" ht="15" thickBot="1">
      <c r="B43" s="834"/>
      <c r="C43" s="835"/>
      <c r="D43" s="835"/>
      <c r="E43" s="835"/>
      <c r="F43" s="835"/>
      <c r="G43" s="835"/>
      <c r="H43" s="836"/>
      <c r="I43" s="843"/>
      <c r="J43" s="844"/>
      <c r="K43" s="47"/>
      <c r="L43" s="845"/>
      <c r="M43" s="846"/>
      <c r="N43" s="111"/>
    </row>
    <row r="44" spans="1:14" ht="15" thickBot="1">
      <c r="B44" s="821" t="s">
        <v>1037</v>
      </c>
      <c r="C44" s="822"/>
      <c r="D44" s="822"/>
      <c r="E44" s="822"/>
      <c r="F44" s="822"/>
      <c r="G44" s="822"/>
      <c r="H44" s="822"/>
      <c r="I44" s="822"/>
      <c r="J44" s="822"/>
      <c r="K44" s="822"/>
      <c r="L44" s="822"/>
      <c r="M44" s="823"/>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735.40366419115264</v>
      </c>
      <c r="N49" s="281">
        <f>K49*M49</f>
        <v>735.40366419115264</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SUM(N49:N53)</f>
        <v>735.40366419115264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N44+N54+N65+N76</f>
        <v>735.40366419115264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147.08073283823055</v>
      </c>
      <c r="M83" s="856"/>
      <c r="N83" s="57"/>
    </row>
    <row r="84" spans="1:14">
      <c r="B84" s="95" t="s">
        <v>1057</v>
      </c>
      <c r="C84" s="96"/>
      <c r="D84" s="96"/>
      <c r="E84" s="96"/>
      <c r="F84" s="96"/>
      <c r="G84" s="96"/>
      <c r="H84" s="96"/>
      <c r="I84" s="93"/>
      <c r="J84" s="94"/>
      <c r="K84" s="313">
        <v>0.05</v>
      </c>
      <c r="L84" s="855">
        <f>N78*K84</f>
        <v>36.770183209557636</v>
      </c>
      <c r="M84" s="856"/>
      <c r="N84" s="57"/>
    </row>
    <row r="85" spans="1:14" ht="15" thickBot="1">
      <c r="B85" s="97" t="s">
        <v>1058</v>
      </c>
      <c r="C85" s="98"/>
      <c r="D85" s="98"/>
      <c r="E85" s="98"/>
      <c r="F85" s="98"/>
      <c r="G85" s="98"/>
      <c r="H85" s="98"/>
      <c r="I85" s="99"/>
      <c r="J85" s="100"/>
      <c r="K85" s="314">
        <v>0.05</v>
      </c>
      <c r="L85" s="857">
        <f>N78*K85</f>
        <v>36.770183209557636</v>
      </c>
      <c r="M85" s="858"/>
      <c r="N85" s="57"/>
    </row>
    <row r="86" spans="1:14" ht="15" thickBot="1">
      <c r="B86" s="821" t="s">
        <v>1037</v>
      </c>
      <c r="C86" s="822"/>
      <c r="D86" s="822"/>
      <c r="E86" s="822"/>
      <c r="F86" s="822"/>
      <c r="G86" s="822"/>
      <c r="H86" s="822"/>
      <c r="I86" s="822"/>
      <c r="J86" s="822"/>
      <c r="K86" s="822"/>
      <c r="L86" s="822"/>
      <c r="M86" s="823"/>
      <c r="N86" s="58">
        <f>L83+L84+L85</f>
        <v>220.62109925734583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956.02476344849845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41.25" customHeight="1" thickBot="1">
      <c r="A31" t="s">
        <v>1929</v>
      </c>
      <c r="B31" s="86" t="s">
        <v>1711</v>
      </c>
      <c r="C31" s="961" t="s">
        <v>2147</v>
      </c>
      <c r="D31" s="962"/>
      <c r="E31" s="962"/>
      <c r="F31" s="962"/>
      <c r="G31" s="962"/>
      <c r="H31" s="962"/>
      <c r="I31" s="962"/>
      <c r="J31" s="962"/>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35"/>
      <c r="F40" s="835"/>
      <c r="G40" s="835"/>
      <c r="H40" s="836"/>
      <c r="I40" s="42"/>
      <c r="J40" s="43"/>
      <c r="K40" s="278"/>
      <c r="L40" s="285"/>
      <c r="M40" s="286"/>
      <c r="N40" s="281"/>
    </row>
    <row r="41" spans="1:14">
      <c r="B41" s="329"/>
      <c r="C41" s="330"/>
      <c r="D41" s="330"/>
      <c r="E41" s="330"/>
      <c r="F41" s="332"/>
      <c r="G41" s="332"/>
      <c r="H41" s="131"/>
      <c r="I41" s="42"/>
      <c r="J41" s="43"/>
      <c r="K41" s="283"/>
      <c r="L41" s="285"/>
      <c r="M41" s="286"/>
      <c r="N41" s="287"/>
    </row>
    <row r="42" spans="1:14">
      <c r="B42" s="841"/>
      <c r="C42" s="842"/>
      <c r="D42" s="842"/>
      <c r="E42" s="44"/>
      <c r="F42" s="45"/>
      <c r="G42" s="45"/>
      <c r="H42" s="46"/>
      <c r="I42" s="42"/>
      <c r="J42" s="43"/>
      <c r="K42" s="288"/>
      <c r="L42" s="285"/>
      <c r="M42" s="410"/>
      <c r="N42" s="353"/>
    </row>
    <row r="43" spans="1:14" ht="15" thickBot="1">
      <c r="B43" s="834"/>
      <c r="C43" s="835"/>
      <c r="D43" s="835"/>
      <c r="E43" s="835"/>
      <c r="F43" s="835"/>
      <c r="G43" s="835"/>
      <c r="H43" s="836"/>
      <c r="I43" s="843"/>
      <c r="J43" s="844"/>
      <c r="K43" s="47"/>
      <c r="L43" s="845"/>
      <c r="M43" s="846"/>
      <c r="N43" s="111"/>
    </row>
    <row r="44" spans="1:14" ht="15" thickBot="1">
      <c r="B44" s="821" t="s">
        <v>1037</v>
      </c>
      <c r="C44" s="822"/>
      <c r="D44" s="822"/>
      <c r="E44" s="822"/>
      <c r="F44" s="822"/>
      <c r="G44" s="822"/>
      <c r="H44" s="822"/>
      <c r="I44" s="822"/>
      <c r="J44" s="822"/>
      <c r="K44" s="822"/>
      <c r="L44" s="822"/>
      <c r="M44" s="823"/>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535.5</v>
      </c>
      <c r="N49" s="281">
        <f>K49*M49</f>
        <v>535.5</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6"/>
      <c r="C53" s="817"/>
      <c r="D53" s="817"/>
      <c r="E53" s="817"/>
      <c r="F53" s="817"/>
      <c r="G53" s="817"/>
      <c r="H53" s="817"/>
      <c r="I53" s="818"/>
      <c r="J53" s="48"/>
      <c r="K53" s="50"/>
      <c r="L53" s="819"/>
      <c r="M53" s="820"/>
      <c r="N53" s="51"/>
    </row>
    <row r="54" spans="1:14" ht="15" thickBot="1">
      <c r="B54" s="821" t="s">
        <v>1037</v>
      </c>
      <c r="C54" s="822"/>
      <c r="D54" s="822"/>
      <c r="E54" s="822"/>
      <c r="F54" s="822"/>
      <c r="G54" s="822"/>
      <c r="H54" s="822"/>
      <c r="I54" s="822"/>
      <c r="J54" s="822"/>
      <c r="K54" s="822"/>
      <c r="L54" s="822"/>
      <c r="M54" s="823"/>
      <c r="N54" s="403">
        <f>SUM(N49:N53)</f>
        <v>535.5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2:15" ht="1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08"/>
      <c r="C75" s="809"/>
      <c r="D75" s="809"/>
      <c r="E75" s="809"/>
      <c r="F75" s="809"/>
      <c r="G75" s="809"/>
      <c r="H75" s="809"/>
      <c r="I75" s="132"/>
      <c r="J75" s="132"/>
      <c r="K75" s="132"/>
      <c r="L75" s="909"/>
      <c r="M75" s="909"/>
      <c r="N75" s="51"/>
    </row>
    <row r="76" spans="2:15" ht="15" thickBot="1">
      <c r="B76" s="827" t="s">
        <v>1037</v>
      </c>
      <c r="C76" s="828"/>
      <c r="D76" s="828"/>
      <c r="E76" s="828"/>
      <c r="F76" s="828"/>
      <c r="G76" s="828"/>
      <c r="H76" s="828"/>
      <c r="I76" s="828"/>
      <c r="J76" s="828"/>
      <c r="K76" s="828"/>
      <c r="L76" s="828"/>
      <c r="M76" s="829"/>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N44+N54+N65+N76</f>
        <v>535.5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107.10000000000001</v>
      </c>
      <c r="M83" s="856"/>
      <c r="N83" s="57"/>
    </row>
    <row r="84" spans="1:14">
      <c r="B84" s="95" t="s">
        <v>1057</v>
      </c>
      <c r="C84" s="96"/>
      <c r="D84" s="96"/>
      <c r="E84" s="96"/>
      <c r="F84" s="96"/>
      <c r="G84" s="96"/>
      <c r="H84" s="96"/>
      <c r="I84" s="93"/>
      <c r="J84" s="94"/>
      <c r="K84" s="313">
        <v>0.05</v>
      </c>
      <c r="L84" s="855">
        <f>N78*K84</f>
        <v>26.775000000000002</v>
      </c>
      <c r="M84" s="856"/>
      <c r="N84" s="57"/>
    </row>
    <row r="85" spans="1:14" ht="15" thickBot="1">
      <c r="B85" s="97" t="s">
        <v>1058</v>
      </c>
      <c r="C85" s="98"/>
      <c r="D85" s="98"/>
      <c r="E85" s="98"/>
      <c r="F85" s="98"/>
      <c r="G85" s="98"/>
      <c r="H85" s="98"/>
      <c r="I85" s="99"/>
      <c r="J85" s="100"/>
      <c r="K85" s="314">
        <v>0.05</v>
      </c>
      <c r="L85" s="857">
        <f>N78*K85</f>
        <v>26.775000000000002</v>
      </c>
      <c r="M85" s="858"/>
      <c r="N85" s="57"/>
    </row>
    <row r="86" spans="1:14" ht="15" thickBot="1">
      <c r="B86" s="821" t="s">
        <v>1037</v>
      </c>
      <c r="C86" s="822"/>
      <c r="D86" s="822"/>
      <c r="E86" s="822"/>
      <c r="F86" s="822"/>
      <c r="G86" s="822"/>
      <c r="H86" s="822"/>
      <c r="I86" s="822"/>
      <c r="J86" s="822"/>
      <c r="K86" s="822"/>
      <c r="L86" s="822"/>
      <c r="M86" s="823"/>
      <c r="N86" s="58">
        <f>L83+L84+L85</f>
        <v>160.65</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696.15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1891.0293815068242</v>
      </c>
      <c r="L36" s="279"/>
      <c r="M36" s="280">
        <v>30</v>
      </c>
      <c r="N36" s="281">
        <f>K36/M36</f>
        <v>63.034312716894142</v>
      </c>
    </row>
    <row r="37" spans="1:14">
      <c r="A37" t="s">
        <v>363</v>
      </c>
      <c r="B37" s="834" t="str">
        <f>VLOOKUP(A37,EQUIPOS!A7:D154,3,FALSE)</f>
        <v>Vibrador de concreto, Motor de 3 hp a 18.000 rpm Mangueras de 4 mt</v>
      </c>
      <c r="C37" s="835"/>
      <c r="D37" s="835"/>
      <c r="E37" s="835"/>
      <c r="F37" s="835"/>
      <c r="G37" s="835"/>
      <c r="H37" s="836"/>
      <c r="I37" s="276"/>
      <c r="J37" s="277"/>
      <c r="K37" s="278">
        <f>VLOOKUP(A37,EQUIPOS!A7:D164,4,FALSE)</f>
        <v>5648.93</v>
      </c>
      <c r="L37" s="279"/>
      <c r="M37" s="280">
        <v>30</v>
      </c>
      <c r="N37" s="281">
        <f>K37/M37</f>
        <v>188.29766666666669</v>
      </c>
    </row>
    <row r="38" spans="1:14">
      <c r="A38" t="s">
        <v>228</v>
      </c>
      <c r="B38" s="834" t="str">
        <f>VLOOKUP(A38,EQUIPOS!A8:D154,3,FALSE)</f>
        <v xml:space="preserve">Formaleta metálica (concreto hidráulico)
</v>
      </c>
      <c r="C38" s="835"/>
      <c r="D38" s="835"/>
      <c r="E38" s="835"/>
      <c r="F38" s="835"/>
      <c r="G38" s="835"/>
      <c r="H38" s="836"/>
      <c r="I38" s="837"/>
      <c r="J38" s="818"/>
      <c r="K38" s="278">
        <f>VLOOKUP(A38,EQUIPOS!A8:D165,4,FALSE)</f>
        <v>2644.18</v>
      </c>
      <c r="L38" s="838">
        <v>0.33329999999999999</v>
      </c>
      <c r="M38" s="839"/>
      <c r="N38" s="281">
        <f>K38/L38</f>
        <v>7933.333333333333</v>
      </c>
    </row>
    <row r="39" spans="1:14">
      <c r="B39" s="834"/>
      <c r="C39" s="835"/>
      <c r="D39" s="835"/>
      <c r="E39" s="835"/>
      <c r="F39" s="835"/>
      <c r="G39" s="835"/>
      <c r="H39" s="836"/>
      <c r="I39" s="42"/>
      <c r="J39" s="43"/>
      <c r="K39" s="278"/>
      <c r="L39" s="285"/>
      <c r="M39" s="286"/>
      <c r="N39" s="281"/>
    </row>
    <row r="40" spans="1:14">
      <c r="B40" s="329"/>
      <c r="C40" s="330"/>
      <c r="D40" s="330"/>
      <c r="E40" s="332"/>
      <c r="F40" s="332"/>
      <c r="G40" s="332"/>
      <c r="H40" s="131"/>
      <c r="I40" s="42"/>
      <c r="J40" s="43"/>
      <c r="K40" s="283"/>
      <c r="L40" s="285"/>
      <c r="M40" s="286"/>
      <c r="N40" s="287"/>
    </row>
    <row r="41" spans="1:14">
      <c r="B41" s="841" t="s">
        <v>1036</v>
      </c>
      <c r="C41" s="842"/>
      <c r="D41" s="842"/>
      <c r="E41" s="44"/>
      <c r="F41" s="45"/>
      <c r="G41" s="45"/>
      <c r="H41" s="46"/>
      <c r="I41" s="42"/>
      <c r="J41" s="43"/>
      <c r="K41" s="288"/>
      <c r="L41" s="285"/>
      <c r="M41" s="410">
        <v>0.1</v>
      </c>
      <c r="N41" s="353">
        <f>N72*M41</f>
        <v>212.78002169208332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8397.4453344089779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571699.80000000005</v>
      </c>
      <c r="N48" s="281">
        <f>K48*M48</f>
        <v>577416.79800000007</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816"/>
      <c r="C51" s="817"/>
      <c r="D51" s="817"/>
      <c r="E51" s="817"/>
      <c r="F51" s="817"/>
      <c r="G51" s="817"/>
      <c r="H51" s="817"/>
      <c r="I51" s="818"/>
      <c r="J51" s="48"/>
      <c r="K51" s="50"/>
      <c r="L51" s="819"/>
      <c r="M51" s="820"/>
      <c r="N51" s="51"/>
    </row>
    <row r="52" spans="1:14" ht="15" thickBot="1">
      <c r="B52" s="821" t="s">
        <v>1037</v>
      </c>
      <c r="C52" s="822"/>
      <c r="D52" s="822"/>
      <c r="E52" s="822"/>
      <c r="F52" s="822"/>
      <c r="G52" s="822"/>
      <c r="H52" s="822"/>
      <c r="I52" s="822"/>
      <c r="J52" s="822"/>
      <c r="K52" s="822"/>
      <c r="L52" s="822"/>
      <c r="M52" s="823"/>
      <c r="N52" s="403">
        <f>SUM(N48:N51)</f>
        <v>577416.79800000007</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824" t="s">
        <v>1045</v>
      </c>
      <c r="M56" s="797"/>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825">
        <f>VLOOKUP(A57,TRANSPORTE!A5:D117,4,FALSE)</f>
        <v>959.9556440226188</v>
      </c>
      <c r="M57" s="826"/>
      <c r="N57" s="296">
        <f>K57*L57</f>
        <v>969.55520046284505</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10"/>
      <c r="M61" s="811"/>
      <c r="N61" s="133"/>
    </row>
    <row r="62" spans="1:14" ht="15" thickBot="1">
      <c r="B62" s="827" t="s">
        <v>1037</v>
      </c>
      <c r="C62" s="828"/>
      <c r="D62" s="828"/>
      <c r="E62" s="828"/>
      <c r="F62" s="828"/>
      <c r="G62" s="828"/>
      <c r="H62" s="828"/>
      <c r="I62" s="828"/>
      <c r="J62" s="828"/>
      <c r="K62" s="828"/>
      <c r="L62" s="828"/>
      <c r="M62" s="829"/>
      <c r="N62" s="110">
        <f>SUM(N57:N61)</f>
        <v>969.55520046284505</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47" t="s">
        <v>1047</v>
      </c>
      <c r="C66" s="848"/>
      <c r="D66" s="848"/>
      <c r="E66" s="848"/>
      <c r="F66" s="848"/>
      <c r="G66" s="848"/>
      <c r="H66" s="848"/>
      <c r="I66" s="79" t="s">
        <v>1048</v>
      </c>
      <c r="J66" s="81" t="s">
        <v>1494</v>
      </c>
      <c r="K66" s="80" t="s">
        <v>1050</v>
      </c>
      <c r="L66" s="849" t="s">
        <v>1034</v>
      </c>
      <c r="M66" s="850"/>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08"/>
      <c r="C71" s="809"/>
      <c r="D71" s="809"/>
      <c r="E71" s="809"/>
      <c r="F71" s="809"/>
      <c r="G71" s="809"/>
      <c r="H71" s="809"/>
      <c r="I71" s="132"/>
      <c r="J71" s="132"/>
      <c r="K71" s="132"/>
      <c r="L71" s="909"/>
      <c r="M71" s="909"/>
      <c r="N71" s="51"/>
    </row>
    <row r="72" spans="1:15" ht="15" thickBot="1">
      <c r="B72" s="827" t="s">
        <v>1037</v>
      </c>
      <c r="C72" s="828"/>
      <c r="D72" s="828"/>
      <c r="E72" s="828"/>
      <c r="F72" s="828"/>
      <c r="G72" s="828"/>
      <c r="H72" s="828"/>
      <c r="I72" s="828"/>
      <c r="J72" s="828"/>
      <c r="K72" s="828"/>
      <c r="L72" s="828"/>
      <c r="M72" s="829"/>
      <c r="N72" s="310">
        <f>SUM(N67:N71)</f>
        <v>2127.800216920833</v>
      </c>
    </row>
    <row r="73" spans="1:15" ht="15" thickBot="1">
      <c r="B73" s="39"/>
      <c r="C73" s="40"/>
      <c r="D73" s="40"/>
      <c r="E73" s="40"/>
      <c r="F73" s="40"/>
      <c r="G73" s="40"/>
      <c r="H73" s="40"/>
      <c r="I73" s="40"/>
      <c r="J73" s="40"/>
      <c r="K73" s="40"/>
      <c r="L73" s="40"/>
      <c r="M73" s="40"/>
      <c r="N73" s="41"/>
    </row>
    <row r="74" spans="1:15" ht="15" thickBot="1">
      <c r="B74" s="821" t="s">
        <v>1051</v>
      </c>
      <c r="C74" s="822"/>
      <c r="D74" s="822"/>
      <c r="E74" s="822"/>
      <c r="F74" s="822"/>
      <c r="G74" s="822"/>
      <c r="H74" s="822"/>
      <c r="I74" s="822"/>
      <c r="J74" s="822"/>
      <c r="K74" s="822"/>
      <c r="L74" s="822"/>
      <c r="M74" s="823"/>
      <c r="N74" s="105">
        <f>N43+N52+N62+N72</f>
        <v>588911.59875179268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12" t="s">
        <v>1053</v>
      </c>
      <c r="C78" s="813"/>
      <c r="D78" s="813"/>
      <c r="E78" s="813"/>
      <c r="F78" s="813"/>
      <c r="G78" s="813"/>
      <c r="H78" s="813"/>
      <c r="I78" s="323"/>
      <c r="J78" s="343"/>
      <c r="K78" s="311" t="s">
        <v>1054</v>
      </c>
      <c r="L78" s="851" t="s">
        <v>1055</v>
      </c>
      <c r="M78" s="852"/>
      <c r="N78" s="312"/>
    </row>
    <row r="79" spans="1:15">
      <c r="B79" s="853" t="s">
        <v>1056</v>
      </c>
      <c r="C79" s="854"/>
      <c r="D79" s="854"/>
      <c r="E79" s="854"/>
      <c r="F79" s="854"/>
      <c r="G79" s="854"/>
      <c r="H79" s="854"/>
      <c r="I79" s="93"/>
      <c r="J79" s="94"/>
      <c r="K79" s="313">
        <v>0.2</v>
      </c>
      <c r="L79" s="855">
        <f>N74*K79</f>
        <v>117782.31975035854</v>
      </c>
      <c r="M79" s="856"/>
      <c r="N79" s="57"/>
    </row>
    <row r="80" spans="1:15">
      <c r="B80" s="95" t="s">
        <v>1057</v>
      </c>
      <c r="C80" s="96"/>
      <c r="D80" s="96"/>
      <c r="E80" s="96"/>
      <c r="F80" s="96"/>
      <c r="G80" s="96"/>
      <c r="H80" s="96"/>
      <c r="I80" s="93"/>
      <c r="J80" s="94"/>
      <c r="K80" s="313">
        <v>0.05</v>
      </c>
      <c r="L80" s="855">
        <f>N74*K80</f>
        <v>29445.579937589635</v>
      </c>
      <c r="M80" s="856"/>
      <c r="N80" s="57"/>
    </row>
    <row r="81" spans="1:14" ht="15" thickBot="1">
      <c r="B81" s="97" t="s">
        <v>1058</v>
      </c>
      <c r="C81" s="98"/>
      <c r="D81" s="98"/>
      <c r="E81" s="98"/>
      <c r="F81" s="98"/>
      <c r="G81" s="98"/>
      <c r="H81" s="98"/>
      <c r="I81" s="99"/>
      <c r="J81" s="100"/>
      <c r="K81" s="314">
        <v>0.05</v>
      </c>
      <c r="L81" s="857">
        <f>N74*K81</f>
        <v>29445.579937589635</v>
      </c>
      <c r="M81" s="858"/>
      <c r="N81" s="57"/>
    </row>
    <row r="82" spans="1:14" ht="15" thickBot="1">
      <c r="B82" s="821" t="s">
        <v>1037</v>
      </c>
      <c r="C82" s="822"/>
      <c r="D82" s="822"/>
      <c r="E82" s="822"/>
      <c r="F82" s="822"/>
      <c r="G82" s="822"/>
      <c r="H82" s="822"/>
      <c r="I82" s="822"/>
      <c r="J82" s="822"/>
      <c r="K82" s="822"/>
      <c r="L82" s="822"/>
      <c r="M82" s="823"/>
      <c r="N82" s="58">
        <f>L79+L80+L81</f>
        <v>176673.47962553782</v>
      </c>
    </row>
    <row r="83" spans="1:14" ht="15" thickBot="1">
      <c r="B83" s="39"/>
      <c r="C83" s="40"/>
      <c r="D83" s="40"/>
      <c r="E83" s="40"/>
      <c r="F83" s="40"/>
      <c r="G83" s="40"/>
      <c r="H83" s="40"/>
      <c r="I83" s="40"/>
      <c r="J83" s="40"/>
      <c r="K83" s="40"/>
      <c r="L83" s="40"/>
      <c r="M83" s="40"/>
      <c r="N83" s="41"/>
    </row>
    <row r="84" spans="1:14" ht="15" thickBot="1">
      <c r="A84" t="s">
        <v>2122</v>
      </c>
      <c r="B84" s="821" t="s">
        <v>1059</v>
      </c>
      <c r="C84" s="822"/>
      <c r="D84" s="822"/>
      <c r="E84" s="822"/>
      <c r="F84" s="822"/>
      <c r="G84" s="822"/>
      <c r="H84" s="822"/>
      <c r="I84" s="822"/>
      <c r="J84" s="822"/>
      <c r="K84" s="822"/>
      <c r="L84" s="822"/>
      <c r="M84" s="823"/>
      <c r="N84" s="196">
        <f>N74+N82</f>
        <v>765585.07837733044</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3" t="s">
        <v>2324</v>
      </c>
      <c r="C101" s="964"/>
      <c r="D101" s="964"/>
      <c r="E101" s="964"/>
      <c r="F101" s="964"/>
      <c r="G101" s="964"/>
      <c r="H101" s="964"/>
      <c r="I101" s="964"/>
      <c r="J101" s="964"/>
      <c r="K101" s="964"/>
      <c r="L101" s="964"/>
      <c r="M101" s="964"/>
      <c r="N101" s="965"/>
    </row>
    <row r="102" spans="2:14" ht="15" customHeight="1">
      <c r="B102" s="963"/>
      <c r="C102" s="964"/>
      <c r="D102" s="964"/>
      <c r="E102" s="964"/>
      <c r="F102" s="964"/>
      <c r="G102" s="964"/>
      <c r="H102" s="964"/>
      <c r="I102" s="964"/>
      <c r="J102" s="964"/>
      <c r="K102" s="964"/>
      <c r="L102" s="964"/>
      <c r="M102" s="964"/>
      <c r="N102" s="965"/>
    </row>
    <row r="103" spans="2:14" ht="30" customHeight="1">
      <c r="B103" s="966" t="s">
        <v>2325</v>
      </c>
      <c r="C103" s="967"/>
      <c r="D103" s="967"/>
      <c r="E103" s="967"/>
      <c r="F103" s="967"/>
      <c r="G103" s="967"/>
      <c r="H103" s="967"/>
      <c r="I103" s="967"/>
      <c r="J103" s="967"/>
      <c r="K103" s="967"/>
      <c r="L103" s="967"/>
      <c r="M103" s="967"/>
      <c r="N103" s="968"/>
    </row>
    <row r="104" spans="2:14">
      <c r="B104" s="966"/>
      <c r="C104" s="967"/>
      <c r="D104" s="967"/>
      <c r="E104" s="967"/>
      <c r="F104" s="967"/>
      <c r="G104" s="967"/>
      <c r="H104" s="967"/>
      <c r="I104" s="967"/>
      <c r="J104" s="967"/>
      <c r="K104" s="967"/>
      <c r="L104" s="967"/>
      <c r="M104" s="967"/>
      <c r="N104" s="968"/>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9"/>
      <c r="K114" s="969"/>
      <c r="L114" s="969"/>
      <c r="M114" s="969"/>
      <c r="N114" s="970"/>
    </row>
    <row r="115" spans="2:14" ht="15" thickBot="1">
      <c r="B115" s="428" t="s">
        <v>2327</v>
      </c>
      <c r="C115" s="429"/>
      <c r="D115" s="429"/>
      <c r="E115" s="268"/>
      <c r="F115" s="268"/>
      <c r="G115" s="268"/>
      <c r="H115" s="268"/>
      <c r="I115" s="268"/>
      <c r="J115" s="971"/>
      <c r="K115" s="971"/>
      <c r="L115" s="971"/>
      <c r="M115" s="971"/>
      <c r="N115" s="972"/>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5108.58</v>
      </c>
      <c r="L36" s="279"/>
      <c r="M36" s="280">
        <v>37.5</v>
      </c>
      <c r="N36" s="281">
        <f>K36/M36</f>
        <v>136.22880000000001</v>
      </c>
    </row>
    <row r="37" spans="1:14">
      <c r="B37" s="834"/>
      <c r="C37" s="835"/>
      <c r="D37" s="835"/>
      <c r="E37" s="840"/>
      <c r="F37" s="835"/>
      <c r="G37" s="835"/>
      <c r="H37" s="836"/>
      <c r="I37" s="42"/>
      <c r="J37" s="43"/>
      <c r="K37" s="283"/>
      <c r="L37" s="285"/>
      <c r="M37" s="286"/>
      <c r="N37" s="287"/>
    </row>
    <row r="38" spans="1:14">
      <c r="B38" s="841" t="s">
        <v>1036</v>
      </c>
      <c r="C38" s="842"/>
      <c r="D38" s="842"/>
      <c r="E38" s="44"/>
      <c r="F38" s="45"/>
      <c r="G38" s="45"/>
      <c r="H38" s="46"/>
      <c r="I38" s="42"/>
      <c r="J38" s="43"/>
      <c r="K38" s="288"/>
      <c r="L38" s="285"/>
      <c r="M38" s="478">
        <v>0.1</v>
      </c>
      <c r="N38" s="353">
        <f>N72*M38</f>
        <v>1021.344104122</v>
      </c>
    </row>
    <row r="39" spans="1:14" ht="15" thickBot="1">
      <c r="B39" s="834"/>
      <c r="C39" s="835"/>
      <c r="D39" s="835"/>
      <c r="E39" s="835"/>
      <c r="F39" s="835"/>
      <c r="G39" s="835"/>
      <c r="H39" s="836"/>
      <c r="I39" s="843"/>
      <c r="J39" s="844"/>
      <c r="K39" s="47"/>
      <c r="L39" s="845"/>
      <c r="M39" s="846"/>
      <c r="N39" s="111"/>
    </row>
    <row r="40" spans="1:14" ht="15" thickBot="1">
      <c r="B40" s="821" t="s">
        <v>1037</v>
      </c>
      <c r="C40" s="822"/>
      <c r="D40" s="822"/>
      <c r="E40" s="822"/>
      <c r="F40" s="822"/>
      <c r="G40" s="822"/>
      <c r="H40" s="822"/>
      <c r="I40" s="822"/>
      <c r="J40" s="822"/>
      <c r="K40" s="822"/>
      <c r="L40" s="822"/>
      <c r="M40" s="823"/>
      <c r="N40" s="403">
        <f>SUM(N36:N39)</f>
        <v>1157.572904122</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12" t="s">
        <v>1028</v>
      </c>
      <c r="C44" s="813"/>
      <c r="D44" s="813"/>
      <c r="E44" s="813"/>
      <c r="F44" s="813"/>
      <c r="G44" s="813"/>
      <c r="H44" s="813"/>
      <c r="I44" s="814"/>
      <c r="J44" s="324" t="s">
        <v>1029</v>
      </c>
      <c r="K44" s="91" t="s">
        <v>1030</v>
      </c>
      <c r="L44" s="815" t="s">
        <v>1039</v>
      </c>
      <c r="M44" s="814"/>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52275</v>
      </c>
      <c r="N45" s="281">
        <f>K45*M45</f>
        <v>53843.25</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79246.86</v>
      </c>
      <c r="N46" s="281">
        <f>K46*M46</f>
        <v>792.46860000000004</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44303.700000000004</v>
      </c>
      <c r="N47" s="281">
        <f>K47*M47</f>
        <v>2215.1850000000004</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446678.4</v>
      </c>
      <c r="N48" s="281">
        <f>K48*M48</f>
        <v>4466.7840000000006</v>
      </c>
    </row>
    <row r="49" spans="1:14" ht="15" thickBot="1">
      <c r="B49" s="318"/>
      <c r="C49" s="319"/>
      <c r="D49" s="319"/>
      <c r="E49" s="319"/>
      <c r="F49" s="319"/>
      <c r="G49" s="319"/>
      <c r="H49" s="319"/>
      <c r="I49" s="319"/>
      <c r="J49" s="132"/>
      <c r="K49" s="132"/>
      <c r="L49" s="334"/>
      <c r="M49" s="333"/>
      <c r="N49" s="133"/>
    </row>
    <row r="50" spans="1:14" ht="15" thickBot="1">
      <c r="B50" s="821" t="s">
        <v>1037</v>
      </c>
      <c r="C50" s="822"/>
      <c r="D50" s="822"/>
      <c r="E50" s="822"/>
      <c r="F50" s="822"/>
      <c r="G50" s="822"/>
      <c r="H50" s="822"/>
      <c r="I50" s="822"/>
      <c r="J50" s="822"/>
      <c r="K50" s="822"/>
      <c r="L50" s="822"/>
      <c r="M50" s="823"/>
      <c r="N50" s="403">
        <f>SUM(N45:N49)</f>
        <v>61317.687599999997</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824" t="s">
        <v>1045</v>
      </c>
      <c r="M54" s="797"/>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825">
        <f>VLOOKUP(A55,TRANSPORTE!A5:D117,4,FALSE)</f>
        <v>1188.1821964067944</v>
      </c>
      <c r="M55" s="826"/>
      <c r="N55" s="296">
        <f>K55*L55</f>
        <v>1093.1276206942509</v>
      </c>
    </row>
    <row r="56" spans="1:14">
      <c r="A56" t="s">
        <v>1311</v>
      </c>
      <c r="B56" s="52" t="str">
        <f>VLOOKUP(A56,TRANSPORTE!A6:D117,3,FALSE)</f>
        <v>Transporte de Arena</v>
      </c>
      <c r="C56" s="53"/>
      <c r="D56" s="53"/>
      <c r="E56" s="53"/>
      <c r="F56" s="53"/>
      <c r="G56" s="53"/>
      <c r="H56" s="320" t="s">
        <v>1552</v>
      </c>
      <c r="I56" s="288">
        <v>0.01</v>
      </c>
      <c r="J56" s="295">
        <v>1</v>
      </c>
      <c r="K56" s="288">
        <f>I56*J56</f>
        <v>0.01</v>
      </c>
      <c r="L56" s="825">
        <f>VLOOKUP(A56,TRANSPORTE!A6:D117,4,FALSE)</f>
        <v>1339</v>
      </c>
      <c r="M56" s="826"/>
      <c r="N56" s="296">
        <f>K56*L56</f>
        <v>13.39</v>
      </c>
    </row>
    <row r="57" spans="1:14">
      <c r="A57" t="s">
        <v>1311</v>
      </c>
      <c r="B57" s="52" t="str">
        <f>VLOOKUP(A57,TRANSPORTE!A6:D117,3,FALSE)</f>
        <v>Transporte de Arena</v>
      </c>
      <c r="C57" s="53"/>
      <c r="D57" s="53"/>
      <c r="E57" s="53"/>
      <c r="F57" s="53"/>
      <c r="G57" s="53"/>
      <c r="H57" s="320" t="s">
        <v>1552</v>
      </c>
      <c r="I57" s="288">
        <v>0.05</v>
      </c>
      <c r="J57" s="295">
        <v>1</v>
      </c>
      <c r="K57" s="288">
        <f>I57*J57</f>
        <v>0.05</v>
      </c>
      <c r="L57" s="825">
        <f>VLOOKUP(A57,TRANSPORTE!A6:D118,4,FALSE)</f>
        <v>1339</v>
      </c>
      <c r="M57" s="826"/>
      <c r="N57" s="296">
        <f>K57*L57</f>
        <v>66.95</v>
      </c>
    </row>
    <row r="58" spans="1:14">
      <c r="B58" s="52"/>
      <c r="C58" s="53"/>
      <c r="D58" s="53"/>
      <c r="E58" s="53"/>
      <c r="F58" s="53"/>
      <c r="G58" s="53"/>
      <c r="H58" s="320"/>
      <c r="I58" s="288"/>
      <c r="J58" s="295"/>
      <c r="K58" s="288"/>
      <c r="L58" s="825"/>
      <c r="M58" s="826"/>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810"/>
      <c r="M60" s="811"/>
      <c r="N60" s="133"/>
    </row>
    <row r="61" spans="1:14" ht="15" thickBot="1">
      <c r="B61" s="827" t="s">
        <v>1037</v>
      </c>
      <c r="C61" s="828"/>
      <c r="D61" s="828"/>
      <c r="E61" s="828"/>
      <c r="F61" s="828"/>
      <c r="G61" s="828"/>
      <c r="H61" s="828"/>
      <c r="I61" s="828"/>
      <c r="J61" s="828"/>
      <c r="K61" s="828"/>
      <c r="L61" s="828"/>
      <c r="M61" s="829"/>
      <c r="N61" s="110">
        <f>N55+N56+N57+N58+N59</f>
        <v>1173.4676206942511</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47" t="s">
        <v>1047</v>
      </c>
      <c r="C65" s="848"/>
      <c r="D65" s="848"/>
      <c r="E65" s="848"/>
      <c r="F65" s="848"/>
      <c r="G65" s="848"/>
      <c r="H65" s="848"/>
      <c r="I65" s="79" t="s">
        <v>1048</v>
      </c>
      <c r="J65" s="81" t="s">
        <v>1494</v>
      </c>
      <c r="K65" s="80" t="s">
        <v>1050</v>
      </c>
      <c r="L65" s="849" t="s">
        <v>1034</v>
      </c>
      <c r="M65" s="850"/>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08"/>
      <c r="C71" s="809"/>
      <c r="D71" s="809"/>
      <c r="E71" s="809"/>
      <c r="F71" s="809"/>
      <c r="G71" s="809"/>
      <c r="H71" s="809"/>
      <c r="I71" s="132"/>
      <c r="J71" s="132"/>
      <c r="K71" s="132"/>
      <c r="L71" s="909"/>
      <c r="M71" s="909"/>
      <c r="N71" s="51"/>
    </row>
    <row r="72" spans="1:15" ht="15" thickBot="1">
      <c r="B72" s="827" t="s">
        <v>1037</v>
      </c>
      <c r="C72" s="828"/>
      <c r="D72" s="828"/>
      <c r="E72" s="828"/>
      <c r="F72" s="828"/>
      <c r="G72" s="828"/>
      <c r="H72" s="828"/>
      <c r="I72" s="828"/>
      <c r="J72" s="828"/>
      <c r="K72" s="828"/>
      <c r="L72" s="828"/>
      <c r="M72" s="829"/>
      <c r="N72" s="310">
        <f>SUM(N66:N71)</f>
        <v>10213.44104122</v>
      </c>
    </row>
    <row r="73" spans="1:15" ht="15" thickBot="1">
      <c r="B73" s="39"/>
      <c r="C73" s="40"/>
      <c r="D73" s="40"/>
      <c r="E73" s="40"/>
      <c r="F73" s="40"/>
      <c r="G73" s="40"/>
      <c r="H73" s="40"/>
      <c r="I73" s="40"/>
      <c r="J73" s="40"/>
      <c r="K73" s="40"/>
      <c r="L73" s="40"/>
      <c r="M73" s="40"/>
      <c r="N73" s="41"/>
    </row>
    <row r="74" spans="1:15" ht="15" thickBot="1">
      <c r="B74" s="821" t="s">
        <v>1051</v>
      </c>
      <c r="C74" s="822"/>
      <c r="D74" s="822"/>
      <c r="E74" s="822"/>
      <c r="F74" s="822"/>
      <c r="G74" s="822"/>
      <c r="H74" s="822"/>
      <c r="I74" s="822"/>
      <c r="J74" s="822"/>
      <c r="K74" s="822"/>
      <c r="L74" s="822"/>
      <c r="M74" s="823"/>
      <c r="N74" s="105">
        <f>N40+N50+N61+N72</f>
        <v>73862.169166036241</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12" t="s">
        <v>1053</v>
      </c>
      <c r="C78" s="813"/>
      <c r="D78" s="813"/>
      <c r="E78" s="813"/>
      <c r="F78" s="813"/>
      <c r="G78" s="813"/>
      <c r="H78" s="813"/>
      <c r="I78" s="323"/>
      <c r="J78" s="343"/>
      <c r="K78" s="311" t="s">
        <v>1054</v>
      </c>
      <c r="L78" s="851" t="s">
        <v>1055</v>
      </c>
      <c r="M78" s="852"/>
      <c r="N78" s="312"/>
    </row>
    <row r="79" spans="1:15">
      <c r="B79" s="853" t="s">
        <v>1056</v>
      </c>
      <c r="C79" s="854"/>
      <c r="D79" s="854"/>
      <c r="E79" s="854"/>
      <c r="F79" s="854"/>
      <c r="G79" s="854"/>
      <c r="H79" s="854"/>
      <c r="I79" s="93"/>
      <c r="J79" s="94"/>
      <c r="K79" s="313">
        <v>0.2</v>
      </c>
      <c r="L79" s="855">
        <f>N74*K79</f>
        <v>14772.433833207249</v>
      </c>
      <c r="M79" s="856"/>
      <c r="N79" s="57"/>
    </row>
    <row r="80" spans="1:15">
      <c r="B80" s="95" t="s">
        <v>1057</v>
      </c>
      <c r="C80" s="96"/>
      <c r="D80" s="96"/>
      <c r="E80" s="96"/>
      <c r="F80" s="96"/>
      <c r="G80" s="96"/>
      <c r="H80" s="96"/>
      <c r="I80" s="93"/>
      <c r="J80" s="94"/>
      <c r="K80" s="313">
        <v>0.05</v>
      </c>
      <c r="L80" s="855">
        <f>N74*K80</f>
        <v>3693.1084583018123</v>
      </c>
      <c r="M80" s="856"/>
      <c r="N80" s="57"/>
    </row>
    <row r="81" spans="1:14" ht="15" thickBot="1">
      <c r="B81" s="97" t="s">
        <v>1058</v>
      </c>
      <c r="C81" s="98"/>
      <c r="D81" s="98"/>
      <c r="E81" s="98"/>
      <c r="F81" s="98"/>
      <c r="G81" s="98"/>
      <c r="H81" s="98"/>
      <c r="I81" s="99"/>
      <c r="J81" s="100"/>
      <c r="K81" s="314">
        <v>0.05</v>
      </c>
      <c r="L81" s="857">
        <f>N74*K81</f>
        <v>3693.1084583018123</v>
      </c>
      <c r="M81" s="858"/>
      <c r="N81" s="57"/>
    </row>
    <row r="82" spans="1:14" ht="15" thickBot="1">
      <c r="B82" s="821" t="s">
        <v>1037</v>
      </c>
      <c r="C82" s="822"/>
      <c r="D82" s="822"/>
      <c r="E82" s="822"/>
      <c r="F82" s="822"/>
      <c r="G82" s="822"/>
      <c r="H82" s="822"/>
      <c r="I82" s="822"/>
      <c r="J82" s="822"/>
      <c r="K82" s="822"/>
      <c r="L82" s="822"/>
      <c r="M82" s="823"/>
      <c r="N82" s="58">
        <f>L79+L80+L81</f>
        <v>22158.650749810873</v>
      </c>
    </row>
    <row r="83" spans="1:14" ht="15" thickBot="1">
      <c r="B83" s="39"/>
      <c r="C83" s="40"/>
      <c r="D83" s="40"/>
      <c r="E83" s="40"/>
      <c r="F83" s="40"/>
      <c r="G83" s="40"/>
      <c r="H83" s="40"/>
      <c r="I83" s="40"/>
      <c r="J83" s="40"/>
      <c r="K83" s="40"/>
      <c r="L83" s="40"/>
      <c r="M83" s="40"/>
      <c r="N83" s="41"/>
    </row>
    <row r="84" spans="1:14" ht="15" thickBot="1">
      <c r="A84" t="s">
        <v>2122</v>
      </c>
      <c r="B84" s="821" t="s">
        <v>1059</v>
      </c>
      <c r="C84" s="822"/>
      <c r="D84" s="822"/>
      <c r="E84" s="822"/>
      <c r="F84" s="822"/>
      <c r="G84" s="822"/>
      <c r="H84" s="822"/>
      <c r="I84" s="822"/>
      <c r="J84" s="822"/>
      <c r="K84" s="822"/>
      <c r="L84" s="822"/>
      <c r="M84" s="823"/>
      <c r="N84" s="196">
        <f>N74+N82</f>
        <v>96020.819915847111</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3" t="s">
        <v>2324</v>
      </c>
      <c r="C101" s="964"/>
      <c r="D101" s="964"/>
      <c r="E101" s="964"/>
      <c r="F101" s="964"/>
      <c r="G101" s="964"/>
      <c r="H101" s="964"/>
      <c r="I101" s="964"/>
      <c r="J101" s="964"/>
      <c r="K101" s="964"/>
      <c r="L101" s="964"/>
      <c r="M101" s="964"/>
      <c r="N101" s="965"/>
    </row>
    <row r="102" spans="2:14" ht="15" customHeight="1">
      <c r="B102" s="963"/>
      <c r="C102" s="964"/>
      <c r="D102" s="964"/>
      <c r="E102" s="964"/>
      <c r="F102" s="964"/>
      <c r="G102" s="964"/>
      <c r="H102" s="964"/>
      <c r="I102" s="964"/>
      <c r="J102" s="964"/>
      <c r="K102" s="964"/>
      <c r="L102" s="964"/>
      <c r="M102" s="964"/>
      <c r="N102" s="965"/>
    </row>
    <row r="103" spans="2:14" ht="30" customHeight="1">
      <c r="B103" s="966" t="s">
        <v>2325</v>
      </c>
      <c r="C103" s="967"/>
      <c r="D103" s="967"/>
      <c r="E103" s="967"/>
      <c r="F103" s="967"/>
      <c r="G103" s="967"/>
      <c r="H103" s="967"/>
      <c r="I103" s="967"/>
      <c r="J103" s="967"/>
      <c r="K103" s="967"/>
      <c r="L103" s="967"/>
      <c r="M103" s="967"/>
      <c r="N103" s="968"/>
    </row>
    <row r="104" spans="2:14">
      <c r="B104" s="966"/>
      <c r="C104" s="967"/>
      <c r="D104" s="967"/>
      <c r="E104" s="967"/>
      <c r="F104" s="967"/>
      <c r="G104" s="967"/>
      <c r="H104" s="967"/>
      <c r="I104" s="967"/>
      <c r="J104" s="967"/>
      <c r="K104" s="967"/>
      <c r="L104" s="967"/>
      <c r="M104" s="967"/>
      <c r="N104" s="968"/>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9"/>
      <c r="K114" s="969"/>
      <c r="L114" s="969"/>
      <c r="M114" s="969"/>
      <c r="N114" s="970"/>
    </row>
    <row r="115" spans="2:14" ht="15" thickBot="1">
      <c r="B115" s="428" t="s">
        <v>2327</v>
      </c>
      <c r="C115" s="429"/>
      <c r="D115" s="429"/>
      <c r="E115" s="268"/>
      <c r="F115" s="268"/>
      <c r="G115" s="268"/>
      <c r="H115" s="268"/>
      <c r="I115" s="268"/>
      <c r="J115" s="971"/>
      <c r="K115" s="971"/>
      <c r="L115" s="971"/>
      <c r="M115" s="971"/>
      <c r="N115" s="972"/>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180</v>
      </c>
      <c r="B36" s="834" t="str">
        <f>VLOOKUP(A36,EQUIPOS!A6:D154,3,FALSE)</f>
        <v>Compresor 120 HP, con martillo.</v>
      </c>
      <c r="C36" s="835"/>
      <c r="D36" s="835"/>
      <c r="E36" s="835"/>
      <c r="F36" s="835"/>
      <c r="G36" s="835"/>
      <c r="H36" s="836"/>
      <c r="I36" s="276"/>
      <c r="J36" s="277"/>
      <c r="K36" s="278">
        <f>VLOOKUP(A36,EQUIPOS!A6:D163,4,FALSE)</f>
        <v>78123.5</v>
      </c>
      <c r="L36" s="279"/>
      <c r="M36" s="280">
        <v>35</v>
      </c>
      <c r="N36" s="281">
        <f>K36/M36</f>
        <v>2232.1</v>
      </c>
    </row>
    <row r="37" spans="1:14">
      <c r="A37" s="119" t="s">
        <v>312</v>
      </c>
      <c r="B37" s="834" t="str">
        <f>VLOOKUP(A37,EQUIPOS!A7:D154,3,FALSE)</f>
        <v>Retroexcavadora sobre oruga, potencia 138 HP, balde de 1,5 m3.</v>
      </c>
      <c r="C37" s="835"/>
      <c r="D37" s="835"/>
      <c r="E37" s="835"/>
      <c r="F37" s="835"/>
      <c r="G37" s="835"/>
      <c r="H37" s="836"/>
      <c r="I37" s="430"/>
      <c r="J37" s="431"/>
      <c r="K37" s="278">
        <f>VLOOKUP(A37,EQUIPOS!A7:D164,4,FALSE)</f>
        <v>195308.75</v>
      </c>
      <c r="L37" s="344"/>
      <c r="M37" s="345">
        <v>35</v>
      </c>
      <c r="N37" s="281">
        <f>K37/M37</f>
        <v>5580.25</v>
      </c>
    </row>
    <row r="38" spans="1:14">
      <c r="A38" s="119"/>
      <c r="B38" s="329"/>
      <c r="C38" s="330"/>
      <c r="D38" s="330"/>
      <c r="E38" s="332"/>
      <c r="F38" s="330"/>
      <c r="G38" s="330"/>
      <c r="H38" s="331"/>
      <c r="I38" s="337"/>
      <c r="J38" s="339"/>
      <c r="K38" s="278"/>
      <c r="L38" s="432"/>
      <c r="M38" s="433"/>
      <c r="N38" s="281"/>
    </row>
    <row r="39" spans="1:14">
      <c r="B39" s="834"/>
      <c r="C39" s="835"/>
      <c r="D39" s="835"/>
      <c r="E39" s="840"/>
      <c r="F39" s="835"/>
      <c r="G39" s="835"/>
      <c r="H39" s="836"/>
      <c r="I39" s="42"/>
      <c r="J39" s="43"/>
      <c r="K39" s="283"/>
      <c r="L39" s="285"/>
      <c r="M39" s="286"/>
      <c r="N39" s="287"/>
    </row>
    <row r="40" spans="1:14">
      <c r="B40" s="841" t="s">
        <v>1036</v>
      </c>
      <c r="C40" s="842"/>
      <c r="D40" s="842"/>
      <c r="E40" s="44"/>
      <c r="F40" s="45"/>
      <c r="G40" s="45"/>
      <c r="H40" s="46"/>
      <c r="I40" s="42"/>
      <c r="J40" s="43"/>
      <c r="K40" s="288"/>
      <c r="L40" s="285"/>
      <c r="M40" s="410">
        <v>0.01</v>
      </c>
      <c r="N40" s="353">
        <f>N73*M40</f>
        <v>7.2953150294428575</v>
      </c>
    </row>
    <row r="41" spans="1:14" ht="15" thickBot="1">
      <c r="B41" s="834"/>
      <c r="C41" s="835"/>
      <c r="D41" s="835"/>
      <c r="E41" s="835"/>
      <c r="F41" s="835"/>
      <c r="G41" s="835"/>
      <c r="H41" s="836"/>
      <c r="I41" s="843"/>
      <c r="J41" s="844"/>
      <c r="K41" s="47"/>
      <c r="L41" s="845"/>
      <c r="M41" s="846"/>
      <c r="N41" s="111"/>
    </row>
    <row r="42" spans="1:14" ht="15" thickBot="1">
      <c r="B42" s="821" t="s">
        <v>1037</v>
      </c>
      <c r="C42" s="822"/>
      <c r="D42" s="822"/>
      <c r="E42" s="822"/>
      <c r="F42" s="822"/>
      <c r="G42" s="822"/>
      <c r="H42" s="822"/>
      <c r="I42" s="822"/>
      <c r="J42" s="822"/>
      <c r="K42" s="822"/>
      <c r="L42" s="822"/>
      <c r="M42" s="823"/>
      <c r="N42" s="403">
        <f>SUM(N36:N41)</f>
        <v>7819.6453150294428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2" t="s">
        <v>1028</v>
      </c>
      <c r="C46" s="813"/>
      <c r="D46" s="813"/>
      <c r="E46" s="813"/>
      <c r="F46" s="813"/>
      <c r="G46" s="813"/>
      <c r="H46" s="813"/>
      <c r="I46" s="814"/>
      <c r="J46" s="324" t="s">
        <v>1029</v>
      </c>
      <c r="K46" s="91" t="s">
        <v>1030</v>
      </c>
      <c r="L46" s="815" t="s">
        <v>1039</v>
      </c>
      <c r="M46" s="814"/>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2981.0955331337973</v>
      </c>
      <c r="N47" s="281">
        <f>K47*M47</f>
        <v>3875.4241930739367</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21" t="s">
        <v>1037</v>
      </c>
      <c r="C51" s="822"/>
      <c r="D51" s="822"/>
      <c r="E51" s="822"/>
      <c r="F51" s="822"/>
      <c r="G51" s="822"/>
      <c r="H51" s="822"/>
      <c r="I51" s="822"/>
      <c r="J51" s="822"/>
      <c r="K51" s="822"/>
      <c r="L51" s="822"/>
      <c r="M51" s="823"/>
      <c r="N51" s="403">
        <f>SUM(N47:N50)</f>
        <v>3875.4241930739367</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824" t="s">
        <v>1045</v>
      </c>
      <c r="M55" s="797"/>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825">
        <f>VLOOKUP(A56,TRANSPORTE!A5:D117,4,FALSE)</f>
        <v>1339</v>
      </c>
      <c r="M56" s="826"/>
      <c r="N56" s="296">
        <f>K56*L56</f>
        <v>1740.7</v>
      </c>
    </row>
    <row r="57" spans="1:14">
      <c r="B57" s="52"/>
      <c r="C57" s="53"/>
      <c r="D57" s="53"/>
      <c r="E57" s="53"/>
      <c r="F57" s="53"/>
      <c r="G57" s="53"/>
      <c r="H57" s="320"/>
      <c r="I57" s="288"/>
      <c r="J57" s="295"/>
      <c r="K57" s="288"/>
      <c r="L57" s="825"/>
      <c r="M57" s="826"/>
      <c r="N57" s="296"/>
    </row>
    <row r="58" spans="1:14">
      <c r="B58" s="52"/>
      <c r="C58" s="53"/>
      <c r="D58" s="53"/>
      <c r="E58" s="53"/>
      <c r="F58" s="53"/>
      <c r="G58" s="53"/>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10"/>
      <c r="M61" s="811"/>
      <c r="N61" s="133"/>
    </row>
    <row r="62" spans="1:14" ht="15" thickBot="1">
      <c r="B62" s="827" t="s">
        <v>1037</v>
      </c>
      <c r="C62" s="828"/>
      <c r="D62" s="828"/>
      <c r="E62" s="828"/>
      <c r="F62" s="828"/>
      <c r="G62" s="828"/>
      <c r="H62" s="828"/>
      <c r="I62" s="828"/>
      <c r="J62" s="828"/>
      <c r="K62" s="828"/>
      <c r="L62" s="828"/>
      <c r="M62" s="829"/>
      <c r="N62" s="110">
        <f>N56+N57+N58+N59+N60</f>
        <v>1740.7</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47" t="s">
        <v>1047</v>
      </c>
      <c r="C66" s="848"/>
      <c r="D66" s="848"/>
      <c r="E66" s="848"/>
      <c r="F66" s="848"/>
      <c r="G66" s="848"/>
      <c r="H66" s="848"/>
      <c r="I66" s="79" t="s">
        <v>1048</v>
      </c>
      <c r="J66" s="81" t="s">
        <v>1494</v>
      </c>
      <c r="K66" s="80" t="s">
        <v>1050</v>
      </c>
      <c r="L66" s="849" t="s">
        <v>1034</v>
      </c>
      <c r="M66" s="850"/>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08"/>
      <c r="C72" s="809"/>
      <c r="D72" s="809"/>
      <c r="E72" s="809"/>
      <c r="F72" s="809"/>
      <c r="G72" s="809"/>
      <c r="H72" s="809"/>
      <c r="I72" s="132"/>
      <c r="J72" s="132"/>
      <c r="K72" s="132"/>
      <c r="L72" s="909"/>
      <c r="M72" s="909"/>
      <c r="N72" s="51"/>
    </row>
    <row r="73" spans="1:15" ht="15" thickBot="1">
      <c r="B73" s="827" t="s">
        <v>1037</v>
      </c>
      <c r="C73" s="828"/>
      <c r="D73" s="828"/>
      <c r="E73" s="828"/>
      <c r="F73" s="828"/>
      <c r="G73" s="828"/>
      <c r="H73" s="828"/>
      <c r="I73" s="828"/>
      <c r="J73" s="828"/>
      <c r="K73" s="828"/>
      <c r="L73" s="828"/>
      <c r="M73" s="829"/>
      <c r="N73" s="310">
        <f>SUM(N67:N72)</f>
        <v>729.53150294428576</v>
      </c>
    </row>
    <row r="74" spans="1:15" ht="15" thickBot="1">
      <c r="B74" s="39"/>
      <c r="C74" s="40"/>
      <c r="D74" s="40"/>
      <c r="E74" s="40"/>
      <c r="F74" s="40"/>
      <c r="G74" s="40"/>
      <c r="H74" s="40"/>
      <c r="I74" s="40"/>
      <c r="J74" s="40"/>
      <c r="K74" s="40"/>
      <c r="L74" s="40"/>
      <c r="M74" s="40"/>
      <c r="N74" s="41"/>
    </row>
    <row r="75" spans="1:15" ht="15" thickBot="1">
      <c r="B75" s="821" t="s">
        <v>1051</v>
      </c>
      <c r="C75" s="822"/>
      <c r="D75" s="822"/>
      <c r="E75" s="822"/>
      <c r="F75" s="822"/>
      <c r="G75" s="822"/>
      <c r="H75" s="822"/>
      <c r="I75" s="822"/>
      <c r="J75" s="822"/>
      <c r="K75" s="822"/>
      <c r="L75" s="822"/>
      <c r="M75" s="823"/>
      <c r="N75" s="105">
        <f>N42+N51+N62+N73</f>
        <v>14165.301011047666</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12" t="s">
        <v>1053</v>
      </c>
      <c r="C79" s="813"/>
      <c r="D79" s="813"/>
      <c r="E79" s="813"/>
      <c r="F79" s="813"/>
      <c r="G79" s="813"/>
      <c r="H79" s="813"/>
      <c r="I79" s="323"/>
      <c r="J79" s="343"/>
      <c r="K79" s="311" t="s">
        <v>1054</v>
      </c>
      <c r="L79" s="851" t="s">
        <v>1055</v>
      </c>
      <c r="M79" s="852"/>
      <c r="N79" s="312"/>
    </row>
    <row r="80" spans="1:15">
      <c r="B80" s="853" t="s">
        <v>1056</v>
      </c>
      <c r="C80" s="854"/>
      <c r="D80" s="854"/>
      <c r="E80" s="854"/>
      <c r="F80" s="854"/>
      <c r="G80" s="854"/>
      <c r="H80" s="854"/>
      <c r="I80" s="93"/>
      <c r="J80" s="94"/>
      <c r="K80" s="313">
        <v>0.2</v>
      </c>
      <c r="L80" s="855">
        <f>N75*K80</f>
        <v>2833.0602022095336</v>
      </c>
      <c r="M80" s="856"/>
      <c r="N80" s="57"/>
    </row>
    <row r="81" spans="1:14">
      <c r="B81" s="95" t="s">
        <v>1057</v>
      </c>
      <c r="C81" s="96"/>
      <c r="D81" s="96"/>
      <c r="E81" s="96"/>
      <c r="F81" s="96"/>
      <c r="G81" s="96"/>
      <c r="H81" s="96"/>
      <c r="I81" s="93"/>
      <c r="J81" s="94"/>
      <c r="K81" s="313">
        <v>0.05</v>
      </c>
      <c r="L81" s="855">
        <f>N75*K81</f>
        <v>708.2650505523834</v>
      </c>
      <c r="M81" s="856"/>
      <c r="N81" s="57"/>
    </row>
    <row r="82" spans="1:14" ht="15" thickBot="1">
      <c r="B82" s="97" t="s">
        <v>1058</v>
      </c>
      <c r="C82" s="98"/>
      <c r="D82" s="98"/>
      <c r="E82" s="98"/>
      <c r="F82" s="98"/>
      <c r="G82" s="98"/>
      <c r="H82" s="98"/>
      <c r="I82" s="99"/>
      <c r="J82" s="100"/>
      <c r="K82" s="314">
        <v>0.05</v>
      </c>
      <c r="L82" s="857">
        <f>N75*K82</f>
        <v>708.2650505523834</v>
      </c>
      <c r="M82" s="858"/>
      <c r="N82" s="57"/>
    </row>
    <row r="83" spans="1:14" ht="15" thickBot="1">
      <c r="B83" s="821" t="s">
        <v>1037</v>
      </c>
      <c r="C83" s="822"/>
      <c r="D83" s="822"/>
      <c r="E83" s="822"/>
      <c r="F83" s="822"/>
      <c r="G83" s="822"/>
      <c r="H83" s="822"/>
      <c r="I83" s="822"/>
      <c r="J83" s="822"/>
      <c r="K83" s="822"/>
      <c r="L83" s="822"/>
      <c r="M83" s="823"/>
      <c r="N83" s="58">
        <f>L80+L81+L82</f>
        <v>4249.5903033143004</v>
      </c>
    </row>
    <row r="84" spans="1:14" ht="15" thickBot="1">
      <c r="B84" s="39"/>
      <c r="C84" s="40"/>
      <c r="D84" s="40"/>
      <c r="E84" s="40"/>
      <c r="F84" s="40"/>
      <c r="G84" s="40"/>
      <c r="H84" s="40"/>
      <c r="I84" s="40"/>
      <c r="J84" s="40"/>
      <c r="K84" s="40"/>
      <c r="L84" s="40"/>
      <c r="M84" s="40"/>
      <c r="N84" s="41"/>
    </row>
    <row r="85" spans="1:14" ht="15" thickBot="1">
      <c r="A85" t="s">
        <v>2122</v>
      </c>
      <c r="B85" s="821" t="s">
        <v>1059</v>
      </c>
      <c r="C85" s="822"/>
      <c r="D85" s="822"/>
      <c r="E85" s="822"/>
      <c r="F85" s="822"/>
      <c r="G85" s="822"/>
      <c r="H85" s="822"/>
      <c r="I85" s="822"/>
      <c r="J85" s="822"/>
      <c r="K85" s="822"/>
      <c r="L85" s="822"/>
      <c r="M85" s="823"/>
      <c r="N85" s="196">
        <f>N75+N83</f>
        <v>18414.891314361965</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3" t="s">
        <v>2324</v>
      </c>
      <c r="C102" s="964"/>
      <c r="D102" s="964"/>
      <c r="E102" s="964"/>
      <c r="F102" s="964"/>
      <c r="G102" s="964"/>
      <c r="H102" s="964"/>
      <c r="I102" s="964"/>
      <c r="J102" s="964"/>
      <c r="K102" s="964"/>
      <c r="L102" s="964"/>
      <c r="M102" s="964"/>
      <c r="N102" s="965"/>
    </row>
    <row r="103" spans="2:14" ht="15" customHeight="1">
      <c r="B103" s="963"/>
      <c r="C103" s="964"/>
      <c r="D103" s="964"/>
      <c r="E103" s="964"/>
      <c r="F103" s="964"/>
      <c r="G103" s="964"/>
      <c r="H103" s="964"/>
      <c r="I103" s="964"/>
      <c r="J103" s="964"/>
      <c r="K103" s="964"/>
      <c r="L103" s="964"/>
      <c r="M103" s="964"/>
      <c r="N103" s="965"/>
    </row>
    <row r="104" spans="2:14" ht="30" customHeight="1">
      <c r="B104" s="966" t="s">
        <v>2325</v>
      </c>
      <c r="C104" s="967"/>
      <c r="D104" s="967"/>
      <c r="E104" s="967"/>
      <c r="F104" s="967"/>
      <c r="G104" s="967"/>
      <c r="H104" s="967"/>
      <c r="I104" s="967"/>
      <c r="J104" s="967"/>
      <c r="K104" s="967"/>
      <c r="L104" s="967"/>
      <c r="M104" s="967"/>
      <c r="N104" s="968"/>
    </row>
    <row r="105" spans="2:14">
      <c r="B105" s="966"/>
      <c r="C105" s="967"/>
      <c r="D105" s="967"/>
      <c r="E105" s="967"/>
      <c r="F105" s="967"/>
      <c r="G105" s="967"/>
      <c r="H105" s="967"/>
      <c r="I105" s="967"/>
      <c r="J105" s="967"/>
      <c r="K105" s="967"/>
      <c r="L105" s="967"/>
      <c r="M105" s="967"/>
      <c r="N105" s="968"/>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9"/>
      <c r="K115" s="969"/>
      <c r="L115" s="969"/>
      <c r="M115" s="969"/>
      <c r="N115" s="970"/>
    </row>
    <row r="116" spans="2:14" ht="15" thickBot="1">
      <c r="B116" s="428" t="s">
        <v>2327</v>
      </c>
      <c r="C116" s="429"/>
      <c r="D116" s="429"/>
      <c r="E116" s="268"/>
      <c r="F116" s="268"/>
      <c r="G116" s="268"/>
      <c r="H116" s="268"/>
      <c r="I116" s="268"/>
      <c r="J116" s="971"/>
      <c r="K116" s="971"/>
      <c r="L116" s="971"/>
      <c r="M116" s="971"/>
      <c r="N116" s="972"/>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180</v>
      </c>
      <c r="B36" s="834" t="str">
        <f>VLOOKUP(A36,EQUIPOS!A6:D154,3,FALSE)</f>
        <v>Compresor 120 HP, con martillo.</v>
      </c>
      <c r="C36" s="835"/>
      <c r="D36" s="835"/>
      <c r="E36" s="835"/>
      <c r="F36" s="835"/>
      <c r="G36" s="835"/>
      <c r="H36" s="836"/>
      <c r="I36" s="276"/>
      <c r="J36" s="277"/>
      <c r="K36" s="278">
        <f>VLOOKUP(A36,EQUIPOS!A6:D163,4,FALSE)</f>
        <v>78123.5</v>
      </c>
      <c r="L36" s="279"/>
      <c r="M36" s="280">
        <v>2.5</v>
      </c>
      <c r="N36" s="281">
        <f>K36/M36</f>
        <v>31249.4</v>
      </c>
    </row>
    <row r="37" spans="1:14">
      <c r="A37" s="119" t="s">
        <v>129</v>
      </c>
      <c r="B37" s="834" t="str">
        <f>VLOOKUP(A37,EQUIPOS!A7:D154,3,FALSE)</f>
        <v xml:space="preserve">Buldozer, Potencia al volante de 140 HP, motor de 2200 RPM, longitud de hoja 4,80m. </v>
      </c>
      <c r="C37" s="835"/>
      <c r="D37" s="835"/>
      <c r="E37" s="835"/>
      <c r="F37" s="835"/>
      <c r="G37" s="835"/>
      <c r="H37" s="836"/>
      <c r="I37" s="430"/>
      <c r="J37" s="431"/>
      <c r="K37" s="278">
        <f>VLOOKUP(A37,EQUIPOS!A7:D164,4,FALSE)</f>
        <v>207327.75</v>
      </c>
      <c r="L37" s="344"/>
      <c r="M37" s="345">
        <v>100</v>
      </c>
      <c r="N37" s="281">
        <f>K37/M37</f>
        <v>2073.2775000000001</v>
      </c>
    </row>
    <row r="38" spans="1:14">
      <c r="A38" s="119" t="s">
        <v>312</v>
      </c>
      <c r="B38" s="834" t="str">
        <f>VLOOKUP(A38,EQUIPOS!A8:D154,3,FALSE)</f>
        <v>Retroexcavadora sobre oruga, potencia 138 HP, balde de 1,5 m3.</v>
      </c>
      <c r="C38" s="835"/>
      <c r="D38" s="835"/>
      <c r="E38" s="835"/>
      <c r="F38" s="835"/>
      <c r="G38" s="835"/>
      <c r="H38" s="836"/>
      <c r="I38" s="337"/>
      <c r="J38" s="339"/>
      <c r="K38" s="278">
        <f>VLOOKUP(A38,EQUIPOS!A8:D165,4,FALSE)</f>
        <v>195308.75</v>
      </c>
      <c r="L38" s="432"/>
      <c r="M38" s="433">
        <v>16</v>
      </c>
      <c r="N38" s="281">
        <f>K38/M38</f>
        <v>12206.796875</v>
      </c>
    </row>
    <row r="39" spans="1:14">
      <c r="B39" s="834"/>
      <c r="C39" s="835"/>
      <c r="D39" s="835"/>
      <c r="E39" s="840"/>
      <c r="F39" s="835"/>
      <c r="G39" s="835"/>
      <c r="H39" s="836"/>
      <c r="I39" s="42"/>
      <c r="J39" s="43"/>
      <c r="K39" s="283"/>
      <c r="L39" s="285"/>
      <c r="M39" s="286"/>
      <c r="N39" s="287"/>
    </row>
    <row r="40" spans="1:14">
      <c r="B40" s="841" t="s">
        <v>1036</v>
      </c>
      <c r="C40" s="842"/>
      <c r="D40" s="842"/>
      <c r="E40" s="44"/>
      <c r="F40" s="45"/>
      <c r="G40" s="45"/>
      <c r="H40" s="46"/>
      <c r="I40" s="42"/>
      <c r="J40" s="43"/>
      <c r="K40" s="288"/>
      <c r="L40" s="285"/>
      <c r="M40" s="410">
        <v>0.01</v>
      </c>
      <c r="N40" s="353">
        <f>N76*M40</f>
        <v>23.937752440359372</v>
      </c>
    </row>
    <row r="41" spans="1:14" ht="15" thickBot="1">
      <c r="B41" s="834"/>
      <c r="C41" s="835"/>
      <c r="D41" s="835"/>
      <c r="E41" s="835"/>
      <c r="F41" s="835"/>
      <c r="G41" s="835"/>
      <c r="H41" s="836"/>
      <c r="I41" s="843"/>
      <c r="J41" s="844"/>
      <c r="K41" s="47"/>
      <c r="L41" s="845"/>
      <c r="M41" s="846"/>
      <c r="N41" s="111"/>
    </row>
    <row r="42" spans="1:14" ht="15" thickBot="1">
      <c r="B42" s="821" t="s">
        <v>1037</v>
      </c>
      <c r="C42" s="822"/>
      <c r="D42" s="822"/>
      <c r="E42" s="822"/>
      <c r="F42" s="822"/>
      <c r="G42" s="822"/>
      <c r="H42" s="822"/>
      <c r="I42" s="822"/>
      <c r="J42" s="822"/>
      <c r="K42" s="822"/>
      <c r="L42" s="822"/>
      <c r="M42" s="823"/>
      <c r="N42" s="403">
        <f>SUM(N36:N41)</f>
        <v>45553.412127440366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2" t="s">
        <v>1028</v>
      </c>
      <c r="C46" s="813"/>
      <c r="D46" s="813"/>
      <c r="E46" s="813"/>
      <c r="F46" s="813"/>
      <c r="G46" s="813"/>
      <c r="H46" s="813"/>
      <c r="I46" s="814"/>
      <c r="J46" s="324" t="s">
        <v>1029</v>
      </c>
      <c r="K46" s="91" t="s">
        <v>1030</v>
      </c>
      <c r="L46" s="815" t="s">
        <v>1039</v>
      </c>
      <c r="M46" s="814"/>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5199.25935531499</v>
      </c>
      <c r="N47" s="281">
        <f>K47*M47</f>
        <v>1559.777806594497</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1357.1993921947726</v>
      </c>
      <c r="N48" s="281">
        <f t="shared" ref="N48:N53" si="0">K48*M48</f>
        <v>4071.598176584318</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0</v>
      </c>
      <c r="N49" s="281">
        <f t="shared" si="0"/>
        <v>0</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743.03334605578948</v>
      </c>
      <c r="N50" s="281">
        <f t="shared" si="0"/>
        <v>743.03334605578948</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692.37119869491619</v>
      </c>
      <c r="N51" s="281">
        <f t="shared" si="0"/>
        <v>692.37119869491619</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5090.9340193606167</v>
      </c>
      <c r="N52" s="281">
        <f t="shared" si="0"/>
        <v>2331.6477808671625</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2981.0955331337973</v>
      </c>
      <c r="N53" s="281">
        <f t="shared" si="0"/>
        <v>3875.4241930739367</v>
      </c>
    </row>
    <row r="54" spans="1:14" ht="15" thickBot="1">
      <c r="B54" s="821" t="s">
        <v>1037</v>
      </c>
      <c r="C54" s="822"/>
      <c r="D54" s="822"/>
      <c r="E54" s="822"/>
      <c r="F54" s="822"/>
      <c r="G54" s="822"/>
      <c r="H54" s="822"/>
      <c r="I54" s="822"/>
      <c r="J54" s="822"/>
      <c r="K54" s="822"/>
      <c r="L54" s="822"/>
      <c r="M54" s="823"/>
      <c r="N54" s="403">
        <f>SUM(N47:N53)</f>
        <v>13273.85250187062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5">
        <f>VLOOKUP(A59,TRANSPORTE!A5:D117,4,FALSE)</f>
        <v>1339</v>
      </c>
      <c r="M59" s="826"/>
      <c r="N59" s="296">
        <f>K59*L59</f>
        <v>1740.7</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1" t="s">
        <v>1037</v>
      </c>
      <c r="C76" s="822"/>
      <c r="D76" s="822"/>
      <c r="E76" s="822"/>
      <c r="F76" s="822"/>
      <c r="G76" s="822"/>
      <c r="H76" s="822"/>
      <c r="I76" s="828"/>
      <c r="J76" s="828"/>
      <c r="K76" s="828"/>
      <c r="L76" s="828"/>
      <c r="M76" s="829"/>
      <c r="N76" s="310">
        <f>SUM(N70:N75)</f>
        <v>2393.7752440359372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N42+N54+N65+N76</f>
        <v>62961.739873346924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12592.347974669385</v>
      </c>
      <c r="M83" s="856"/>
      <c r="N83" s="57"/>
    </row>
    <row r="84" spans="1:14">
      <c r="B84" s="95" t="s">
        <v>1057</v>
      </c>
      <c r="C84" s="96"/>
      <c r="D84" s="96"/>
      <c r="E84" s="96"/>
      <c r="F84" s="96"/>
      <c r="G84" s="96"/>
      <c r="H84" s="96"/>
      <c r="I84" s="93"/>
      <c r="J84" s="94"/>
      <c r="K84" s="313">
        <v>0.05</v>
      </c>
      <c r="L84" s="855">
        <f>N78*K84</f>
        <v>3148.0869936673462</v>
      </c>
      <c r="M84" s="856"/>
      <c r="N84" s="57"/>
    </row>
    <row r="85" spans="1:14" ht="15" thickBot="1">
      <c r="B85" s="97" t="s">
        <v>1058</v>
      </c>
      <c r="C85" s="98"/>
      <c r="D85" s="98"/>
      <c r="E85" s="98"/>
      <c r="F85" s="98"/>
      <c r="G85" s="98"/>
      <c r="H85" s="98"/>
      <c r="I85" s="99"/>
      <c r="J85" s="100"/>
      <c r="K85" s="314">
        <v>0.05</v>
      </c>
      <c r="L85" s="857">
        <f>N78*K85</f>
        <v>3148.0869936673462</v>
      </c>
      <c r="M85" s="858"/>
      <c r="N85" s="57"/>
    </row>
    <row r="86" spans="1:14" ht="15" thickBot="1">
      <c r="B86" s="821" t="s">
        <v>1037</v>
      </c>
      <c r="C86" s="822"/>
      <c r="D86" s="822"/>
      <c r="E86" s="822"/>
      <c r="F86" s="822"/>
      <c r="G86" s="822"/>
      <c r="H86" s="822"/>
      <c r="I86" s="822"/>
      <c r="J86" s="822"/>
      <c r="K86" s="822"/>
      <c r="L86" s="822"/>
      <c r="M86" s="823"/>
      <c r="N86" s="58">
        <f>L83+L84+L85</f>
        <v>18888.521962004077</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81850.261835351004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180</v>
      </c>
      <c r="B36" s="834" t="str">
        <f>VLOOKUP(A36,EQUIPOS!A6:D154,3,FALSE)</f>
        <v>Compresor 120 HP, con martillo.</v>
      </c>
      <c r="C36" s="835"/>
      <c r="D36" s="835"/>
      <c r="E36" s="835"/>
      <c r="F36" s="835"/>
      <c r="G36" s="835"/>
      <c r="H36" s="836"/>
      <c r="I36" s="276"/>
      <c r="J36" s="277"/>
      <c r="K36" s="278">
        <f>VLOOKUP(A36,EQUIPOS!A6:D163,4,FALSE)</f>
        <v>78123.5</v>
      </c>
      <c r="L36" s="279"/>
      <c r="M36" s="345">
        <v>2.5</v>
      </c>
      <c r="N36" s="281">
        <f>K36/M36</f>
        <v>31249.4</v>
      </c>
    </row>
    <row r="37" spans="1:14">
      <c r="A37" s="119" t="s">
        <v>129</v>
      </c>
      <c r="B37" s="834" t="str">
        <f>VLOOKUP(A37,EQUIPOS!A7:D154,3,FALSE)</f>
        <v xml:space="preserve">Buldozer, Potencia al volante de 140 HP, motor de 2200 RPM, longitud de hoja 4,80m. </v>
      </c>
      <c r="C37" s="835"/>
      <c r="D37" s="835"/>
      <c r="E37" s="835"/>
      <c r="F37" s="835"/>
      <c r="G37" s="835"/>
      <c r="H37" s="836"/>
      <c r="I37" s="430"/>
      <c r="J37" s="431"/>
      <c r="K37" s="278">
        <f>VLOOKUP(A37,EQUIPOS!A7:D164,4,FALSE)</f>
        <v>207327.75</v>
      </c>
      <c r="L37" s="344"/>
      <c r="M37" s="345">
        <v>100</v>
      </c>
      <c r="N37" s="281">
        <f>K37/M37</f>
        <v>2073.2775000000001</v>
      </c>
    </row>
    <row r="38" spans="1:14">
      <c r="A38" s="119" t="s">
        <v>261</v>
      </c>
      <c r="B38" s="834" t="str">
        <f>VLOOKUP(A38,EQUIPOS!A8:D154,3,FALSE)</f>
        <v xml:space="preserve">Motobomba 3 PULGADAS (incluye operario)
</v>
      </c>
      <c r="C38" s="835"/>
      <c r="D38" s="835"/>
      <c r="E38" s="835"/>
      <c r="F38" s="835"/>
      <c r="G38" s="835"/>
      <c r="H38" s="836"/>
      <c r="I38" s="337"/>
      <c r="J38" s="339"/>
      <c r="K38" s="278">
        <f>VLOOKUP(A38,EQUIPOS!A8:D165,4,FALSE)</f>
        <v>2043.23</v>
      </c>
      <c r="L38" s="432"/>
      <c r="M38" s="433">
        <v>8</v>
      </c>
      <c r="N38" s="281">
        <f>K38/M38</f>
        <v>255.40375</v>
      </c>
    </row>
    <row r="39" spans="1:14">
      <c r="A39" t="s">
        <v>312</v>
      </c>
      <c r="B39" s="834" t="str">
        <f>VLOOKUP(A39,EQUIPOS!A9:D154,3,FALSE)</f>
        <v>Retroexcavadora sobre oruga, potencia 138 HP, balde de 1,5 m3.</v>
      </c>
      <c r="C39" s="835"/>
      <c r="D39" s="835"/>
      <c r="E39" s="835"/>
      <c r="F39" s="835"/>
      <c r="G39" s="835"/>
      <c r="H39" s="836"/>
      <c r="I39" s="42"/>
      <c r="J39" s="43"/>
      <c r="K39" s="278">
        <f>VLOOKUP(A39,EQUIPOS!A9:D166,4,FALSE)</f>
        <v>195308.75</v>
      </c>
      <c r="L39" s="285"/>
      <c r="M39" s="345">
        <v>8</v>
      </c>
      <c r="N39" s="281">
        <f>K39/M39</f>
        <v>24413.59375</v>
      </c>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N78*M41</f>
        <v>204.2688208244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58195.943820824403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5199.25935531499</v>
      </c>
      <c r="N48" s="281">
        <f>K48*M48</f>
        <v>1559.777806594497</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1357.1993921947726</v>
      </c>
      <c r="N49" s="281">
        <f t="shared" ref="N49:N54" si="0">K49*M49</f>
        <v>4071.598176584318</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0</v>
      </c>
      <c r="N50" s="281">
        <f t="shared" si="0"/>
        <v>0</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743.03334605578948</v>
      </c>
      <c r="N51" s="281">
        <f t="shared" si="0"/>
        <v>743.03334605578948</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692.37119869491619</v>
      </c>
      <c r="N52" s="281">
        <f t="shared" si="0"/>
        <v>692.37119869491619</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5090.9340193606167</v>
      </c>
      <c r="N53" s="281">
        <f>K53*M53</f>
        <v>2331.6477808671625</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2981.0955331337973</v>
      </c>
      <c r="N54" s="281">
        <f t="shared" si="0"/>
        <v>3875.4241930739367</v>
      </c>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13273.85250187062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825">
        <f>VLOOKUP(A61,TRANSPORTE!A5:D117,4,FALSE)</f>
        <v>1339</v>
      </c>
      <c r="M61" s="826"/>
      <c r="N61" s="296">
        <f>K61*L61</f>
        <v>1740.7</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f>N61+N62+N63+N64+N65</f>
        <v>1740.7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850"/>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51"/>
    </row>
    <row r="78" spans="1:15" ht="15" thickBot="1">
      <c r="B78" s="827" t="s">
        <v>1037</v>
      </c>
      <c r="C78" s="828"/>
      <c r="D78" s="828"/>
      <c r="E78" s="828"/>
      <c r="F78" s="828"/>
      <c r="G78" s="828"/>
      <c r="H78" s="828"/>
      <c r="I78" s="828"/>
      <c r="J78" s="828"/>
      <c r="K78" s="828"/>
      <c r="L78" s="828"/>
      <c r="M78" s="829"/>
      <c r="N78" s="310">
        <f>SUM(N72:N77)</f>
        <v>20426.882082439999</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93637.378405135023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18727.475681027005</v>
      </c>
      <c r="M85" s="856"/>
      <c r="N85" s="57"/>
    </row>
    <row r="86" spans="1:14">
      <c r="B86" s="95" t="s">
        <v>1057</v>
      </c>
      <c r="C86" s="96"/>
      <c r="D86" s="96"/>
      <c r="E86" s="96"/>
      <c r="F86" s="96"/>
      <c r="G86" s="96"/>
      <c r="H86" s="96"/>
      <c r="I86" s="93"/>
      <c r="J86" s="94"/>
      <c r="K86" s="313">
        <v>0.05</v>
      </c>
      <c r="L86" s="855">
        <f>N80*K86</f>
        <v>4681.8689202567512</v>
      </c>
      <c r="M86" s="856"/>
      <c r="N86" s="57"/>
    </row>
    <row r="87" spans="1:14" ht="15" thickBot="1">
      <c r="B87" s="97" t="s">
        <v>1058</v>
      </c>
      <c r="C87" s="98"/>
      <c r="D87" s="98"/>
      <c r="E87" s="98"/>
      <c r="F87" s="98"/>
      <c r="G87" s="98"/>
      <c r="H87" s="98"/>
      <c r="I87" s="99"/>
      <c r="J87" s="100"/>
      <c r="K87" s="314">
        <v>0.05</v>
      </c>
      <c r="L87" s="857">
        <f>N80*K87</f>
        <v>4681.8689202567512</v>
      </c>
      <c r="M87" s="858"/>
      <c r="N87" s="57"/>
    </row>
    <row r="88" spans="1:14" ht="15" thickBot="1">
      <c r="B88" s="821" t="s">
        <v>1037</v>
      </c>
      <c r="C88" s="822"/>
      <c r="D88" s="822"/>
      <c r="E88" s="822"/>
      <c r="F88" s="822"/>
      <c r="G88" s="822"/>
      <c r="H88" s="822"/>
      <c r="I88" s="822"/>
      <c r="J88" s="822"/>
      <c r="K88" s="822"/>
      <c r="L88" s="822"/>
      <c r="M88" s="823"/>
      <c r="N88" s="58">
        <f>L85+L86+L87</f>
        <v>28091.213521540507</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121728.59192667552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2.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VLOOKUP(A36,EQUIPOS!A6:D163,4,FALSE)</f>
        <v>207327.75</v>
      </c>
      <c r="L36" s="279"/>
      <c r="M36" s="345">
        <v>100</v>
      </c>
      <c r="N36" s="281">
        <f>K36/M36</f>
        <v>2073.2775000000001</v>
      </c>
    </row>
    <row r="37" spans="1:14">
      <c r="A37" s="119" t="s">
        <v>312</v>
      </c>
      <c r="B37" s="834" t="str">
        <f>VLOOKUP(A37,EQUIPOS!A7:D154,3,FALSE)</f>
        <v>Retroexcavadora sobre oruga, potencia 138 HP, balde de 1,5 m3.</v>
      </c>
      <c r="C37" s="835"/>
      <c r="D37" s="835"/>
      <c r="E37" s="835"/>
      <c r="F37" s="835"/>
      <c r="G37" s="835"/>
      <c r="H37" s="836"/>
      <c r="I37" s="430"/>
      <c r="J37" s="431"/>
      <c r="K37" s="278">
        <f>VLOOKUP(A37,EQUIPOS!A7:D164,4,FALSE)</f>
        <v>195308.75</v>
      </c>
      <c r="L37" s="344"/>
      <c r="M37" s="345">
        <v>35</v>
      </c>
      <c r="N37" s="281">
        <f>K37/M37</f>
        <v>5580.25</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7.2953150294428575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7660.8228150294426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2981.0955331337973</v>
      </c>
      <c r="N48" s="281">
        <f>K48*M48</f>
        <v>3875.4241930739367</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21" t="s">
        <v>1037</v>
      </c>
      <c r="C55" s="822"/>
      <c r="D55" s="822"/>
      <c r="E55" s="822"/>
      <c r="F55" s="822"/>
      <c r="G55" s="822"/>
      <c r="H55" s="822"/>
      <c r="I55" s="822"/>
      <c r="J55" s="822"/>
      <c r="K55" s="822"/>
      <c r="L55" s="822"/>
      <c r="M55" s="823"/>
      <c r="N55" s="403">
        <f>SUM(N48:N54)</f>
        <v>3875.4241930739367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825">
        <f>VLOOKUP(A60,TRANSPORTE!A5:D117,4,FALSE)</f>
        <v>1339</v>
      </c>
      <c r="M60" s="826"/>
      <c r="N60" s="296">
        <f>K60*L60</f>
        <v>1740.7</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1740.7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729.53150294428576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14006.478511047666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2801.2957022095334</v>
      </c>
      <c r="M84" s="856"/>
      <c r="N84" s="57"/>
    </row>
    <row r="85" spans="1:14">
      <c r="B85" s="95" t="s">
        <v>1057</v>
      </c>
      <c r="C85" s="96"/>
      <c r="D85" s="96"/>
      <c r="E85" s="96"/>
      <c r="F85" s="96"/>
      <c r="G85" s="96"/>
      <c r="H85" s="96"/>
      <c r="I85" s="93"/>
      <c r="J85" s="94"/>
      <c r="K85" s="313">
        <v>0.05</v>
      </c>
      <c r="L85" s="855">
        <f>N79*K85</f>
        <v>700.32392555238334</v>
      </c>
      <c r="M85" s="856"/>
      <c r="N85" s="57"/>
    </row>
    <row r="86" spans="1:14" ht="15" thickBot="1">
      <c r="B86" s="97" t="s">
        <v>1058</v>
      </c>
      <c r="C86" s="98"/>
      <c r="D86" s="98"/>
      <c r="E86" s="98"/>
      <c r="F86" s="98"/>
      <c r="G86" s="98"/>
      <c r="H86" s="98"/>
      <c r="I86" s="99"/>
      <c r="J86" s="100"/>
      <c r="K86" s="314">
        <v>0.05</v>
      </c>
      <c r="L86" s="857">
        <f>N79*K86</f>
        <v>700.32392555238334</v>
      </c>
      <c r="M86" s="858"/>
      <c r="N86" s="57"/>
    </row>
    <row r="87" spans="1:14" ht="15" thickBot="1">
      <c r="B87" s="821" t="s">
        <v>1037</v>
      </c>
      <c r="C87" s="822"/>
      <c r="D87" s="822"/>
      <c r="E87" s="822"/>
      <c r="F87" s="822"/>
      <c r="G87" s="822"/>
      <c r="H87" s="822"/>
      <c r="I87" s="822"/>
      <c r="J87" s="822"/>
      <c r="K87" s="822"/>
      <c r="L87" s="822"/>
      <c r="M87" s="823"/>
      <c r="N87" s="58">
        <f>L84+L85+L86</f>
        <v>4201.9435533142996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18208.422064361966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75" customHeight="1" thickBot="1">
      <c r="B29" s="77" t="s">
        <v>1027</v>
      </c>
      <c r="C29" s="830" t="s">
        <v>1028</v>
      </c>
      <c r="D29" s="831"/>
      <c r="E29" s="831"/>
      <c r="F29" s="831"/>
      <c r="G29" s="831"/>
      <c r="H29" s="831"/>
      <c r="I29" s="831"/>
      <c r="J29" s="78"/>
      <c r="K29" s="351" t="s">
        <v>2321</v>
      </c>
      <c r="L29" s="832" t="s">
        <v>1029</v>
      </c>
      <c r="M29" s="833"/>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802" t="s">
        <v>1028</v>
      </c>
      <c r="C34" s="803"/>
      <c r="D34" s="803"/>
      <c r="E34" s="803"/>
      <c r="F34" s="803"/>
      <c r="G34" s="803"/>
      <c r="H34" s="804"/>
      <c r="I34" s="805" t="s">
        <v>1032</v>
      </c>
      <c r="J34" s="806"/>
      <c r="K34" s="75" t="s">
        <v>1033</v>
      </c>
      <c r="L34" s="807" t="s">
        <v>1034</v>
      </c>
      <c r="M34" s="804"/>
      <c r="N34" s="76" t="s">
        <v>1035</v>
      </c>
    </row>
    <row r="35" spans="1:14">
      <c r="A35" s="119" t="s">
        <v>263</v>
      </c>
      <c r="B35" s="834" t="str">
        <f>VLOOKUP(A35,EQUIPOS!A6:D154,3,FALSE)</f>
        <v xml:space="preserve">Motobomba 4 pulgadas
</v>
      </c>
      <c r="C35" s="835"/>
      <c r="D35" s="835"/>
      <c r="E35" s="835"/>
      <c r="F35" s="835"/>
      <c r="G35" s="835"/>
      <c r="H35" s="836"/>
      <c r="I35" s="276"/>
      <c r="J35" s="277"/>
      <c r="K35" s="278">
        <f>VLOOKUP(A35,EQUIPOS!A6:D163,4,FALSE)</f>
        <v>4387.4399999999996</v>
      </c>
      <c r="L35" s="279"/>
      <c r="M35" s="345">
        <v>21</v>
      </c>
      <c r="N35" s="281">
        <f>K35/M35</f>
        <v>208.92571428571426</v>
      </c>
    </row>
    <row r="36" spans="1:14">
      <c r="A36" s="119" t="s">
        <v>129</v>
      </c>
      <c r="B36" s="834" t="str">
        <f>VLOOKUP(A36,EQUIPOS!A7:D154,3,FALSE)</f>
        <v xml:space="preserve">Buldozer, Potencia al volante de 140 HP, motor de 2200 RPM, longitud de hoja 4,80m. </v>
      </c>
      <c r="C36" s="835"/>
      <c r="D36" s="835"/>
      <c r="E36" s="835"/>
      <c r="F36" s="835"/>
      <c r="G36" s="835"/>
      <c r="H36" s="836"/>
      <c r="I36" s="430"/>
      <c r="J36" s="431"/>
      <c r="K36" s="278">
        <f>VLOOKUP(A36,EQUIPOS!A7:D164,4,FALSE)</f>
        <v>207327.75</v>
      </c>
      <c r="L36" s="344"/>
      <c r="M36" s="345">
        <v>100</v>
      </c>
      <c r="N36" s="281">
        <f>K36/M36</f>
        <v>2073.2775000000001</v>
      </c>
    </row>
    <row r="37" spans="1:14">
      <c r="A37" s="119" t="s">
        <v>312</v>
      </c>
      <c r="B37" s="834" t="str">
        <f>VLOOKUP(A37,EQUIPOS!A8:D154,3,FALSE)</f>
        <v>Retroexcavadora sobre oruga, potencia 138 HP, balde de 1,5 m3.</v>
      </c>
      <c r="C37" s="835"/>
      <c r="D37" s="835"/>
      <c r="E37" s="835"/>
      <c r="F37" s="835"/>
      <c r="G37" s="835"/>
      <c r="H37" s="836"/>
      <c r="I37" s="337"/>
      <c r="J37" s="339"/>
      <c r="K37" s="278">
        <f>VLOOKUP(A37,EQUIPOS!A8:D165,4,FALSE)</f>
        <v>195308.75</v>
      </c>
      <c r="L37" s="432"/>
      <c r="M37" s="433">
        <v>21</v>
      </c>
      <c r="N37" s="281">
        <f>K37/M37</f>
        <v>9300.4166666666661</v>
      </c>
    </row>
    <row r="38" spans="1:14">
      <c r="B38" s="834"/>
      <c r="C38" s="835"/>
      <c r="D38" s="835"/>
      <c r="E38" s="835"/>
      <c r="F38" s="835"/>
      <c r="G38" s="835"/>
      <c r="H38" s="836"/>
      <c r="I38" s="42"/>
      <c r="J38" s="43"/>
      <c r="K38" s="278"/>
      <c r="L38" s="285"/>
      <c r="M38" s="345"/>
      <c r="N38" s="281"/>
    </row>
    <row r="39" spans="1:14">
      <c r="B39" s="329"/>
      <c r="C39" s="330"/>
      <c r="D39" s="330"/>
      <c r="E39" s="330"/>
      <c r="F39" s="332"/>
      <c r="G39" s="332"/>
      <c r="H39" s="131"/>
      <c r="I39" s="42"/>
      <c r="J39" s="43"/>
      <c r="K39" s="278"/>
      <c r="L39" s="285"/>
      <c r="M39" s="286"/>
      <c r="N39" s="282"/>
    </row>
    <row r="40" spans="1:14">
      <c r="B40" s="841" t="s">
        <v>1036</v>
      </c>
      <c r="C40" s="842"/>
      <c r="D40" s="842"/>
      <c r="E40" s="44"/>
      <c r="F40" s="45"/>
      <c r="G40" s="45"/>
      <c r="H40" s="46"/>
      <c r="I40" s="42"/>
      <c r="J40" s="43"/>
      <c r="K40" s="288"/>
      <c r="L40" s="285"/>
      <c r="M40" s="410">
        <v>0.01</v>
      </c>
      <c r="N40" s="353">
        <f>N76*M40</f>
        <v>12.158858382404762</v>
      </c>
    </row>
    <row r="41" spans="1:14" ht="15" thickBot="1">
      <c r="B41" s="834"/>
      <c r="C41" s="835"/>
      <c r="D41" s="835"/>
      <c r="E41" s="835"/>
      <c r="F41" s="835"/>
      <c r="G41" s="835"/>
      <c r="H41" s="836"/>
      <c r="I41" s="843"/>
      <c r="J41" s="844"/>
      <c r="K41" s="47"/>
      <c r="L41" s="845"/>
      <c r="M41" s="846"/>
      <c r="N41" s="111"/>
    </row>
    <row r="42" spans="1:14" ht="15" thickBot="1">
      <c r="B42" s="821" t="s">
        <v>1037</v>
      </c>
      <c r="C42" s="822"/>
      <c r="D42" s="822"/>
      <c r="E42" s="822"/>
      <c r="F42" s="822"/>
      <c r="G42" s="822"/>
      <c r="H42" s="822"/>
      <c r="I42" s="822"/>
      <c r="J42" s="822"/>
      <c r="K42" s="822"/>
      <c r="L42" s="822"/>
      <c r="M42" s="823"/>
      <c r="N42" s="403">
        <f>SUM(N35:N41)</f>
        <v>11594.778739334786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2" t="s">
        <v>1028</v>
      </c>
      <c r="C46" s="813"/>
      <c r="D46" s="813"/>
      <c r="E46" s="813"/>
      <c r="F46" s="813"/>
      <c r="G46" s="813"/>
      <c r="H46" s="813"/>
      <c r="I46" s="814"/>
      <c r="J46" s="324" t="s">
        <v>1029</v>
      </c>
      <c r="K46" s="91" t="s">
        <v>1030</v>
      </c>
      <c r="L46" s="815" t="s">
        <v>1039</v>
      </c>
      <c r="M46" s="814"/>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2981.0955331337973</v>
      </c>
      <c r="N47" s="281">
        <f>K47*M47</f>
        <v>3875.4241930739367</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1" t="s">
        <v>1037</v>
      </c>
      <c r="C54" s="822"/>
      <c r="D54" s="822"/>
      <c r="E54" s="822"/>
      <c r="F54" s="822"/>
      <c r="G54" s="822"/>
      <c r="H54" s="822"/>
      <c r="I54" s="822"/>
      <c r="J54" s="822"/>
      <c r="K54" s="822"/>
      <c r="L54" s="822"/>
      <c r="M54" s="823"/>
      <c r="N54" s="403">
        <f>SUM(N47:N53)</f>
        <v>3875.4241930739367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5">
        <f>VLOOKUP(A59,TRANSPORTE!A5:D117,4,FALSE)</f>
        <v>1339</v>
      </c>
      <c r="M59" s="826"/>
      <c r="N59" s="296">
        <f>K59*L59</f>
        <v>1740.7</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1740.7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133"/>
    </row>
    <row r="76" spans="1:15" ht="15" thickBot="1">
      <c r="B76" s="827" t="s">
        <v>1037</v>
      </c>
      <c r="C76" s="828"/>
      <c r="D76" s="828"/>
      <c r="E76" s="828"/>
      <c r="F76" s="828"/>
      <c r="G76" s="828"/>
      <c r="H76" s="828"/>
      <c r="I76" s="828"/>
      <c r="J76" s="828"/>
      <c r="K76" s="828"/>
      <c r="L76" s="828"/>
      <c r="M76" s="829"/>
      <c r="N76" s="469">
        <f>SUM(N70:N75)</f>
        <v>1215.8858382404762</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N42+N54+N65+N76</f>
        <v>18426.7887706492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3685.35775412984</v>
      </c>
      <c r="M83" s="856"/>
      <c r="N83" s="57"/>
    </row>
    <row r="84" spans="1:14">
      <c r="B84" s="95" t="s">
        <v>1057</v>
      </c>
      <c r="C84" s="96"/>
      <c r="D84" s="96"/>
      <c r="E84" s="96"/>
      <c r="F84" s="96"/>
      <c r="G84" s="96"/>
      <c r="H84" s="96"/>
      <c r="I84" s="93"/>
      <c r="J84" s="94"/>
      <c r="K84" s="313">
        <v>0.05</v>
      </c>
      <c r="L84" s="855">
        <f>N78*K84</f>
        <v>921.33943853246001</v>
      </c>
      <c r="M84" s="856"/>
      <c r="N84" s="57"/>
    </row>
    <row r="85" spans="1:14" ht="15" thickBot="1">
      <c r="B85" s="97" t="s">
        <v>1058</v>
      </c>
      <c r="C85" s="98"/>
      <c r="D85" s="98"/>
      <c r="E85" s="98"/>
      <c r="F85" s="98"/>
      <c r="G85" s="98"/>
      <c r="H85" s="98"/>
      <c r="I85" s="99"/>
      <c r="J85" s="100"/>
      <c r="K85" s="314">
        <v>0.05</v>
      </c>
      <c r="L85" s="857">
        <f>N78*K85</f>
        <v>921.33943853246001</v>
      </c>
      <c r="M85" s="858"/>
      <c r="N85" s="57"/>
    </row>
    <row r="86" spans="1:14" ht="15" thickBot="1">
      <c r="B86" s="821" t="s">
        <v>1037</v>
      </c>
      <c r="C86" s="822"/>
      <c r="D86" s="822"/>
      <c r="E86" s="822"/>
      <c r="F86" s="822"/>
      <c r="G86" s="822"/>
      <c r="H86" s="822"/>
      <c r="I86" s="822"/>
      <c r="J86" s="822"/>
      <c r="K86" s="822"/>
      <c r="L86" s="822"/>
      <c r="M86" s="823"/>
      <c r="N86" s="58">
        <f>L83+L84+L85</f>
        <v>5528.03663119476</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23954.825401843962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7692.16</v>
      </c>
      <c r="L36" s="279"/>
      <c r="M36" s="345">
        <v>2.5</v>
      </c>
      <c r="N36" s="281">
        <f>K36/M36</f>
        <v>3076.864</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383.00403904575001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3459.8680390457503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23062.2</v>
      </c>
      <c r="N48" s="281">
        <f>K48*M48</f>
        <v>29980.86</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38.168724178170329</v>
      </c>
      <c r="N49" s="281">
        <f>K49*M49</f>
        <v>1145.0617253451098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31125.92172534511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1339</v>
      </c>
      <c r="M60" s="826"/>
      <c r="N60" s="296">
        <f>K60*L60</f>
        <v>1740.7</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1740.7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43986.570545305854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8797.3141090611716</v>
      </c>
      <c r="M84" s="856"/>
      <c r="N84" s="57"/>
    </row>
    <row r="85" spans="1:14">
      <c r="B85" s="95" t="s">
        <v>1057</v>
      </c>
      <c r="C85" s="96"/>
      <c r="D85" s="96"/>
      <c r="E85" s="96"/>
      <c r="F85" s="96"/>
      <c r="G85" s="96"/>
      <c r="H85" s="96"/>
      <c r="I85" s="93"/>
      <c r="J85" s="94"/>
      <c r="K85" s="313">
        <v>0.05</v>
      </c>
      <c r="L85" s="855">
        <f>N79*K85</f>
        <v>2199.3285272652929</v>
      </c>
      <c r="M85" s="856"/>
      <c r="N85" s="57"/>
    </row>
    <row r="86" spans="1:14" ht="15" thickBot="1">
      <c r="B86" s="97" t="s">
        <v>1058</v>
      </c>
      <c r="C86" s="98"/>
      <c r="D86" s="98"/>
      <c r="E86" s="98"/>
      <c r="F86" s="98"/>
      <c r="G86" s="98"/>
      <c r="H86" s="98"/>
      <c r="I86" s="99"/>
      <c r="J86" s="100"/>
      <c r="K86" s="314">
        <v>0.05</v>
      </c>
      <c r="L86" s="857">
        <f>N79*K86</f>
        <v>2199.3285272652929</v>
      </c>
      <c r="M86" s="858"/>
      <c r="N86" s="57"/>
    </row>
    <row r="87" spans="1:14" ht="15" thickBot="1">
      <c r="B87" s="821" t="s">
        <v>1037</v>
      </c>
      <c r="C87" s="822"/>
      <c r="D87" s="822"/>
      <c r="E87" s="822"/>
      <c r="F87" s="822"/>
      <c r="G87" s="822"/>
      <c r="H87" s="822"/>
      <c r="I87" s="822"/>
      <c r="J87" s="822"/>
      <c r="K87" s="822"/>
      <c r="L87" s="822"/>
      <c r="M87" s="823"/>
      <c r="N87" s="58">
        <f>L84+L85+L86</f>
        <v>13195.971163591759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57182.54170889761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7692.16</v>
      </c>
      <c r="L36" s="279"/>
      <c r="M36" s="345">
        <v>2.5</v>
      </c>
      <c r="N36" s="281">
        <f>K36/M36</f>
        <v>3076.864</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383.00403904575001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3459.8680390457503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29435.16</v>
      </c>
      <c r="N48" s="281">
        <f>K48*M48</f>
        <v>38265.707999999999</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38.168724178170329</v>
      </c>
      <c r="N49" s="281">
        <f>K49*M49</f>
        <v>1145.0617253451098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39410.769725345112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1339</v>
      </c>
      <c r="M60" s="826"/>
      <c r="N60" s="296">
        <f>K60*L60</f>
        <v>1740.7</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51"/>
    </row>
    <row r="66" spans="1:15" ht="15" thickBot="1">
      <c r="B66" s="827" t="s">
        <v>1037</v>
      </c>
      <c r="C66" s="828"/>
      <c r="D66" s="828"/>
      <c r="E66" s="828"/>
      <c r="F66" s="828"/>
      <c r="G66" s="828"/>
      <c r="H66" s="828"/>
      <c r="I66" s="828"/>
      <c r="J66" s="828"/>
      <c r="K66" s="828"/>
      <c r="L66" s="828"/>
      <c r="M66" s="829"/>
      <c r="N66" s="110">
        <f>N60+N61+N62+N63+N64</f>
        <v>1740.7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52271.41854530586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10454.283709061172</v>
      </c>
      <c r="M84" s="856"/>
      <c r="N84" s="57"/>
    </row>
    <row r="85" spans="1:14">
      <c r="B85" s="95" t="s">
        <v>1057</v>
      </c>
      <c r="C85" s="96"/>
      <c r="D85" s="96"/>
      <c r="E85" s="96"/>
      <c r="F85" s="96"/>
      <c r="G85" s="96"/>
      <c r="H85" s="96"/>
      <c r="I85" s="93"/>
      <c r="J85" s="94"/>
      <c r="K85" s="313">
        <v>0.05</v>
      </c>
      <c r="L85" s="855">
        <f>N79*K85</f>
        <v>2613.570927265293</v>
      </c>
      <c r="M85" s="856"/>
      <c r="N85" s="57"/>
    </row>
    <row r="86" spans="1:14" ht="15" thickBot="1">
      <c r="B86" s="97" t="s">
        <v>1058</v>
      </c>
      <c r="C86" s="98"/>
      <c r="D86" s="98"/>
      <c r="E86" s="98"/>
      <c r="F86" s="98"/>
      <c r="G86" s="98"/>
      <c r="H86" s="98"/>
      <c r="I86" s="99"/>
      <c r="J86" s="100"/>
      <c r="K86" s="314">
        <v>0.05</v>
      </c>
      <c r="L86" s="857">
        <f>N79*K86</f>
        <v>2613.570927265293</v>
      </c>
      <c r="M86" s="858"/>
      <c r="N86" s="57"/>
    </row>
    <row r="87" spans="1:14" ht="15" thickBot="1">
      <c r="B87" s="821" t="s">
        <v>1037</v>
      </c>
      <c r="C87" s="822"/>
      <c r="D87" s="822"/>
      <c r="E87" s="822"/>
      <c r="F87" s="822"/>
      <c r="G87" s="822"/>
      <c r="H87" s="822"/>
      <c r="I87" s="822"/>
      <c r="J87" s="822"/>
      <c r="K87" s="822"/>
      <c r="L87" s="822"/>
      <c r="M87" s="823"/>
      <c r="N87" s="58">
        <f>L84+L85+L86</f>
        <v>15681.425563591758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67952.844108897611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7692.16</v>
      </c>
      <c r="L36" s="279"/>
      <c r="M36" s="345">
        <v>2.5</v>
      </c>
      <c r="N36" s="281">
        <f>K36/M36</f>
        <v>3076.864</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383.00403904575001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3459.8680390457503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56441.700000000004</v>
      </c>
      <c r="N48" s="281">
        <f>K48*M48</f>
        <v>73374.210000000006</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38.168724178170329</v>
      </c>
      <c r="N49" s="281">
        <f>K49*M49</f>
        <v>1145.0617253451098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74519.271725345112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1339</v>
      </c>
      <c r="M60" s="826"/>
      <c r="N60" s="296">
        <f>K60*L60</f>
        <v>1740.7</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1740.7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87379.920545305853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17475.98410906117</v>
      </c>
      <c r="M84" s="856"/>
      <c r="N84" s="57"/>
    </row>
    <row r="85" spans="1:14">
      <c r="B85" s="95" t="s">
        <v>1057</v>
      </c>
      <c r="C85" s="96"/>
      <c r="D85" s="96"/>
      <c r="E85" s="96"/>
      <c r="F85" s="96"/>
      <c r="G85" s="96"/>
      <c r="H85" s="96"/>
      <c r="I85" s="93"/>
      <c r="J85" s="94"/>
      <c r="K85" s="313">
        <v>0.05</v>
      </c>
      <c r="L85" s="855">
        <f>N79*K85</f>
        <v>4368.9960272652925</v>
      </c>
      <c r="M85" s="856"/>
      <c r="N85" s="57"/>
    </row>
    <row r="86" spans="1:14" ht="15" thickBot="1">
      <c r="B86" s="97" t="s">
        <v>1058</v>
      </c>
      <c r="C86" s="98"/>
      <c r="D86" s="98"/>
      <c r="E86" s="98"/>
      <c r="F86" s="98"/>
      <c r="G86" s="98"/>
      <c r="H86" s="98"/>
      <c r="I86" s="99"/>
      <c r="J86" s="100"/>
      <c r="K86" s="314">
        <v>0.05</v>
      </c>
      <c r="L86" s="857">
        <f>N79*K86</f>
        <v>4368.9960272652925</v>
      </c>
      <c r="M86" s="858"/>
      <c r="N86" s="57"/>
    </row>
    <row r="87" spans="1:14" ht="15" thickBot="1">
      <c r="B87" s="821" t="s">
        <v>1037</v>
      </c>
      <c r="C87" s="822"/>
      <c r="D87" s="822"/>
      <c r="E87" s="822"/>
      <c r="F87" s="822"/>
      <c r="G87" s="822"/>
      <c r="H87" s="822"/>
      <c r="I87" s="822"/>
      <c r="J87" s="822"/>
      <c r="K87" s="822"/>
      <c r="L87" s="822"/>
      <c r="M87" s="823"/>
      <c r="N87" s="58">
        <f>L84+L85+L86</f>
        <v>26213.976163591757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113593.89670889761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7692.16</v>
      </c>
      <c r="L36" s="279"/>
      <c r="M36" s="345">
        <v>2.5</v>
      </c>
      <c r="N36" s="281">
        <f>K36/M36</f>
        <v>3076.864</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383.00403904575001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3459.8680390457503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60690</v>
      </c>
      <c r="N48" s="281">
        <f>K48*M48</f>
        <v>78897</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38.168724178170329</v>
      </c>
      <c r="N49" s="281">
        <f>K49*M49</f>
        <v>1145.0617253451098</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80042.061725345106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1339</v>
      </c>
      <c r="M60" s="826"/>
      <c r="N60" s="296">
        <f>K60*L60</f>
        <v>1740.7</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1740.7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92902.710545305847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18580.542109061171</v>
      </c>
      <c r="M84" s="856"/>
      <c r="N84" s="57"/>
    </row>
    <row r="85" spans="1:14">
      <c r="B85" s="95" t="s">
        <v>1057</v>
      </c>
      <c r="C85" s="96"/>
      <c r="D85" s="96"/>
      <c r="E85" s="96"/>
      <c r="F85" s="96"/>
      <c r="G85" s="96"/>
      <c r="H85" s="96"/>
      <c r="I85" s="93"/>
      <c r="J85" s="94"/>
      <c r="K85" s="313">
        <v>0.05</v>
      </c>
      <c r="L85" s="855">
        <f>N79*K85</f>
        <v>4645.1355272652927</v>
      </c>
      <c r="M85" s="856"/>
      <c r="N85" s="57"/>
    </row>
    <row r="86" spans="1:14" ht="15" thickBot="1">
      <c r="B86" s="97" t="s">
        <v>1058</v>
      </c>
      <c r="C86" s="98"/>
      <c r="D86" s="98"/>
      <c r="E86" s="98"/>
      <c r="F86" s="98"/>
      <c r="G86" s="98"/>
      <c r="H86" s="98"/>
      <c r="I86" s="99"/>
      <c r="J86" s="100"/>
      <c r="K86" s="314">
        <v>0.05</v>
      </c>
      <c r="L86" s="857">
        <f>N79*K86</f>
        <v>4645.1355272652927</v>
      </c>
      <c r="M86" s="858"/>
      <c r="N86" s="57"/>
    </row>
    <row r="87" spans="1:14" ht="15" thickBot="1">
      <c r="B87" s="821" t="s">
        <v>1037</v>
      </c>
      <c r="C87" s="822"/>
      <c r="D87" s="822"/>
      <c r="E87" s="822"/>
      <c r="F87" s="822"/>
      <c r="G87" s="822"/>
      <c r="H87" s="822"/>
      <c r="I87" s="822"/>
      <c r="J87" s="822"/>
      <c r="K87" s="822"/>
      <c r="L87" s="822"/>
      <c r="M87" s="823"/>
      <c r="N87" s="58">
        <f>L84+L85+L86</f>
        <v>27870.81316359176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120773.52370889761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c r="B36" s="834"/>
      <c r="C36" s="835"/>
      <c r="D36" s="835"/>
      <c r="E36" s="835"/>
      <c r="F36" s="835"/>
      <c r="G36" s="835"/>
      <c r="H36" s="836"/>
      <c r="I36" s="276"/>
      <c r="J36" s="277"/>
      <c r="K36" s="278"/>
      <c r="L36" s="279"/>
      <c r="M36" s="345"/>
      <c r="N36" s="281"/>
      <c r="P36" s="112"/>
    </row>
    <row r="37" spans="1:16">
      <c r="A37" s="119"/>
      <c r="B37" s="834"/>
      <c r="C37" s="835"/>
      <c r="D37" s="835"/>
      <c r="E37" s="835"/>
      <c r="F37" s="835"/>
      <c r="G37" s="835"/>
      <c r="H37" s="836"/>
      <c r="I37" s="430"/>
      <c r="J37" s="431"/>
      <c r="K37" s="278"/>
      <c r="L37" s="344"/>
      <c r="M37" s="345"/>
      <c r="N37" s="281"/>
      <c r="P37" s="109"/>
    </row>
    <row r="38" spans="1:16">
      <c r="A38" s="119"/>
      <c r="B38" s="834"/>
      <c r="C38" s="835"/>
      <c r="D38" s="835"/>
      <c r="E38" s="835"/>
      <c r="F38" s="835"/>
      <c r="G38" s="835"/>
      <c r="H38" s="836"/>
      <c r="I38" s="337"/>
      <c r="J38" s="339"/>
      <c r="K38" s="278"/>
      <c r="L38" s="432"/>
      <c r="M38" s="433"/>
      <c r="N38" s="281"/>
      <c r="P38" s="112"/>
    </row>
    <row r="39" spans="1:16">
      <c r="B39" s="834"/>
      <c r="C39" s="835"/>
      <c r="D39" s="835"/>
      <c r="E39" s="835"/>
      <c r="F39" s="835"/>
      <c r="G39" s="835"/>
      <c r="H39" s="836"/>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1" t="s">
        <v>1036</v>
      </c>
      <c r="C41" s="842"/>
      <c r="D41" s="842"/>
      <c r="E41" s="44"/>
      <c r="F41" s="45"/>
      <c r="G41" s="45"/>
      <c r="H41" s="46"/>
      <c r="I41" s="42"/>
      <c r="J41" s="43"/>
      <c r="K41" s="288"/>
      <c r="L41" s="285"/>
      <c r="M41" s="410">
        <v>0.05</v>
      </c>
      <c r="N41" s="353">
        <f>N77*M41</f>
        <v>383.00403904575001</v>
      </c>
      <c r="P41" s="112"/>
    </row>
    <row r="42" spans="1:16" ht="15" thickBot="1">
      <c r="B42" s="834"/>
      <c r="C42" s="835"/>
      <c r="D42" s="835"/>
      <c r="E42" s="835"/>
      <c r="F42" s="835"/>
      <c r="G42" s="835"/>
      <c r="H42" s="836"/>
      <c r="I42" s="843"/>
      <c r="J42" s="844"/>
      <c r="K42" s="47"/>
      <c r="L42" s="845"/>
      <c r="M42" s="846"/>
      <c r="N42" s="111"/>
    </row>
    <row r="43" spans="1:16" ht="15" thickBot="1">
      <c r="B43" s="821" t="s">
        <v>1037</v>
      </c>
      <c r="C43" s="822"/>
      <c r="D43" s="822"/>
      <c r="E43" s="822"/>
      <c r="F43" s="822"/>
      <c r="G43" s="822"/>
      <c r="H43" s="822"/>
      <c r="I43" s="822"/>
      <c r="J43" s="822"/>
      <c r="K43" s="822"/>
      <c r="L43" s="822"/>
      <c r="M43" s="823"/>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78897</v>
      </c>
      <c r="N48" s="281">
        <f>K48*M48</f>
        <v>102566.1</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102566.1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1339</v>
      </c>
      <c r="M60" s="826"/>
      <c r="N60" s="296">
        <f>K60*L60</f>
        <v>1740.7</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1740.7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112349.88481996075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22469.976963992151</v>
      </c>
      <c r="M84" s="856"/>
      <c r="N84" s="57"/>
    </row>
    <row r="85" spans="1:14">
      <c r="B85" s="95" t="s">
        <v>1057</v>
      </c>
      <c r="C85" s="96"/>
      <c r="D85" s="96"/>
      <c r="E85" s="96"/>
      <c r="F85" s="96"/>
      <c r="G85" s="96"/>
      <c r="H85" s="96"/>
      <c r="I85" s="93"/>
      <c r="J85" s="94"/>
      <c r="K85" s="313">
        <v>0.05</v>
      </c>
      <c r="L85" s="855">
        <f>N79*K85</f>
        <v>5617.4942409980376</v>
      </c>
      <c r="M85" s="856"/>
      <c r="N85" s="57"/>
    </row>
    <row r="86" spans="1:14" ht="15" thickBot="1">
      <c r="B86" s="97" t="s">
        <v>1058</v>
      </c>
      <c r="C86" s="98"/>
      <c r="D86" s="98"/>
      <c r="E86" s="98"/>
      <c r="F86" s="98"/>
      <c r="G86" s="98"/>
      <c r="H86" s="98"/>
      <c r="I86" s="99"/>
      <c r="J86" s="100"/>
      <c r="K86" s="314">
        <v>0.05</v>
      </c>
      <c r="L86" s="857">
        <f>N79*K86</f>
        <v>5617.4942409980376</v>
      </c>
      <c r="M86" s="858"/>
      <c r="N86" s="57"/>
    </row>
    <row r="87" spans="1:14" ht="15" thickBot="1">
      <c r="B87" s="821" t="s">
        <v>1037</v>
      </c>
      <c r="C87" s="822"/>
      <c r="D87" s="822"/>
      <c r="E87" s="822"/>
      <c r="F87" s="822"/>
      <c r="G87" s="822"/>
      <c r="H87" s="822"/>
      <c r="I87" s="822"/>
      <c r="J87" s="822"/>
      <c r="K87" s="822"/>
      <c r="L87" s="822"/>
      <c r="M87" s="823"/>
      <c r="N87" s="58">
        <f>L84+L85+L86</f>
        <v>33704.965445988222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146054.85026594897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c r="B36" s="834"/>
      <c r="C36" s="835"/>
      <c r="D36" s="835"/>
      <c r="E36" s="835"/>
      <c r="F36" s="835"/>
      <c r="G36" s="835"/>
      <c r="H36" s="836"/>
      <c r="I36" s="276"/>
      <c r="J36" s="277"/>
      <c r="K36" s="278"/>
      <c r="L36" s="279"/>
      <c r="M36" s="345"/>
      <c r="N36" s="281"/>
      <c r="P36" s="112"/>
    </row>
    <row r="37" spans="1:16">
      <c r="A37" s="119"/>
      <c r="B37" s="834"/>
      <c r="C37" s="835"/>
      <c r="D37" s="835"/>
      <c r="E37" s="835"/>
      <c r="F37" s="835"/>
      <c r="G37" s="835"/>
      <c r="H37" s="836"/>
      <c r="I37" s="430"/>
      <c r="J37" s="431"/>
      <c r="K37" s="278"/>
      <c r="L37" s="344"/>
      <c r="M37" s="345"/>
      <c r="N37" s="281"/>
      <c r="P37" s="109"/>
    </row>
    <row r="38" spans="1:16">
      <c r="A38" s="119"/>
      <c r="B38" s="834"/>
      <c r="C38" s="835"/>
      <c r="D38" s="835"/>
      <c r="E38" s="835"/>
      <c r="F38" s="835"/>
      <c r="G38" s="835"/>
      <c r="H38" s="836"/>
      <c r="I38" s="337"/>
      <c r="J38" s="339"/>
      <c r="K38" s="278"/>
      <c r="L38" s="432"/>
      <c r="M38" s="433"/>
      <c r="N38" s="281"/>
      <c r="P38" s="112"/>
    </row>
    <row r="39" spans="1:16">
      <c r="B39" s="834"/>
      <c r="C39" s="835"/>
      <c r="D39" s="835"/>
      <c r="E39" s="835"/>
      <c r="F39" s="835"/>
      <c r="G39" s="835"/>
      <c r="H39" s="836"/>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1" t="s">
        <v>1036</v>
      </c>
      <c r="C41" s="842"/>
      <c r="D41" s="842"/>
      <c r="E41" s="44"/>
      <c r="F41" s="45"/>
      <c r="G41" s="45"/>
      <c r="H41" s="46"/>
      <c r="I41" s="42"/>
      <c r="J41" s="43"/>
      <c r="K41" s="288"/>
      <c r="L41" s="285"/>
      <c r="M41" s="410">
        <v>0.05</v>
      </c>
      <c r="N41" s="353">
        <f>N77*M41</f>
        <v>383.00403904575001</v>
      </c>
      <c r="P41" s="112"/>
    </row>
    <row r="42" spans="1:16" ht="15" thickBot="1">
      <c r="B42" s="834"/>
      <c r="C42" s="835"/>
      <c r="D42" s="835"/>
      <c r="E42" s="835"/>
      <c r="F42" s="835"/>
      <c r="G42" s="835"/>
      <c r="H42" s="836"/>
      <c r="I42" s="843"/>
      <c r="J42" s="844"/>
      <c r="K42" s="47"/>
      <c r="L42" s="845"/>
      <c r="M42" s="846"/>
      <c r="N42" s="111"/>
    </row>
    <row r="43" spans="1:16" ht="15" thickBot="1">
      <c r="B43" s="821" t="s">
        <v>1037</v>
      </c>
      <c r="C43" s="822"/>
      <c r="D43" s="822"/>
      <c r="E43" s="822"/>
      <c r="F43" s="822"/>
      <c r="G43" s="822"/>
      <c r="H43" s="822"/>
      <c r="I43" s="822"/>
      <c r="J43" s="822"/>
      <c r="K43" s="822"/>
      <c r="L43" s="822"/>
      <c r="M43" s="823"/>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71614.2</v>
      </c>
      <c r="N48" s="281">
        <f>K48*M48</f>
        <v>93098.46</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93098.46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1339</v>
      </c>
      <c r="M60" s="826"/>
      <c r="N60" s="296">
        <f>K60*L60</f>
        <v>1740.7</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1740.7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102882.24481996075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20576.448963992152</v>
      </c>
      <c r="M84" s="856"/>
      <c r="N84" s="57"/>
    </row>
    <row r="85" spans="1:14">
      <c r="B85" s="95" t="s">
        <v>1057</v>
      </c>
      <c r="C85" s="96"/>
      <c r="D85" s="96"/>
      <c r="E85" s="96"/>
      <c r="F85" s="96"/>
      <c r="G85" s="96"/>
      <c r="H85" s="96"/>
      <c r="I85" s="93"/>
      <c r="J85" s="94"/>
      <c r="K85" s="313">
        <v>0.05</v>
      </c>
      <c r="L85" s="855">
        <f>N79*K85</f>
        <v>5144.112240998038</v>
      </c>
      <c r="M85" s="856"/>
      <c r="N85" s="57"/>
    </row>
    <row r="86" spans="1:14" ht="15" thickBot="1">
      <c r="B86" s="97" t="s">
        <v>1058</v>
      </c>
      <c r="C86" s="98"/>
      <c r="D86" s="98"/>
      <c r="E86" s="98"/>
      <c r="F86" s="98"/>
      <c r="G86" s="98"/>
      <c r="H86" s="98"/>
      <c r="I86" s="99"/>
      <c r="J86" s="100"/>
      <c r="K86" s="314">
        <v>0.05</v>
      </c>
      <c r="L86" s="857">
        <f>N79*K86</f>
        <v>5144.112240998038</v>
      </c>
      <c r="M86" s="858"/>
      <c r="N86" s="57"/>
    </row>
    <row r="87" spans="1:14" ht="15" thickBot="1">
      <c r="B87" s="821" t="s">
        <v>1037</v>
      </c>
      <c r="C87" s="822"/>
      <c r="D87" s="822"/>
      <c r="E87" s="822"/>
      <c r="F87" s="822"/>
      <c r="G87" s="822"/>
      <c r="H87" s="822"/>
      <c r="I87" s="822"/>
      <c r="J87" s="822"/>
      <c r="K87" s="822"/>
      <c r="L87" s="822"/>
      <c r="M87" s="823"/>
      <c r="N87" s="58">
        <f>L84+L85+L86</f>
        <v>30864.673445988228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133746.91826594897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c r="B36" s="834"/>
      <c r="C36" s="835"/>
      <c r="D36" s="835"/>
      <c r="E36" s="835"/>
      <c r="F36" s="835"/>
      <c r="G36" s="835"/>
      <c r="H36" s="836"/>
      <c r="I36" s="276"/>
      <c r="J36" s="277"/>
      <c r="K36" s="278"/>
      <c r="L36" s="279"/>
      <c r="M36" s="345"/>
      <c r="N36" s="281"/>
      <c r="P36" s="112"/>
    </row>
    <row r="37" spans="1:16">
      <c r="A37" s="119"/>
      <c r="B37" s="834"/>
      <c r="C37" s="835"/>
      <c r="D37" s="835"/>
      <c r="E37" s="835"/>
      <c r="F37" s="835"/>
      <c r="G37" s="835"/>
      <c r="H37" s="836"/>
      <c r="I37" s="430"/>
      <c r="J37" s="431"/>
      <c r="K37" s="278"/>
      <c r="L37" s="344"/>
      <c r="M37" s="345"/>
      <c r="N37" s="281"/>
      <c r="P37" s="109"/>
    </row>
    <row r="38" spans="1:16">
      <c r="A38" s="119"/>
      <c r="B38" s="834"/>
      <c r="C38" s="835"/>
      <c r="D38" s="835"/>
      <c r="E38" s="835"/>
      <c r="F38" s="835"/>
      <c r="G38" s="835"/>
      <c r="H38" s="836"/>
      <c r="I38" s="337"/>
      <c r="J38" s="339"/>
      <c r="K38" s="278"/>
      <c r="L38" s="432"/>
      <c r="M38" s="433"/>
      <c r="N38" s="281"/>
      <c r="P38" s="112"/>
    </row>
    <row r="39" spans="1:16">
      <c r="B39" s="834"/>
      <c r="C39" s="835"/>
      <c r="D39" s="835"/>
      <c r="E39" s="835"/>
      <c r="F39" s="835"/>
      <c r="G39" s="835"/>
      <c r="H39" s="836"/>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1" t="s">
        <v>1036</v>
      </c>
      <c r="C41" s="842"/>
      <c r="D41" s="842"/>
      <c r="E41" s="44"/>
      <c r="F41" s="45"/>
      <c r="G41" s="45"/>
      <c r="H41" s="46"/>
      <c r="I41" s="42"/>
      <c r="J41" s="43"/>
      <c r="K41" s="288"/>
      <c r="L41" s="285"/>
      <c r="M41" s="410">
        <v>0.05</v>
      </c>
      <c r="N41" s="353">
        <f>N77*M41</f>
        <v>255.33602603049999</v>
      </c>
      <c r="P41" s="112"/>
    </row>
    <row r="42" spans="1:16" ht="15" thickBot="1">
      <c r="B42" s="834"/>
      <c r="C42" s="835"/>
      <c r="D42" s="835"/>
      <c r="E42" s="835"/>
      <c r="F42" s="835"/>
      <c r="G42" s="835"/>
      <c r="H42" s="836"/>
      <c r="I42" s="843"/>
      <c r="J42" s="844"/>
      <c r="K42" s="47"/>
      <c r="L42" s="845"/>
      <c r="M42" s="846"/>
      <c r="N42" s="111"/>
    </row>
    <row r="43" spans="1:16" ht="15" thickBot="1">
      <c r="B43" s="821" t="s">
        <v>1037</v>
      </c>
      <c r="C43" s="822"/>
      <c r="D43" s="822"/>
      <c r="E43" s="822"/>
      <c r="F43" s="822"/>
      <c r="G43" s="822"/>
      <c r="H43" s="822"/>
      <c r="I43" s="822"/>
      <c r="J43" s="822"/>
      <c r="K43" s="822"/>
      <c r="L43" s="822"/>
      <c r="M43" s="823"/>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92641.5</v>
      </c>
      <c r="N48" s="281">
        <f>K48*M48</f>
        <v>120433.95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120433.95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1339</v>
      </c>
      <c r="M60" s="826"/>
      <c r="N60" s="296">
        <f>K60*L60</f>
        <v>1740.7</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1740.7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5106.7205206099998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127536.7065466405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25507.341309328101</v>
      </c>
      <c r="M84" s="856"/>
      <c r="N84" s="57"/>
    </row>
    <row r="85" spans="1:14">
      <c r="B85" s="95" t="s">
        <v>1057</v>
      </c>
      <c r="C85" s="96"/>
      <c r="D85" s="96"/>
      <c r="E85" s="96"/>
      <c r="F85" s="96"/>
      <c r="G85" s="96"/>
      <c r="H85" s="96"/>
      <c r="I85" s="93"/>
      <c r="J85" s="94"/>
      <c r="K85" s="313">
        <v>0.05</v>
      </c>
      <c r="L85" s="855">
        <f>N79*K85</f>
        <v>6376.8353273320254</v>
      </c>
      <c r="M85" s="856"/>
      <c r="N85" s="57"/>
    </row>
    <row r="86" spans="1:14" ht="15" thickBot="1">
      <c r="B86" s="97" t="s">
        <v>1058</v>
      </c>
      <c r="C86" s="98"/>
      <c r="D86" s="98"/>
      <c r="E86" s="98"/>
      <c r="F86" s="98"/>
      <c r="G86" s="98"/>
      <c r="H86" s="98"/>
      <c r="I86" s="99"/>
      <c r="J86" s="100"/>
      <c r="K86" s="314">
        <v>0.05</v>
      </c>
      <c r="L86" s="857">
        <f>N79*K86</f>
        <v>6376.8353273320254</v>
      </c>
      <c r="M86" s="858"/>
      <c r="N86" s="57"/>
    </row>
    <row r="87" spans="1:14" ht="15" thickBot="1">
      <c r="B87" s="821" t="s">
        <v>1037</v>
      </c>
      <c r="C87" s="822"/>
      <c r="D87" s="822"/>
      <c r="E87" s="822"/>
      <c r="F87" s="822"/>
      <c r="G87" s="822"/>
      <c r="H87" s="822"/>
      <c r="I87" s="822"/>
      <c r="J87" s="822"/>
      <c r="K87" s="822"/>
      <c r="L87" s="822"/>
      <c r="M87" s="823"/>
      <c r="N87" s="58">
        <f>L84+L85+L86</f>
        <v>38261.011963992154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165797.71851063267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228</v>
      </c>
      <c r="B36" s="834" t="str">
        <f>VLOOKUP(A36,EQUIPOS!A6:D154,3,FALSE)</f>
        <v xml:space="preserve">Formaleta metálica (concreto hidráulico)
</v>
      </c>
      <c r="C36" s="835"/>
      <c r="D36" s="835"/>
      <c r="E36" s="835"/>
      <c r="F36" s="835"/>
      <c r="G36" s="835"/>
      <c r="H36" s="836"/>
      <c r="I36" s="276"/>
      <c r="J36" s="277"/>
      <c r="K36" s="278">
        <f>VLOOKUP(A36,EQUIPOS!A6:D163,4,FALSE)</f>
        <v>2644.18</v>
      </c>
      <c r="L36" s="279"/>
      <c r="M36" s="280">
        <v>2</v>
      </c>
      <c r="N36" s="281">
        <f>K36/M36</f>
        <v>1322.09</v>
      </c>
    </row>
    <row r="37" spans="1:14">
      <c r="A37" s="119" t="s">
        <v>282</v>
      </c>
      <c r="B37" s="834" t="str">
        <f>VLOOKUP(A37,EQUIPOS!A7:D154,3,FALSE)</f>
        <v>Piloteadora potencia 250KW, RPM 1800, fuerza elevadora 200KN</v>
      </c>
      <c r="C37" s="835"/>
      <c r="D37" s="835"/>
      <c r="E37" s="835"/>
      <c r="F37" s="835"/>
      <c r="G37" s="835"/>
      <c r="H37" s="836"/>
      <c r="I37" s="430"/>
      <c r="J37" s="431"/>
      <c r="K37" s="278">
        <f>VLOOKUP(A37,EQUIPOS!A7:D164,4,FALSE)</f>
        <v>561268.58045602601</v>
      </c>
      <c r="L37" s="344"/>
      <c r="M37" s="345">
        <v>4</v>
      </c>
      <c r="N37" s="281">
        <f>K37/M37</f>
        <v>140317.1451140065</v>
      </c>
    </row>
    <row r="38" spans="1:14">
      <c r="A38" s="119" t="s">
        <v>363</v>
      </c>
      <c r="B38" s="834" t="str">
        <f>VLOOKUP(A38,EQUIPOS!A8:D154,3,FALSE)</f>
        <v>Vibrador de concreto, Motor de 3 hp a 18.000 rpm Mangueras de 4 mt</v>
      </c>
      <c r="C38" s="835"/>
      <c r="D38" s="835"/>
      <c r="E38" s="835"/>
      <c r="F38" s="835"/>
      <c r="G38" s="835"/>
      <c r="H38" s="836"/>
      <c r="I38" s="337"/>
      <c r="J38" s="339"/>
      <c r="K38" s="278">
        <f>VLOOKUP(A38,EQUIPOS!A8:D165,4,FALSE)</f>
        <v>5648.93</v>
      </c>
      <c r="L38" s="432"/>
      <c r="M38" s="433">
        <v>2</v>
      </c>
      <c r="N38" s="281">
        <f>K38/M38</f>
        <v>2824.4650000000001</v>
      </c>
    </row>
    <row r="39" spans="1:14">
      <c r="B39" s="834"/>
      <c r="C39" s="835"/>
      <c r="D39" s="835"/>
      <c r="E39" s="840"/>
      <c r="F39" s="835"/>
      <c r="G39" s="835"/>
      <c r="H39" s="836"/>
      <c r="I39" s="42"/>
      <c r="J39" s="43"/>
      <c r="K39" s="283"/>
      <c r="L39" s="285"/>
      <c r="M39" s="286"/>
      <c r="N39" s="287"/>
    </row>
    <row r="40" spans="1:14">
      <c r="B40" s="841" t="s">
        <v>1036</v>
      </c>
      <c r="C40" s="842"/>
      <c r="D40" s="842"/>
      <c r="E40" s="44"/>
      <c r="F40" s="45"/>
      <c r="G40" s="45"/>
      <c r="H40" s="46"/>
      <c r="I40" s="42"/>
      <c r="J40" s="43"/>
      <c r="K40" s="288"/>
      <c r="L40" s="285"/>
      <c r="M40" s="410">
        <v>0.1</v>
      </c>
      <c r="N40" s="353">
        <f>N76*M40</f>
        <v>1174.5457360179728</v>
      </c>
    </row>
    <row r="41" spans="1:14" ht="15" thickBot="1">
      <c r="B41" s="834"/>
      <c r="C41" s="835"/>
      <c r="D41" s="835"/>
      <c r="E41" s="835"/>
      <c r="F41" s="835"/>
      <c r="G41" s="835"/>
      <c r="H41" s="836"/>
      <c r="I41" s="843"/>
      <c r="J41" s="844"/>
      <c r="K41" s="47"/>
      <c r="L41" s="845"/>
      <c r="M41" s="846"/>
      <c r="N41" s="111"/>
    </row>
    <row r="42" spans="1:14" ht="15" thickBot="1">
      <c r="B42" s="821" t="s">
        <v>1037</v>
      </c>
      <c r="C42" s="822"/>
      <c r="D42" s="822"/>
      <c r="E42" s="822"/>
      <c r="F42" s="822"/>
      <c r="G42" s="822"/>
      <c r="H42" s="822"/>
      <c r="I42" s="822"/>
      <c r="J42" s="822"/>
      <c r="K42" s="822"/>
      <c r="L42" s="822"/>
      <c r="M42" s="823"/>
      <c r="N42" s="403">
        <f>SUM(N36:N41)</f>
        <v>145638.24585002448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2" t="s">
        <v>1028</v>
      </c>
      <c r="C46" s="813"/>
      <c r="D46" s="813"/>
      <c r="E46" s="813"/>
      <c r="F46" s="813"/>
      <c r="G46" s="813"/>
      <c r="H46" s="813"/>
      <c r="I46" s="814"/>
      <c r="J46" s="324" t="s">
        <v>1029</v>
      </c>
      <c r="K46" s="91" t="s">
        <v>1030</v>
      </c>
      <c r="L46" s="815" t="s">
        <v>1039</v>
      </c>
      <c r="M46" s="814"/>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3945.36</v>
      </c>
      <c r="N47" s="281">
        <f>K47*M47</f>
        <v>46852.018888879364</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16439.34</v>
      </c>
      <c r="N48" s="281">
        <f>K48*M48</f>
        <v>8219.67</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4465.5600000000004</v>
      </c>
      <c r="N49" s="281">
        <f>K49*M49</f>
        <v>2232.7800000000002</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544996.19999999995</v>
      </c>
      <c r="N50" s="281">
        <f>K50*M50</f>
        <v>71910.554442482855</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1" t="s">
        <v>1037</v>
      </c>
      <c r="C54" s="822"/>
      <c r="D54" s="822"/>
      <c r="E54" s="822"/>
      <c r="F54" s="822"/>
      <c r="G54" s="822"/>
      <c r="H54" s="822"/>
      <c r="I54" s="822"/>
      <c r="J54" s="822"/>
      <c r="K54" s="822"/>
      <c r="L54" s="822"/>
      <c r="M54" s="823"/>
      <c r="N54" s="403">
        <f>SUM(N47:N53)</f>
        <v>129215.02333136222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5">
        <f>VLOOKUP(A59,TRANSPORTE!A5:D117,4,FALSE)</f>
        <v>55.488691299647009</v>
      </c>
      <c r="M59" s="826"/>
      <c r="N59" s="296">
        <f>K59*L59</f>
        <v>2.7744345649823505</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2.7744345649823505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11745.457360179727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N42+N54+N65+N76</f>
        <v>286601.50097613141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57320.300195226286</v>
      </c>
      <c r="M83" s="856"/>
      <c r="N83" s="57"/>
    </row>
    <row r="84" spans="1:14">
      <c r="B84" s="95" t="s">
        <v>1057</v>
      </c>
      <c r="C84" s="96"/>
      <c r="D84" s="96"/>
      <c r="E84" s="96"/>
      <c r="F84" s="96"/>
      <c r="G84" s="96"/>
      <c r="H84" s="96"/>
      <c r="I84" s="93"/>
      <c r="J84" s="94"/>
      <c r="K84" s="313">
        <v>0.05</v>
      </c>
      <c r="L84" s="855">
        <f>N78*K84</f>
        <v>14330.075048806571</v>
      </c>
      <c r="M84" s="856"/>
      <c r="N84" s="57"/>
    </row>
    <row r="85" spans="1:14" ht="15" thickBot="1">
      <c r="B85" s="97" t="s">
        <v>1058</v>
      </c>
      <c r="C85" s="98"/>
      <c r="D85" s="98"/>
      <c r="E85" s="98"/>
      <c r="F85" s="98"/>
      <c r="G85" s="98"/>
      <c r="H85" s="98"/>
      <c r="I85" s="99"/>
      <c r="J85" s="100"/>
      <c r="K85" s="314">
        <v>0.05</v>
      </c>
      <c r="L85" s="857">
        <f>N78*K85</f>
        <v>14330.075048806571</v>
      </c>
      <c r="M85" s="858"/>
      <c r="N85" s="57"/>
    </row>
    <row r="86" spans="1:14" ht="15" thickBot="1">
      <c r="B86" s="821" t="s">
        <v>1037</v>
      </c>
      <c r="C86" s="822"/>
      <c r="D86" s="822"/>
      <c r="E86" s="822"/>
      <c r="F86" s="822"/>
      <c r="G86" s="822"/>
      <c r="H86" s="822"/>
      <c r="I86" s="822"/>
      <c r="J86" s="822"/>
      <c r="K86" s="822"/>
      <c r="L86" s="822"/>
      <c r="M86" s="823"/>
      <c r="N86" s="58">
        <f>L83+L84+L85</f>
        <v>85980.450292839421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372581.95126897085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15" customHeight="1">
      <c r="B107" s="966" t="s">
        <v>2325</v>
      </c>
      <c r="C107" s="967"/>
      <c r="D107" s="967"/>
      <c r="E107" s="967"/>
      <c r="F107" s="967"/>
      <c r="G107" s="967"/>
      <c r="H107" s="967"/>
      <c r="I107" s="967"/>
      <c r="J107" s="967"/>
      <c r="K107" s="967"/>
      <c r="L107" s="967"/>
      <c r="M107" s="967"/>
      <c r="N107" s="968"/>
    </row>
    <row r="108" spans="2:14" ht="30.75" customHeight="1">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228</v>
      </c>
      <c r="B36" s="834" t="str">
        <f>VLOOKUP(A36,EQUIPOS!A6:D154,3,FALSE)</f>
        <v xml:space="preserve">Formaleta metálica (concreto hidráulico)
</v>
      </c>
      <c r="C36" s="835"/>
      <c r="D36" s="835"/>
      <c r="E36" s="835"/>
      <c r="F36" s="835"/>
      <c r="G36" s="835"/>
      <c r="H36" s="836"/>
      <c r="I36" s="276"/>
      <c r="J36" s="277"/>
      <c r="K36" s="278">
        <f>VLOOKUP(A36,EQUIPOS!A6:D163,4,FALSE)</f>
        <v>2644.18</v>
      </c>
      <c r="L36" s="279"/>
      <c r="M36" s="280">
        <v>2</v>
      </c>
      <c r="N36" s="281">
        <f>K36/M36</f>
        <v>1322.09</v>
      </c>
    </row>
    <row r="37" spans="1:14">
      <c r="A37" s="119" t="s">
        <v>282</v>
      </c>
      <c r="B37" s="834" t="str">
        <f>VLOOKUP(A37,EQUIPOS!A7:D154,3,FALSE)</f>
        <v>Piloteadora potencia 250KW, RPM 1800, fuerza elevadora 200KN</v>
      </c>
      <c r="C37" s="835"/>
      <c r="D37" s="835"/>
      <c r="E37" s="835"/>
      <c r="F37" s="835"/>
      <c r="G37" s="835"/>
      <c r="H37" s="836"/>
      <c r="I37" s="430"/>
      <c r="J37" s="431"/>
      <c r="K37" s="278">
        <f>VLOOKUP(A37,EQUIPOS!A7:D164,4,FALSE)</f>
        <v>561268.58045602601</v>
      </c>
      <c r="L37" s="344"/>
      <c r="M37" s="345">
        <v>4</v>
      </c>
      <c r="N37" s="281">
        <f>K37/M37</f>
        <v>140317.1451140065</v>
      </c>
    </row>
    <row r="38" spans="1:14">
      <c r="A38" s="119" t="s">
        <v>363</v>
      </c>
      <c r="B38" s="834" t="str">
        <f>VLOOKUP(A38,EQUIPOS!A8:D154,3,FALSE)</f>
        <v>Vibrador de concreto, Motor de 3 hp a 18.000 rpm Mangueras de 4 mt</v>
      </c>
      <c r="C38" s="835"/>
      <c r="D38" s="835"/>
      <c r="E38" s="835"/>
      <c r="F38" s="835"/>
      <c r="G38" s="835"/>
      <c r="H38" s="836"/>
      <c r="I38" s="337"/>
      <c r="J38" s="339"/>
      <c r="K38" s="278">
        <f>VLOOKUP(A38,EQUIPOS!A8:D165,4,FALSE)</f>
        <v>5648.93</v>
      </c>
      <c r="L38" s="432"/>
      <c r="M38" s="433">
        <v>2</v>
      </c>
      <c r="N38" s="281">
        <f>K38/M38</f>
        <v>2824.4650000000001</v>
      </c>
    </row>
    <row r="39" spans="1:14">
      <c r="B39" s="834"/>
      <c r="C39" s="835"/>
      <c r="D39" s="835"/>
      <c r="E39" s="840"/>
      <c r="F39" s="835"/>
      <c r="G39" s="835"/>
      <c r="H39" s="836"/>
      <c r="I39" s="42"/>
      <c r="J39" s="43"/>
      <c r="K39" s="283"/>
      <c r="L39" s="285"/>
      <c r="M39" s="286"/>
      <c r="N39" s="287"/>
    </row>
    <row r="40" spans="1:14">
      <c r="B40" s="841" t="s">
        <v>1036</v>
      </c>
      <c r="C40" s="842"/>
      <c r="D40" s="842"/>
      <c r="E40" s="44"/>
      <c r="F40" s="45"/>
      <c r="G40" s="45"/>
      <c r="H40" s="46"/>
      <c r="I40" s="42"/>
      <c r="J40" s="43"/>
      <c r="K40" s="288"/>
      <c r="L40" s="285"/>
      <c r="M40" s="410">
        <v>0.1</v>
      </c>
      <c r="N40" s="353">
        <f>N76*M40</f>
        <v>1174.5457360179728</v>
      </c>
    </row>
    <row r="41" spans="1:14" ht="15" thickBot="1">
      <c r="B41" s="834"/>
      <c r="C41" s="835"/>
      <c r="D41" s="835"/>
      <c r="E41" s="835"/>
      <c r="F41" s="835"/>
      <c r="G41" s="835"/>
      <c r="H41" s="836"/>
      <c r="I41" s="843"/>
      <c r="J41" s="844"/>
      <c r="K41" s="47"/>
      <c r="L41" s="845"/>
      <c r="M41" s="846"/>
      <c r="N41" s="111"/>
    </row>
    <row r="42" spans="1:14" ht="15" thickBot="1">
      <c r="B42" s="821" t="s">
        <v>1037</v>
      </c>
      <c r="C42" s="822"/>
      <c r="D42" s="822"/>
      <c r="E42" s="822"/>
      <c r="F42" s="822"/>
      <c r="G42" s="822"/>
      <c r="H42" s="822"/>
      <c r="I42" s="822"/>
      <c r="J42" s="822"/>
      <c r="K42" s="822"/>
      <c r="L42" s="822"/>
      <c r="M42" s="823"/>
      <c r="N42" s="403">
        <f>SUM(N36:N41)</f>
        <v>145638.24585002448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2" t="s">
        <v>1028</v>
      </c>
      <c r="C46" s="813"/>
      <c r="D46" s="813"/>
      <c r="E46" s="813"/>
      <c r="F46" s="813"/>
      <c r="G46" s="813"/>
      <c r="H46" s="813"/>
      <c r="I46" s="814"/>
      <c r="J46" s="324" t="s">
        <v>1029</v>
      </c>
      <c r="K46" s="91" t="s">
        <v>1030</v>
      </c>
      <c r="L46" s="815" t="s">
        <v>1039</v>
      </c>
      <c r="M46" s="814"/>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3945.36</v>
      </c>
      <c r="N47" s="281">
        <f>K47*M47</f>
        <v>46852.018888879364</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16439.34</v>
      </c>
      <c r="N48" s="281">
        <f>K48*M48</f>
        <v>8219.67</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4465.5600000000004</v>
      </c>
      <c r="N49" s="281">
        <f>K49*M49</f>
        <v>2232.7800000000002</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544996.19999999995</v>
      </c>
      <c r="N50" s="281">
        <f>K50*M50</f>
        <v>71910.554442482855</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1" t="s">
        <v>1037</v>
      </c>
      <c r="C54" s="822"/>
      <c r="D54" s="822"/>
      <c r="E54" s="822"/>
      <c r="F54" s="822"/>
      <c r="G54" s="822"/>
      <c r="H54" s="822"/>
      <c r="I54" s="822"/>
      <c r="J54" s="822"/>
      <c r="K54" s="822"/>
      <c r="L54" s="822"/>
      <c r="M54" s="823"/>
      <c r="N54" s="403">
        <f>SUM(N47:N53)</f>
        <v>129215.02333136222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5">
        <f>VLOOKUP(A59,TRANSPORTE!A5:D117,4,FALSE)</f>
        <v>55.488691299647009</v>
      </c>
      <c r="M59" s="826"/>
      <c r="N59" s="296">
        <f>K59*L59</f>
        <v>2.7744345649823505</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0"/>
      <c r="M64" s="811"/>
      <c r="N64" s="133"/>
    </row>
    <row r="65" spans="1:15" ht="15" thickBot="1">
      <c r="B65" s="827" t="s">
        <v>1037</v>
      </c>
      <c r="C65" s="828"/>
      <c r="D65" s="828"/>
      <c r="E65" s="828"/>
      <c r="F65" s="828"/>
      <c r="G65" s="828"/>
      <c r="H65" s="828"/>
      <c r="I65" s="828"/>
      <c r="J65" s="828"/>
      <c r="K65" s="828"/>
      <c r="L65" s="828"/>
      <c r="M65" s="829"/>
      <c r="N65" s="110">
        <f>N59+N60+N61+N62+N63</f>
        <v>2.7744345649823505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850"/>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08"/>
      <c r="C75" s="809"/>
      <c r="D75" s="809"/>
      <c r="E75" s="809"/>
      <c r="F75" s="809"/>
      <c r="G75" s="809"/>
      <c r="H75" s="809"/>
      <c r="I75" s="132"/>
      <c r="J75" s="132"/>
      <c r="K75" s="132"/>
      <c r="L75" s="909"/>
      <c r="M75" s="909"/>
      <c r="N75" s="51"/>
    </row>
    <row r="76" spans="1:15" ht="15" thickBot="1">
      <c r="B76" s="827" t="s">
        <v>1037</v>
      </c>
      <c r="C76" s="828"/>
      <c r="D76" s="828"/>
      <c r="E76" s="828"/>
      <c r="F76" s="828"/>
      <c r="G76" s="828"/>
      <c r="H76" s="828"/>
      <c r="I76" s="828"/>
      <c r="J76" s="828"/>
      <c r="K76" s="828"/>
      <c r="L76" s="828"/>
      <c r="M76" s="829"/>
      <c r="N76" s="310">
        <f>SUM(N70:N75)</f>
        <v>11745.457360179727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N42+N54+N65+N76</f>
        <v>286601.50097613141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57320.300195226286</v>
      </c>
      <c r="M83" s="856"/>
      <c r="N83" s="57"/>
    </row>
    <row r="84" spans="1:14">
      <c r="B84" s="95" t="s">
        <v>1057</v>
      </c>
      <c r="C84" s="96"/>
      <c r="D84" s="96"/>
      <c r="E84" s="96"/>
      <c r="F84" s="96"/>
      <c r="G84" s="96"/>
      <c r="H84" s="96"/>
      <c r="I84" s="93"/>
      <c r="J84" s="94"/>
      <c r="K84" s="313">
        <v>0.05</v>
      </c>
      <c r="L84" s="855">
        <f>N78*K84</f>
        <v>14330.075048806571</v>
      </c>
      <c r="M84" s="856"/>
      <c r="N84" s="57"/>
    </row>
    <row r="85" spans="1:14" ht="15" thickBot="1">
      <c r="B85" s="97" t="s">
        <v>1058</v>
      </c>
      <c r="C85" s="98"/>
      <c r="D85" s="98"/>
      <c r="E85" s="98"/>
      <c r="F85" s="98"/>
      <c r="G85" s="98"/>
      <c r="H85" s="98"/>
      <c r="I85" s="99"/>
      <c r="J85" s="100"/>
      <c r="K85" s="314">
        <v>0.05</v>
      </c>
      <c r="L85" s="857">
        <f>N78*K85</f>
        <v>14330.075048806571</v>
      </c>
      <c r="M85" s="858"/>
      <c r="N85" s="57"/>
    </row>
    <row r="86" spans="1:14" ht="15" thickBot="1">
      <c r="B86" s="821" t="s">
        <v>1037</v>
      </c>
      <c r="C86" s="822"/>
      <c r="D86" s="822"/>
      <c r="E86" s="822"/>
      <c r="F86" s="822"/>
      <c r="G86" s="822"/>
      <c r="H86" s="822"/>
      <c r="I86" s="822"/>
      <c r="J86" s="822"/>
      <c r="K86" s="822"/>
      <c r="L86" s="822"/>
      <c r="M86" s="823"/>
      <c r="N86" s="58">
        <f>L83+L84+L85</f>
        <v>85980.450292839421</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372581.95126897085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243</v>
      </c>
      <c r="B36" s="834" t="str">
        <f>VLOOKUP(A36,EQUIPOS!A6:D154,3,FALSE)</f>
        <v>Grúa 10 ton</v>
      </c>
      <c r="C36" s="835"/>
      <c r="D36" s="835"/>
      <c r="E36" s="835"/>
      <c r="F36" s="835"/>
      <c r="G36" s="835"/>
      <c r="H36" s="836"/>
      <c r="I36" s="276"/>
      <c r="J36" s="277"/>
      <c r="K36" s="278">
        <f>VLOOKUP(A36,EQUIPOS!A6:D163,4,FALSE)</f>
        <v>218628.35048859933</v>
      </c>
      <c r="L36" s="279"/>
      <c r="M36" s="280">
        <v>0.158</v>
      </c>
      <c r="N36" s="281">
        <f t="shared" ref="N36:N44" si="0">K36/M36</f>
        <v>1383723.737269616</v>
      </c>
    </row>
    <row r="37" spans="1:14">
      <c r="A37" s="119" t="s">
        <v>121</v>
      </c>
      <c r="B37" s="834" t="str">
        <f>VLOOKUP(A37,EQUIPOS!A7:D154,3,FALSE)</f>
        <v>Bomba eléctrica para accionar la celda</v>
      </c>
      <c r="C37" s="835"/>
      <c r="D37" s="835"/>
      <c r="E37" s="835"/>
      <c r="F37" s="835"/>
      <c r="G37" s="835"/>
      <c r="H37" s="836"/>
      <c r="I37" s="430"/>
      <c r="J37" s="431"/>
      <c r="K37" s="278">
        <f>VLOOKUP(A37,EQUIPOS!A7:D164,4,FALSE)</f>
        <v>47257.201809627215</v>
      </c>
      <c r="L37" s="344"/>
      <c r="M37" s="345">
        <v>0.158</v>
      </c>
      <c r="N37" s="281">
        <f t="shared" si="0"/>
        <v>299096.21398498234</v>
      </c>
    </row>
    <row r="38" spans="1:14">
      <c r="A38" s="119" t="s">
        <v>217</v>
      </c>
      <c r="B38" s="834" t="str">
        <f>VLOOKUP(A38,EQUIPOS!A8:D154,3,FALSE)</f>
        <v>Equipo de soldadura y de acetileno (incluye soldadura)</v>
      </c>
      <c r="C38" s="835"/>
      <c r="D38" s="835"/>
      <c r="E38" s="835"/>
      <c r="F38" s="835"/>
      <c r="G38" s="835"/>
      <c r="H38" s="836"/>
      <c r="I38" s="430"/>
      <c r="J38" s="431"/>
      <c r="K38" s="447">
        <f>VLOOKUP(A38,EQUIPOS!A8:D165,4,FALSE)</f>
        <v>19561.871792258393</v>
      </c>
      <c r="L38" s="344"/>
      <c r="M38" s="345">
        <v>0.158</v>
      </c>
      <c r="N38" s="281">
        <f t="shared" si="0"/>
        <v>123809.3151408759</v>
      </c>
    </row>
    <row r="39" spans="1:14">
      <c r="A39" s="119" t="s">
        <v>255</v>
      </c>
      <c r="B39" s="834" t="str">
        <f>VLOOKUP(A39,EQUIPOS!A9:D154,3,FALSE)</f>
        <v>Manómetro cable de acero para bajar la celda</v>
      </c>
      <c r="C39" s="835"/>
      <c r="D39" s="835"/>
      <c r="E39" s="835"/>
      <c r="F39" s="835"/>
      <c r="G39" s="835"/>
      <c r="H39" s="836"/>
      <c r="I39" s="430"/>
      <c r="J39" s="431"/>
      <c r="K39" s="447">
        <f>VLOOKUP(A39,EQUIPOS!A9:D166,4,FALSE)</f>
        <v>1122781.7393698536</v>
      </c>
      <c r="L39" s="344"/>
      <c r="M39" s="345">
        <v>0.158</v>
      </c>
      <c r="N39" s="281">
        <f t="shared" si="0"/>
        <v>7106213.5403155293</v>
      </c>
    </row>
    <row r="40" spans="1:14">
      <c r="A40" s="119" t="s">
        <v>1732</v>
      </c>
      <c r="B40" s="834" t="str">
        <f>VLOOKUP(A40,EQUIPOS!A10:D154,3,FALSE)</f>
        <v xml:space="preserve">Retroexcavadora sobre llantas 
</v>
      </c>
      <c r="C40" s="835"/>
      <c r="D40" s="835"/>
      <c r="E40" s="835"/>
      <c r="F40" s="835"/>
      <c r="G40" s="835"/>
      <c r="H40" s="836"/>
      <c r="I40" s="430"/>
      <c r="J40" s="431"/>
      <c r="K40" s="447">
        <f>VLOOKUP(A40,EQUIPOS!A10:D167,4,FALSE)</f>
        <v>114180.5</v>
      </c>
      <c r="L40" s="344"/>
      <c r="M40" s="345">
        <v>0.158</v>
      </c>
      <c r="N40" s="281">
        <f t="shared" si="0"/>
        <v>722661.39240506326</v>
      </c>
    </row>
    <row r="41" spans="1:14">
      <c r="A41" s="119" t="s">
        <v>115</v>
      </c>
      <c r="B41" s="834" t="str">
        <f>VLOOKUP(A41,EQUIPOS!A6:D154,3,FALSE)</f>
        <v>Andamiaje para Aplicar la Carga (Equipos Sustituto de la Tara)</v>
      </c>
      <c r="C41" s="835"/>
      <c r="D41" s="835"/>
      <c r="E41" s="835"/>
      <c r="F41" s="835"/>
      <c r="G41" s="835"/>
      <c r="H41" s="836"/>
      <c r="I41" s="430"/>
      <c r="J41" s="431"/>
      <c r="K41" s="447">
        <f>VLOOKUP(A41,EQUIPOS!A6:D154,4,FALSE)</f>
        <v>9615.2000000000007</v>
      </c>
      <c r="L41" s="344"/>
      <c r="M41" s="345">
        <v>0.158</v>
      </c>
      <c r="N41" s="281">
        <f t="shared" si="0"/>
        <v>60855.696202531646</v>
      </c>
    </row>
    <row r="42" spans="1:14">
      <c r="A42" s="119" t="s">
        <v>224</v>
      </c>
      <c r="B42" s="834" t="str">
        <f>VLOOKUP(A42,EQUIPOS!A12:D156,3,FALSE)</f>
        <v>Equipo de Medición (Deformimetros Eléctricos, Mecánicos, Celdas de Carga,  Etc.)</v>
      </c>
      <c r="C42" s="835"/>
      <c r="D42" s="835"/>
      <c r="E42" s="835"/>
      <c r="F42" s="835"/>
      <c r="G42" s="835"/>
      <c r="H42" s="836"/>
      <c r="I42" s="337"/>
      <c r="J42" s="339"/>
      <c r="K42" s="447">
        <f>VLOOKUP(A42,EQUIPOS!A12:D169,4,FALSE)</f>
        <v>158126.62891693812</v>
      </c>
      <c r="L42" s="432"/>
      <c r="M42" s="433">
        <v>0.158</v>
      </c>
      <c r="N42" s="281">
        <f t="shared" si="0"/>
        <v>1000801.4488413805</v>
      </c>
    </row>
    <row r="43" spans="1:14">
      <c r="A43" t="s">
        <v>335</v>
      </c>
      <c r="B43" s="834" t="str">
        <f>VLOOKUP(A43,EQUIPOS!A13:D157,3,FALSE)</f>
        <v>Tara (Recebo, Agua, Etc.)</v>
      </c>
      <c r="C43" s="835"/>
      <c r="D43" s="835"/>
      <c r="E43" s="835"/>
      <c r="F43" s="835"/>
      <c r="G43" s="835"/>
      <c r="H43" s="836"/>
      <c r="I43" s="42"/>
      <c r="J43" s="43"/>
      <c r="K43" s="447">
        <f>VLOOKUP(A43,EQUIPOS!A13:D170,4,FALSE)</f>
        <v>249008.96444462542</v>
      </c>
      <c r="L43" s="285"/>
      <c r="M43" s="286">
        <v>2.8000000000000001E-2</v>
      </c>
      <c r="N43" s="281">
        <f t="shared" si="0"/>
        <v>8893177.3015937656</v>
      </c>
    </row>
    <row r="44" spans="1:14">
      <c r="A44" t="s">
        <v>216</v>
      </c>
      <c r="B44" s="834" t="str">
        <f>VLOOKUP(A44,EQUIPOS!A14:D158,3,FALSE)</f>
        <v xml:space="preserve">Equipo de topografía Teodolito electrónico con abertura de anteojo de 42 mm. Aumento del anteojo: 30x.Distancia mínima de enfoque: 1.0 m. Precisión: 5´´. Compensador con rango de trabajo ±3´. </v>
      </c>
      <c r="C44" s="835"/>
      <c r="D44" s="835"/>
      <c r="E44" s="835"/>
      <c r="F44" s="835"/>
      <c r="G44" s="835"/>
      <c r="H44" s="836"/>
      <c r="I44" s="42"/>
      <c r="J44" s="43"/>
      <c r="K44" s="447">
        <f>VLOOKUP(A44,EQUIPOS!A14:D171,4,FALSE)</f>
        <v>11032.50633602655</v>
      </c>
      <c r="L44" s="285"/>
      <c r="M44" s="286">
        <v>0.158</v>
      </c>
      <c r="N44" s="282">
        <f t="shared" si="0"/>
        <v>69825.989468522472</v>
      </c>
    </row>
    <row r="45" spans="1:14">
      <c r="B45" s="841" t="s">
        <v>1036</v>
      </c>
      <c r="C45" s="842"/>
      <c r="D45" s="842"/>
      <c r="E45" s="44"/>
      <c r="F45" s="45"/>
      <c r="G45" s="45"/>
      <c r="H45" s="46"/>
      <c r="I45" s="42"/>
      <c r="J45" s="43"/>
      <c r="K45" s="288"/>
      <c r="L45" s="285"/>
      <c r="M45" s="410">
        <v>0.02</v>
      </c>
      <c r="N45" s="353">
        <f>N81*M45</f>
        <v>23612.235743728568</v>
      </c>
    </row>
    <row r="46" spans="1:14" ht="15" thickBot="1">
      <c r="B46" s="834"/>
      <c r="C46" s="835"/>
      <c r="D46" s="835"/>
      <c r="E46" s="835"/>
      <c r="F46" s="835"/>
      <c r="G46" s="835"/>
      <c r="H46" s="836"/>
      <c r="I46" s="843"/>
      <c r="J46" s="844"/>
      <c r="K46" s="47"/>
      <c r="L46" s="845"/>
      <c r="M46" s="846"/>
      <c r="N46" s="111"/>
    </row>
    <row r="47" spans="1:14" ht="15" thickBot="1">
      <c r="B47" s="821" t="s">
        <v>1037</v>
      </c>
      <c r="C47" s="822"/>
      <c r="D47" s="822"/>
      <c r="E47" s="822"/>
      <c r="F47" s="822"/>
      <c r="G47" s="822"/>
      <c r="H47" s="822"/>
      <c r="I47" s="822"/>
      <c r="J47" s="822"/>
      <c r="K47" s="822"/>
      <c r="L47" s="822"/>
      <c r="M47" s="823"/>
      <c r="N47" s="403">
        <f>SUM(N36:N46)</f>
        <v>19683776.870965991</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2" t="s">
        <v>1028</v>
      </c>
      <c r="C51" s="813"/>
      <c r="D51" s="813"/>
      <c r="E51" s="813"/>
      <c r="F51" s="813"/>
      <c r="G51" s="813"/>
      <c r="H51" s="813"/>
      <c r="I51" s="814"/>
      <c r="J51" s="324" t="s">
        <v>1029</v>
      </c>
      <c r="K51" s="91" t="s">
        <v>1030</v>
      </c>
      <c r="L51" s="815" t="s">
        <v>1039</v>
      </c>
      <c r="M51" s="814"/>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12312274.031432716</v>
      </c>
      <c r="N52" s="281">
        <f t="shared" ref="N52:N58" si="1">K52*M52</f>
        <v>12312274.031432716</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74289.203880389687</v>
      </c>
      <c r="N53" s="281">
        <f t="shared" si="1"/>
        <v>2228676.1164116906</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48377.177947824268</v>
      </c>
      <c r="N54" s="281">
        <f t="shared" si="1"/>
        <v>2902630.6768694562</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52226.04</v>
      </c>
      <c r="N55" s="281">
        <f t="shared" si="1"/>
        <v>626712.48</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1217414.1313071656</v>
      </c>
      <c r="N56" s="281">
        <f t="shared" si="1"/>
        <v>2434828.2626143312</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746575.1320260003</v>
      </c>
      <c r="N57" s="281">
        <f t="shared" si="1"/>
        <v>3732875.6601300016</v>
      </c>
    </row>
    <row r="58" spans="1:14"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23062.2</v>
      </c>
      <c r="N58" s="281">
        <f t="shared" si="1"/>
        <v>1614354</v>
      </c>
    </row>
    <row r="59" spans="1:14" ht="15" thickBot="1">
      <c r="B59" s="821" t="s">
        <v>1037</v>
      </c>
      <c r="C59" s="822"/>
      <c r="D59" s="822"/>
      <c r="E59" s="822"/>
      <c r="F59" s="822"/>
      <c r="G59" s="822"/>
      <c r="H59" s="822"/>
      <c r="I59" s="822"/>
      <c r="J59" s="822"/>
      <c r="K59" s="822"/>
      <c r="L59" s="822"/>
      <c r="M59" s="823"/>
      <c r="N59" s="403">
        <f>SUM(N52:N58)</f>
        <v>25852351.227458198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825">
        <f>VLOOKUP(A64,TRANSPORTE!A5:D117,4,FALSE)</f>
        <v>131123.79725736799</v>
      </c>
      <c r="M64" s="826"/>
      <c r="N64" s="296">
        <f>K64*L64</f>
        <v>6556.1898628683994</v>
      </c>
    </row>
    <row r="65" spans="1:15">
      <c r="B65" s="52"/>
      <c r="C65" s="53"/>
      <c r="D65" s="53"/>
      <c r="E65" s="53"/>
      <c r="F65" s="53"/>
      <c r="G65" s="53"/>
      <c r="H65" s="320"/>
      <c r="I65" s="288"/>
      <c r="J65" s="295"/>
      <c r="K65" s="288"/>
      <c r="L65" s="825"/>
      <c r="M65" s="826"/>
      <c r="N65" s="296"/>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6556.1898628683994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1180611.7871864284</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N47+N59+N70+N81</f>
        <v>46723296.075473487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9344659.2150946986</v>
      </c>
      <c r="M88" s="856"/>
      <c r="N88" s="57"/>
    </row>
    <row r="89" spans="1:14">
      <c r="B89" s="95" t="s">
        <v>1057</v>
      </c>
      <c r="C89" s="96"/>
      <c r="D89" s="96"/>
      <c r="E89" s="96"/>
      <c r="F89" s="96"/>
      <c r="G89" s="96"/>
      <c r="H89" s="96"/>
      <c r="I89" s="93"/>
      <c r="J89" s="94"/>
      <c r="K89" s="313">
        <v>0.05</v>
      </c>
      <c r="L89" s="855">
        <f>N83*K89</f>
        <v>2336164.8037736746</v>
      </c>
      <c r="M89" s="856"/>
      <c r="N89" s="57"/>
    </row>
    <row r="90" spans="1:14" ht="15" thickBot="1">
      <c r="B90" s="97" t="s">
        <v>1058</v>
      </c>
      <c r="C90" s="98"/>
      <c r="D90" s="98"/>
      <c r="E90" s="98"/>
      <c r="F90" s="98"/>
      <c r="G90" s="98"/>
      <c r="H90" s="98"/>
      <c r="I90" s="99"/>
      <c r="J90" s="100"/>
      <c r="K90" s="314">
        <v>0.05</v>
      </c>
      <c r="L90" s="857">
        <f>N83*K90</f>
        <v>2336164.8037736746</v>
      </c>
      <c r="M90" s="858"/>
      <c r="N90" s="57"/>
    </row>
    <row r="91" spans="1:14" ht="15" thickBot="1">
      <c r="B91" s="821" t="s">
        <v>1037</v>
      </c>
      <c r="C91" s="822"/>
      <c r="D91" s="822"/>
      <c r="E91" s="822"/>
      <c r="F91" s="822"/>
      <c r="G91" s="822"/>
      <c r="H91" s="822"/>
      <c r="I91" s="822"/>
      <c r="J91" s="822"/>
      <c r="K91" s="822"/>
      <c r="L91" s="822"/>
      <c r="M91" s="823"/>
      <c r="N91" s="58">
        <f>L88+L89+L90</f>
        <v>14016988.822642049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60740284.898115538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140</v>
      </c>
      <c r="B36" s="834" t="str">
        <f>VLOOKUP(A36,EQUIPOS!A6:D154,3,FALSE)</f>
        <v>Camisa para Pilote D=1.20m</v>
      </c>
      <c r="C36" s="835"/>
      <c r="D36" s="835"/>
      <c r="E36" s="835"/>
      <c r="F36" s="835"/>
      <c r="G36" s="835"/>
      <c r="H36" s="836"/>
      <c r="I36" s="276"/>
      <c r="J36" s="277"/>
      <c r="K36" s="278">
        <f>VLOOKUP(A36,EQUIPOS!A6:D163,4,FALSE)</f>
        <v>26768.193837133553</v>
      </c>
      <c r="L36" s="279"/>
      <c r="M36" s="280">
        <v>1</v>
      </c>
      <c r="N36" s="281">
        <f t="shared" ref="N36:N42" si="0">K36/M36</f>
        <v>26768.193837133553</v>
      </c>
    </row>
    <row r="37" spans="1:14">
      <c r="A37" s="119" t="s">
        <v>206</v>
      </c>
      <c r="B37" s="834" t="str">
        <f>VLOOKUP(A37,EQUIPOS!A7:D154,3,FALSE)</f>
        <v>Equipo de Soldadura</v>
      </c>
      <c r="C37" s="835"/>
      <c r="D37" s="835"/>
      <c r="E37" s="835"/>
      <c r="F37" s="835"/>
      <c r="G37" s="835"/>
      <c r="H37" s="836"/>
      <c r="I37" s="430"/>
      <c r="J37" s="431"/>
      <c r="K37" s="278">
        <f>VLOOKUP(A37,EQUIPOS!A7:D164,4,FALSE)</f>
        <v>8233.52</v>
      </c>
      <c r="L37" s="344"/>
      <c r="M37" s="345">
        <v>1</v>
      </c>
      <c r="N37" s="281">
        <f t="shared" si="0"/>
        <v>8233.52</v>
      </c>
    </row>
    <row r="38" spans="1:14">
      <c r="A38" s="119" t="s">
        <v>242</v>
      </c>
      <c r="B38" s="834" t="str">
        <f>VLOOKUP(A38,EQUIPOS!A8:D154,3,FALSE)</f>
        <v>Grúa con torre capacidad 1 ton en la punta.</v>
      </c>
      <c r="C38" s="835"/>
      <c r="D38" s="835"/>
      <c r="E38" s="835"/>
      <c r="F38" s="835"/>
      <c r="G38" s="835"/>
      <c r="H38" s="836"/>
      <c r="I38" s="430"/>
      <c r="J38" s="431"/>
      <c r="K38" s="447">
        <f>VLOOKUP(A38,EQUIPOS!A8:D165,4,FALSE)</f>
        <v>187269.4205944626</v>
      </c>
      <c r="L38" s="344"/>
      <c r="M38" s="345">
        <v>2.5</v>
      </c>
      <c r="N38" s="281">
        <f t="shared" si="0"/>
        <v>74907.768237785043</v>
      </c>
    </row>
    <row r="39" spans="1:14">
      <c r="A39" s="119" t="s">
        <v>267</v>
      </c>
      <c r="B39" s="834" t="str">
        <f>VLOOKUP(A39,EQUIPOS!A9:D154,3,FALSE)</f>
        <v>Motobomba de concreto</v>
      </c>
      <c r="C39" s="835"/>
      <c r="D39" s="835"/>
      <c r="E39" s="835"/>
      <c r="F39" s="835"/>
      <c r="G39" s="835"/>
      <c r="H39" s="836"/>
      <c r="I39" s="430"/>
      <c r="J39" s="431"/>
      <c r="K39" s="447">
        <f>VLOOKUP(A39,EQUIPOS!A9:D166,4,FALSE)</f>
        <v>28965.79</v>
      </c>
      <c r="L39" s="344"/>
      <c r="M39" s="345">
        <v>2.5499800000000001</v>
      </c>
      <c r="N39" s="281">
        <f t="shared" si="0"/>
        <v>11359.222425273923</v>
      </c>
    </row>
    <row r="40" spans="1:14">
      <c r="A40" s="119" t="s">
        <v>277</v>
      </c>
      <c r="B40" s="834" t="str">
        <f>VLOOKUP(A40,EQUIPOS!A10:D154,3,FALSE)</f>
        <v>Pala auxiliar de piloteadora</v>
      </c>
      <c r="C40" s="835"/>
      <c r="D40" s="835"/>
      <c r="E40" s="835"/>
      <c r="F40" s="835"/>
      <c r="G40" s="835"/>
      <c r="H40" s="836"/>
      <c r="I40" s="430"/>
      <c r="J40" s="431"/>
      <c r="K40" s="447">
        <f>VLOOKUP(A40,EQUIPOS!A10:D167,4,FALSE)</f>
        <v>382418.188568404</v>
      </c>
      <c r="L40" s="344"/>
      <c r="M40" s="345">
        <v>2.5</v>
      </c>
      <c r="N40" s="281">
        <f t="shared" si="0"/>
        <v>152967.2754273616</v>
      </c>
    </row>
    <row r="41" spans="1:14">
      <c r="A41" s="119" t="s">
        <v>282</v>
      </c>
      <c r="B41" s="834" t="str">
        <f>VLOOKUP(A41,EQUIPOS!A6:D154,3,FALSE)</f>
        <v>Piloteadora potencia 250KW, RPM 1800, fuerza elevadora 200KN</v>
      </c>
      <c r="C41" s="835"/>
      <c r="D41" s="835"/>
      <c r="E41" s="835"/>
      <c r="F41" s="835"/>
      <c r="G41" s="835"/>
      <c r="H41" s="836"/>
      <c r="I41" s="430"/>
      <c r="J41" s="431"/>
      <c r="K41" s="447">
        <f>VLOOKUP(A41,EQUIPOS!A6:D154,4,FALSE)</f>
        <v>561268.58045602601</v>
      </c>
      <c r="L41" s="344"/>
      <c r="M41" s="345">
        <v>1</v>
      </c>
      <c r="N41" s="281">
        <f t="shared" si="0"/>
        <v>561268.58045602601</v>
      </c>
    </row>
    <row r="42" spans="1:14">
      <c r="A42" s="119" t="s">
        <v>310</v>
      </c>
      <c r="B42" s="834" t="str">
        <f>VLOOKUP(A42,EQUIPOS!A12:D156,3,FALSE)</f>
        <v>Retroexcavadora A25C</v>
      </c>
      <c r="C42" s="835"/>
      <c r="D42" s="835"/>
      <c r="E42" s="835"/>
      <c r="F42" s="835"/>
      <c r="G42" s="835"/>
      <c r="H42" s="836"/>
      <c r="I42" s="337"/>
      <c r="J42" s="339"/>
      <c r="K42" s="447">
        <f>VLOOKUP(A42,EQUIPOS!A12:D169,4,FALSE)</f>
        <v>120190</v>
      </c>
      <c r="L42" s="432"/>
      <c r="M42" s="433">
        <v>2.5</v>
      </c>
      <c r="N42" s="281">
        <f t="shared" si="0"/>
        <v>48076</v>
      </c>
    </row>
    <row r="43" spans="1:14">
      <c r="B43" s="834"/>
      <c r="C43" s="835"/>
      <c r="D43" s="835"/>
      <c r="E43" s="835"/>
      <c r="F43" s="835"/>
      <c r="G43" s="835"/>
      <c r="H43" s="836"/>
      <c r="I43" s="42"/>
      <c r="J43" s="43"/>
      <c r="K43" s="447"/>
      <c r="L43" s="285"/>
      <c r="M43" s="286"/>
      <c r="N43" s="281"/>
    </row>
    <row r="44" spans="1:14">
      <c r="B44" s="329"/>
      <c r="C44" s="330"/>
      <c r="D44" s="330"/>
      <c r="E44" s="330"/>
      <c r="F44" s="332"/>
      <c r="G44" s="332"/>
      <c r="H44" s="131"/>
      <c r="I44" s="42"/>
      <c r="J44" s="43"/>
      <c r="K44" s="447"/>
      <c r="L44" s="285"/>
      <c r="M44" s="286"/>
      <c r="N44" s="282"/>
    </row>
    <row r="45" spans="1:14">
      <c r="B45" s="841" t="s">
        <v>1036</v>
      </c>
      <c r="C45" s="842"/>
      <c r="D45" s="842"/>
      <c r="E45" s="44"/>
      <c r="F45" s="45"/>
      <c r="G45" s="45"/>
      <c r="H45" s="46"/>
      <c r="I45" s="42"/>
      <c r="J45" s="43"/>
      <c r="K45" s="288"/>
      <c r="L45" s="285"/>
      <c r="M45" s="410">
        <v>0.1</v>
      </c>
      <c r="N45" s="353">
        <f>N83*M45</f>
        <v>8511.2008676833339</v>
      </c>
    </row>
    <row r="46" spans="1:14" ht="15" thickBot="1">
      <c r="B46" s="834"/>
      <c r="C46" s="835"/>
      <c r="D46" s="835"/>
      <c r="E46" s="835"/>
      <c r="F46" s="835"/>
      <c r="G46" s="835"/>
      <c r="H46" s="836"/>
      <c r="I46" s="843"/>
      <c r="J46" s="844"/>
      <c r="K46" s="47"/>
      <c r="L46" s="845"/>
      <c r="M46" s="846"/>
      <c r="N46" s="111"/>
    </row>
    <row r="47" spans="1:14" ht="15" thickBot="1">
      <c r="B47" s="821" t="s">
        <v>1037</v>
      </c>
      <c r="C47" s="822"/>
      <c r="D47" s="822"/>
      <c r="E47" s="822"/>
      <c r="F47" s="822"/>
      <c r="G47" s="822"/>
      <c r="H47" s="822"/>
      <c r="I47" s="822"/>
      <c r="J47" s="822"/>
      <c r="K47" s="822"/>
      <c r="L47" s="822"/>
      <c r="M47" s="823"/>
      <c r="N47" s="403">
        <f>SUM(N36:N46)</f>
        <v>892091.76125126344</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2" t="s">
        <v>1028</v>
      </c>
      <c r="C51" s="813"/>
      <c r="D51" s="813"/>
      <c r="E51" s="813"/>
      <c r="F51" s="813"/>
      <c r="G51" s="813"/>
      <c r="H51" s="813"/>
      <c r="I51" s="814"/>
      <c r="J51" s="324" t="s">
        <v>1029</v>
      </c>
      <c r="K51" s="91" t="s">
        <v>1030</v>
      </c>
      <c r="L51" s="815" t="s">
        <v>1039</v>
      </c>
      <c r="M51" s="814"/>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8349.9123738054714</v>
      </c>
      <c r="N52" s="281">
        <f>K52*M52</f>
        <v>19664.043640311884</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3945.36</v>
      </c>
      <c r="N53" s="281">
        <f>K53*M53</f>
        <v>488041.86342582671</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544996.19999999995</v>
      </c>
      <c r="N54" s="281">
        <f>K54*M54</f>
        <v>449440.96526551776</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1" t="s">
        <v>1037</v>
      </c>
      <c r="C59" s="822"/>
      <c r="D59" s="822"/>
      <c r="E59" s="822"/>
      <c r="F59" s="822"/>
      <c r="G59" s="822"/>
      <c r="H59" s="822"/>
      <c r="I59" s="822"/>
      <c r="J59" s="822"/>
      <c r="K59" s="822"/>
      <c r="L59" s="822"/>
      <c r="M59" s="823"/>
      <c r="N59" s="403">
        <f>SUM(N52:N58)</f>
        <v>957146.87233165628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825">
        <f>VLOOKUP(A64,TRANSPORTE!A5:D117,4,FALSE)</f>
        <v>1339</v>
      </c>
      <c r="M64" s="826"/>
      <c r="N64" s="296">
        <f>K64*L64</f>
        <v>1740.7</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825">
        <f>VLOOKUP(A65,TRANSPORTE!A6:D117,4,FALSE)</f>
        <v>55.488691299647009</v>
      </c>
      <c r="M65" s="826"/>
      <c r="N65" s="296">
        <f>K65*L65</f>
        <v>2.7744345649823505</v>
      </c>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1743.4744345649824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973"/>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 thickBot="1">
      <c r="B82" s="808"/>
      <c r="C82" s="809"/>
      <c r="D82" s="809"/>
      <c r="E82" s="809"/>
      <c r="F82" s="809"/>
      <c r="G82" s="809"/>
      <c r="H82" s="809"/>
      <c r="I82" s="132"/>
      <c r="J82" s="132"/>
      <c r="K82" s="132"/>
      <c r="L82" s="909"/>
      <c r="M82" s="909"/>
      <c r="N82" s="133"/>
    </row>
    <row r="83" spans="1:14" ht="15" thickBot="1">
      <c r="B83" s="827" t="s">
        <v>1037</v>
      </c>
      <c r="C83" s="828"/>
      <c r="D83" s="828"/>
      <c r="E83" s="828"/>
      <c r="F83" s="828"/>
      <c r="G83" s="828"/>
      <c r="H83" s="828"/>
      <c r="I83" s="828"/>
      <c r="J83" s="828"/>
      <c r="K83" s="828"/>
      <c r="L83" s="828"/>
      <c r="M83" s="829"/>
      <c r="N83" s="469">
        <f>SUM(N76:N82)</f>
        <v>85112.008676833328</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N47+N59+N70+N83</f>
        <v>1936094.1166943181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2" t="s">
        <v>1053</v>
      </c>
      <c r="C89" s="813"/>
      <c r="D89" s="813"/>
      <c r="E89" s="813"/>
      <c r="F89" s="813"/>
      <c r="G89" s="813"/>
      <c r="H89" s="813"/>
      <c r="I89" s="323"/>
      <c r="J89" s="343"/>
      <c r="K89" s="311" t="s">
        <v>1054</v>
      </c>
      <c r="L89" s="851" t="s">
        <v>1055</v>
      </c>
      <c r="M89" s="852"/>
      <c r="N89" s="312"/>
    </row>
    <row r="90" spans="1:14">
      <c r="B90" s="853" t="s">
        <v>1056</v>
      </c>
      <c r="C90" s="854"/>
      <c r="D90" s="854"/>
      <c r="E90" s="854"/>
      <c r="F90" s="854"/>
      <c r="G90" s="854"/>
      <c r="H90" s="854"/>
      <c r="I90" s="93"/>
      <c r="J90" s="94"/>
      <c r="K90" s="313">
        <v>0.2</v>
      </c>
      <c r="L90" s="855">
        <f>N85*K90</f>
        <v>387218.82333886367</v>
      </c>
      <c r="M90" s="856"/>
      <c r="N90" s="57"/>
    </row>
    <row r="91" spans="1:14">
      <c r="B91" s="95" t="s">
        <v>1057</v>
      </c>
      <c r="C91" s="96"/>
      <c r="D91" s="96"/>
      <c r="E91" s="96"/>
      <c r="F91" s="96"/>
      <c r="G91" s="96"/>
      <c r="H91" s="96"/>
      <c r="I91" s="93"/>
      <c r="J91" s="94"/>
      <c r="K91" s="313">
        <v>0.05</v>
      </c>
      <c r="L91" s="855">
        <f>N85*K91</f>
        <v>96804.705834715918</v>
      </c>
      <c r="M91" s="856"/>
      <c r="N91" s="57"/>
    </row>
    <row r="92" spans="1:14" ht="15" thickBot="1">
      <c r="B92" s="97" t="s">
        <v>1058</v>
      </c>
      <c r="C92" s="98"/>
      <c r="D92" s="98"/>
      <c r="E92" s="98"/>
      <c r="F92" s="98"/>
      <c r="G92" s="98"/>
      <c r="H92" s="98"/>
      <c r="I92" s="99"/>
      <c r="J92" s="100"/>
      <c r="K92" s="314">
        <v>0.05</v>
      </c>
      <c r="L92" s="857">
        <f>N85*K92</f>
        <v>96804.705834715918</v>
      </c>
      <c r="M92" s="858"/>
      <c r="N92" s="57"/>
    </row>
    <row r="93" spans="1:14" ht="15" thickBot="1">
      <c r="B93" s="821" t="s">
        <v>1037</v>
      </c>
      <c r="C93" s="822"/>
      <c r="D93" s="822"/>
      <c r="E93" s="822"/>
      <c r="F93" s="822"/>
      <c r="G93" s="822"/>
      <c r="H93" s="822"/>
      <c r="I93" s="822"/>
      <c r="J93" s="822"/>
      <c r="K93" s="822"/>
      <c r="L93" s="822"/>
      <c r="M93" s="823"/>
      <c r="N93" s="58">
        <f>L90+L91+L92</f>
        <v>580828.23500829551</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2516922.3517026138</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3" t="s">
        <v>2324</v>
      </c>
      <c r="C112" s="964"/>
      <c r="D112" s="964"/>
      <c r="E112" s="964"/>
      <c r="F112" s="964"/>
      <c r="G112" s="964"/>
      <c r="H112" s="964"/>
      <c r="I112" s="964"/>
      <c r="J112" s="964"/>
      <c r="K112" s="964"/>
      <c r="L112" s="964"/>
      <c r="M112" s="964"/>
      <c r="N112" s="965"/>
    </row>
    <row r="113" spans="2:14" ht="15" customHeight="1">
      <c r="B113" s="963"/>
      <c r="C113" s="964"/>
      <c r="D113" s="964"/>
      <c r="E113" s="964"/>
      <c r="F113" s="964"/>
      <c r="G113" s="964"/>
      <c r="H113" s="964"/>
      <c r="I113" s="964"/>
      <c r="J113" s="964"/>
      <c r="K113" s="964"/>
      <c r="L113" s="964"/>
      <c r="M113" s="964"/>
      <c r="N113" s="965"/>
    </row>
    <row r="114" spans="2:14" ht="30" customHeight="1">
      <c r="B114" s="966" t="s">
        <v>2325</v>
      </c>
      <c r="C114" s="967"/>
      <c r="D114" s="967"/>
      <c r="E114" s="967"/>
      <c r="F114" s="967"/>
      <c r="G114" s="967"/>
      <c r="H114" s="967"/>
      <c r="I114" s="967"/>
      <c r="J114" s="967"/>
      <c r="K114" s="967"/>
      <c r="L114" s="967"/>
      <c r="M114" s="967"/>
      <c r="N114" s="968"/>
    </row>
    <row r="115" spans="2:14">
      <c r="B115" s="966"/>
      <c r="C115" s="967"/>
      <c r="D115" s="967"/>
      <c r="E115" s="967"/>
      <c r="F115" s="967"/>
      <c r="G115" s="967"/>
      <c r="H115" s="967"/>
      <c r="I115" s="967"/>
      <c r="J115" s="967"/>
      <c r="K115" s="967"/>
      <c r="L115" s="967"/>
      <c r="M115" s="967"/>
      <c r="N115" s="968"/>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9"/>
      <c r="K125" s="969"/>
      <c r="L125" s="969"/>
      <c r="M125" s="969"/>
      <c r="N125" s="970"/>
    </row>
    <row r="126" spans="2:14" ht="15" thickBot="1">
      <c r="B126" s="428" t="s">
        <v>2327</v>
      </c>
      <c r="C126" s="429"/>
      <c r="D126" s="429"/>
      <c r="E126" s="268"/>
      <c r="F126" s="268"/>
      <c r="G126" s="268"/>
      <c r="H126" s="268"/>
      <c r="I126" s="268"/>
      <c r="J126" s="971"/>
      <c r="K126" s="971"/>
      <c r="L126" s="971"/>
      <c r="M126" s="971"/>
      <c r="N126" s="97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182</v>
      </c>
      <c r="B36" s="834" t="str">
        <f>VLOOKUP(A36,EQUIPOS!A6:D154,3,FALSE)</f>
        <v xml:space="preserve">Compresor para penetrar roca
</v>
      </c>
      <c r="C36" s="835"/>
      <c r="D36" s="835"/>
      <c r="E36" s="835"/>
      <c r="F36" s="835"/>
      <c r="G36" s="835"/>
      <c r="H36" s="836"/>
      <c r="I36" s="276"/>
      <c r="J36" s="277"/>
      <c r="K36" s="278">
        <f>VLOOKUP(A36,EQUIPOS!A6:D163,4,FALSE)</f>
        <v>90142.5</v>
      </c>
      <c r="L36" s="279"/>
      <c r="M36" s="280">
        <v>0.125</v>
      </c>
      <c r="N36" s="281">
        <f>K36/M36</f>
        <v>721140</v>
      </c>
    </row>
    <row r="37" spans="1:14">
      <c r="A37" s="119" t="s">
        <v>242</v>
      </c>
      <c r="B37" s="834" t="str">
        <f>VLOOKUP(A37,EQUIPOS!A7:D154,3,FALSE)</f>
        <v>Grúa con torre capacidad 1 ton en la punta.</v>
      </c>
      <c r="C37" s="835"/>
      <c r="D37" s="835"/>
      <c r="E37" s="835"/>
      <c r="F37" s="835"/>
      <c r="G37" s="835"/>
      <c r="H37" s="836"/>
      <c r="I37" s="430"/>
      <c r="J37" s="431"/>
      <c r="K37" s="278">
        <f>VLOOKUP(A37,EQUIPOS!A7:D164,4,FALSE)</f>
        <v>187269.4205944626</v>
      </c>
      <c r="L37" s="344"/>
      <c r="M37" s="345">
        <v>2.5</v>
      </c>
      <c r="N37" s="281">
        <f>K37/M37</f>
        <v>74907.768237785043</v>
      </c>
    </row>
    <row r="38" spans="1:14">
      <c r="A38" s="119" t="s">
        <v>267</v>
      </c>
      <c r="B38" s="834" t="str">
        <f>VLOOKUP(A38,EQUIPOS!A8:D154,3,FALSE)</f>
        <v>Motobomba de concreto</v>
      </c>
      <c r="C38" s="835"/>
      <c r="D38" s="835"/>
      <c r="E38" s="835"/>
      <c r="F38" s="835"/>
      <c r="G38" s="835"/>
      <c r="H38" s="836"/>
      <c r="I38" s="430"/>
      <c r="J38" s="431"/>
      <c r="K38" s="447">
        <f>VLOOKUP(A38,EQUIPOS!A8:D165,4,FALSE)</f>
        <v>28965.79</v>
      </c>
      <c r="L38" s="344"/>
      <c r="M38" s="345">
        <v>0.65</v>
      </c>
      <c r="N38" s="281">
        <f>K38/M38</f>
        <v>44562.753846153842</v>
      </c>
    </row>
    <row r="39" spans="1:14">
      <c r="A39" s="119" t="s">
        <v>310</v>
      </c>
      <c r="B39" s="834" t="str">
        <f>VLOOKUP(A39,EQUIPOS!A9:D154,3,FALSE)</f>
        <v>Retroexcavadora A25C</v>
      </c>
      <c r="C39" s="835"/>
      <c r="D39" s="835"/>
      <c r="E39" s="835"/>
      <c r="F39" s="835"/>
      <c r="G39" s="835"/>
      <c r="H39" s="836"/>
      <c r="I39" s="430"/>
      <c r="J39" s="431"/>
      <c r="K39" s="447">
        <f>VLOOKUP(A39,EQUIPOS!A9:D166,4,FALSE)</f>
        <v>120190</v>
      </c>
      <c r="L39" s="344"/>
      <c r="M39" s="345">
        <v>0.65</v>
      </c>
      <c r="N39" s="281">
        <f>K39/M39</f>
        <v>184907.69230769231</v>
      </c>
    </row>
    <row r="40" spans="1:14">
      <c r="A40" s="119"/>
      <c r="B40" s="834"/>
      <c r="C40" s="835"/>
      <c r="D40" s="835"/>
      <c r="E40" s="835"/>
      <c r="F40" s="835"/>
      <c r="G40" s="835"/>
      <c r="H40" s="836"/>
      <c r="I40" s="430"/>
      <c r="J40" s="431"/>
      <c r="K40" s="447"/>
      <c r="L40" s="344"/>
      <c r="M40" s="345"/>
      <c r="N40" s="281"/>
    </row>
    <row r="41" spans="1:14">
      <c r="A41" s="119"/>
      <c r="B41" s="834"/>
      <c r="C41" s="835"/>
      <c r="D41" s="835"/>
      <c r="E41" s="835"/>
      <c r="F41" s="835"/>
      <c r="G41" s="835"/>
      <c r="H41" s="836"/>
      <c r="I41" s="430"/>
      <c r="J41" s="431"/>
      <c r="K41" s="447"/>
      <c r="L41" s="344"/>
      <c r="M41" s="345"/>
      <c r="N41" s="281"/>
    </row>
    <row r="42" spans="1:14">
      <c r="A42" s="119"/>
      <c r="B42" s="834"/>
      <c r="C42" s="835"/>
      <c r="D42" s="835"/>
      <c r="E42" s="835"/>
      <c r="F42" s="835"/>
      <c r="G42" s="835"/>
      <c r="H42" s="836"/>
      <c r="I42" s="337"/>
      <c r="J42" s="339"/>
      <c r="K42" s="447"/>
      <c r="L42" s="432"/>
      <c r="M42" s="433"/>
      <c r="N42" s="281"/>
    </row>
    <row r="43" spans="1:14">
      <c r="B43" s="834"/>
      <c r="C43" s="835"/>
      <c r="D43" s="835"/>
      <c r="E43" s="835"/>
      <c r="F43" s="835"/>
      <c r="G43" s="835"/>
      <c r="H43" s="836"/>
      <c r="I43" s="42"/>
      <c r="J43" s="43"/>
      <c r="K43" s="447"/>
      <c r="L43" s="285"/>
      <c r="M43" s="286"/>
      <c r="N43" s="281"/>
    </row>
    <row r="44" spans="1:14">
      <c r="B44" s="329"/>
      <c r="C44" s="330"/>
      <c r="D44" s="330"/>
      <c r="E44" s="330"/>
      <c r="F44" s="332"/>
      <c r="G44" s="332"/>
      <c r="H44" s="131"/>
      <c r="I44" s="42"/>
      <c r="J44" s="43"/>
      <c r="K44" s="447"/>
      <c r="L44" s="285"/>
      <c r="M44" s="286"/>
      <c r="N44" s="282"/>
    </row>
    <row r="45" spans="1:14">
      <c r="B45" s="841" t="s">
        <v>1036</v>
      </c>
      <c r="C45" s="842"/>
      <c r="D45" s="842"/>
      <c r="E45" s="44"/>
      <c r="F45" s="45"/>
      <c r="G45" s="45"/>
      <c r="H45" s="46"/>
      <c r="I45" s="42"/>
      <c r="J45" s="43"/>
      <c r="K45" s="288"/>
      <c r="L45" s="285"/>
      <c r="M45" s="410">
        <v>0.1</v>
      </c>
      <c r="N45" s="353">
        <f>N87*M45</f>
        <v>44258.244511953337</v>
      </c>
    </row>
    <row r="46" spans="1:14" ht="15" thickBot="1">
      <c r="B46" s="834"/>
      <c r="C46" s="835"/>
      <c r="D46" s="835"/>
      <c r="E46" s="835"/>
      <c r="F46" s="835"/>
      <c r="G46" s="835"/>
      <c r="H46" s="836"/>
      <c r="I46" s="843"/>
      <c r="J46" s="844"/>
      <c r="K46" s="47"/>
      <c r="L46" s="845"/>
      <c r="M46" s="846"/>
      <c r="N46" s="111"/>
    </row>
    <row r="47" spans="1:14" ht="15" thickBot="1">
      <c r="B47" s="821" t="s">
        <v>1037</v>
      </c>
      <c r="C47" s="822"/>
      <c r="D47" s="822"/>
      <c r="E47" s="822"/>
      <c r="F47" s="822"/>
      <c r="G47" s="822"/>
      <c r="H47" s="822"/>
      <c r="I47" s="822"/>
      <c r="J47" s="822"/>
      <c r="K47" s="822"/>
      <c r="L47" s="822"/>
      <c r="M47" s="823"/>
      <c r="N47" s="403">
        <f>SUM(N36:N46)</f>
        <v>1069776.4589035846</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2" t="s">
        <v>1028</v>
      </c>
      <c r="C51" s="813"/>
      <c r="D51" s="813"/>
      <c r="E51" s="813"/>
      <c r="F51" s="813"/>
      <c r="G51" s="813"/>
      <c r="H51" s="813"/>
      <c r="I51" s="814"/>
      <c r="J51" s="324" t="s">
        <v>1029</v>
      </c>
      <c r="K51" s="91" t="s">
        <v>1030</v>
      </c>
      <c r="L51" s="815" t="s">
        <v>1039</v>
      </c>
      <c r="M51" s="814"/>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3945.36</v>
      </c>
      <c r="N52" s="281">
        <f>K52*M52</f>
        <v>702780.28333319037</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544996.19999999995</v>
      </c>
      <c r="N53" s="281">
        <f t="shared" ref="N53:N59" si="0">K53*M53</f>
        <v>647194.98998234561</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5199.25935531499</v>
      </c>
      <c r="N54" s="281">
        <f t="shared" si="0"/>
        <v>1559.777806594497</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1357.1993921947726</v>
      </c>
      <c r="N55" s="281">
        <f t="shared" si="0"/>
        <v>4071.598176584318</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0</v>
      </c>
      <c r="N56" s="281">
        <f t="shared" si="0"/>
        <v>0</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743.03334605578948</v>
      </c>
      <c r="N57" s="281">
        <f t="shared" si="0"/>
        <v>743.03334605578948</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692.37119869491619</v>
      </c>
      <c r="N58" s="281">
        <f t="shared" si="0"/>
        <v>692.37119869491619</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5090.9340193606167</v>
      </c>
      <c r="N59" s="281">
        <f t="shared" si="0"/>
        <v>2331.6477808671625</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21" t="s">
        <v>1037</v>
      </c>
      <c r="C63" s="822"/>
      <c r="D63" s="822"/>
      <c r="E63" s="822"/>
      <c r="F63" s="822"/>
      <c r="G63" s="822"/>
      <c r="H63" s="822"/>
      <c r="I63" s="822"/>
      <c r="J63" s="822"/>
      <c r="K63" s="822"/>
      <c r="L63" s="822"/>
      <c r="M63" s="823"/>
      <c r="N63" s="403">
        <f>SUM(N52:N62)</f>
        <v>1359373.7016243325</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824" t="s">
        <v>1045</v>
      </c>
      <c r="M67" s="797"/>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825">
        <f>VLOOKUP(A68,TRANSPORTE!A5:D117,4,FALSE)</f>
        <v>1339</v>
      </c>
      <c r="M68" s="826"/>
      <c r="N68" s="296">
        <f>K68*L68</f>
        <v>1740.7</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825">
        <f>VLOOKUP(A69,TRANSPORTE!A6:D117,4,FALSE)</f>
        <v>55.488691299647009</v>
      </c>
      <c r="M69" s="826"/>
      <c r="N69" s="296">
        <f>K69*L69</f>
        <v>2.7744345649823505</v>
      </c>
    </row>
    <row r="70" spans="1:15">
      <c r="B70" s="52"/>
      <c r="C70" s="53"/>
      <c r="D70" s="53"/>
      <c r="E70" s="53"/>
      <c r="F70" s="53"/>
      <c r="G70" s="53"/>
      <c r="H70" s="320"/>
      <c r="I70" s="288"/>
      <c r="J70" s="295"/>
      <c r="K70" s="288"/>
      <c r="L70" s="825"/>
      <c r="M70" s="826"/>
      <c r="N70" s="296"/>
    </row>
    <row r="71" spans="1:15">
      <c r="B71" s="52"/>
      <c r="C71" s="53"/>
      <c r="D71" s="53"/>
      <c r="E71" s="53"/>
      <c r="F71" s="53"/>
      <c r="G71" s="53"/>
      <c r="H71" s="320"/>
      <c r="I71" s="288"/>
      <c r="J71" s="295"/>
      <c r="K71" s="288"/>
      <c r="L71" s="825"/>
      <c r="M71" s="826"/>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10"/>
      <c r="M73" s="811"/>
      <c r="N73" s="133"/>
    </row>
    <row r="74" spans="1:15" ht="15" thickBot="1">
      <c r="B74" s="827" t="s">
        <v>1037</v>
      </c>
      <c r="C74" s="828"/>
      <c r="D74" s="828"/>
      <c r="E74" s="828"/>
      <c r="F74" s="828"/>
      <c r="G74" s="828"/>
      <c r="H74" s="828"/>
      <c r="I74" s="828"/>
      <c r="J74" s="828"/>
      <c r="K74" s="828"/>
      <c r="L74" s="828"/>
      <c r="M74" s="829"/>
      <c r="N74" s="110">
        <f>N68+N69+N70+N71+N72</f>
        <v>1743.4744345649824</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47" t="s">
        <v>1047</v>
      </c>
      <c r="C78" s="848"/>
      <c r="D78" s="848"/>
      <c r="E78" s="848"/>
      <c r="F78" s="848"/>
      <c r="G78" s="848"/>
      <c r="H78" s="848"/>
      <c r="I78" s="79" t="s">
        <v>1048</v>
      </c>
      <c r="J78" s="81" t="s">
        <v>1494</v>
      </c>
      <c r="K78" s="80" t="s">
        <v>1050</v>
      </c>
      <c r="L78" s="849" t="s">
        <v>1034</v>
      </c>
      <c r="M78" s="973"/>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 thickBot="1">
      <c r="B86" s="808"/>
      <c r="C86" s="809"/>
      <c r="D86" s="809"/>
      <c r="E86" s="809"/>
      <c r="F86" s="809"/>
      <c r="G86" s="809"/>
      <c r="H86" s="809"/>
      <c r="I86" s="132"/>
      <c r="J86" s="132"/>
      <c r="K86" s="132"/>
      <c r="L86" s="909"/>
      <c r="M86" s="909"/>
      <c r="N86" s="51"/>
    </row>
    <row r="87" spans="1:14" ht="15" thickBot="1">
      <c r="B87" s="827" t="s">
        <v>1037</v>
      </c>
      <c r="C87" s="828"/>
      <c r="D87" s="828"/>
      <c r="E87" s="828"/>
      <c r="F87" s="828"/>
      <c r="G87" s="828"/>
      <c r="H87" s="828"/>
      <c r="I87" s="828"/>
      <c r="J87" s="828"/>
      <c r="K87" s="828"/>
      <c r="L87" s="828"/>
      <c r="M87" s="829"/>
      <c r="N87" s="310">
        <f>SUM(N80:N86)</f>
        <v>442582.44511953334</v>
      </c>
    </row>
    <row r="88" spans="1:14" ht="15" thickBot="1">
      <c r="B88" s="39"/>
      <c r="C88" s="40"/>
      <c r="D88" s="40"/>
      <c r="E88" s="40"/>
      <c r="F88" s="40"/>
      <c r="G88" s="40"/>
      <c r="H88" s="40"/>
      <c r="I88" s="40"/>
      <c r="J88" s="40"/>
      <c r="K88" s="40"/>
      <c r="L88" s="40"/>
      <c r="M88" s="40"/>
      <c r="N88" s="41"/>
    </row>
    <row r="89" spans="1:14" ht="15" thickBot="1">
      <c r="B89" s="821" t="s">
        <v>1051</v>
      </c>
      <c r="C89" s="822"/>
      <c r="D89" s="822"/>
      <c r="E89" s="822"/>
      <c r="F89" s="822"/>
      <c r="G89" s="822"/>
      <c r="H89" s="822"/>
      <c r="I89" s="822"/>
      <c r="J89" s="822"/>
      <c r="K89" s="822"/>
      <c r="L89" s="822"/>
      <c r="M89" s="823"/>
      <c r="N89" s="105">
        <f>N47+N63+N74+N87</f>
        <v>2873476.0800820151</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12" t="s">
        <v>1053</v>
      </c>
      <c r="C93" s="813"/>
      <c r="D93" s="813"/>
      <c r="E93" s="813"/>
      <c r="F93" s="813"/>
      <c r="G93" s="813"/>
      <c r="H93" s="813"/>
      <c r="I93" s="323"/>
      <c r="J93" s="343"/>
      <c r="K93" s="311" t="s">
        <v>1054</v>
      </c>
      <c r="L93" s="851" t="s">
        <v>1055</v>
      </c>
      <c r="M93" s="852"/>
      <c r="N93" s="312"/>
    </row>
    <row r="94" spans="1:14">
      <c r="B94" s="853" t="s">
        <v>1056</v>
      </c>
      <c r="C94" s="854"/>
      <c r="D94" s="854"/>
      <c r="E94" s="854"/>
      <c r="F94" s="854"/>
      <c r="G94" s="854"/>
      <c r="H94" s="854"/>
      <c r="I94" s="93"/>
      <c r="J94" s="94"/>
      <c r="K94" s="313">
        <v>0.2</v>
      </c>
      <c r="L94" s="855">
        <f>N89*K94</f>
        <v>574695.21601640305</v>
      </c>
      <c r="M94" s="856"/>
      <c r="N94" s="57"/>
    </row>
    <row r="95" spans="1:14">
      <c r="B95" s="95" t="s">
        <v>1057</v>
      </c>
      <c r="C95" s="96"/>
      <c r="D95" s="96"/>
      <c r="E95" s="96"/>
      <c r="F95" s="96"/>
      <c r="G95" s="96"/>
      <c r="H95" s="96"/>
      <c r="I95" s="93"/>
      <c r="J95" s="94"/>
      <c r="K95" s="313">
        <v>0.05</v>
      </c>
      <c r="L95" s="855">
        <f>N89*K95</f>
        <v>143673.80400410076</v>
      </c>
      <c r="M95" s="856"/>
      <c r="N95" s="57"/>
    </row>
    <row r="96" spans="1:14" ht="15" thickBot="1">
      <c r="B96" s="97" t="s">
        <v>1058</v>
      </c>
      <c r="C96" s="98"/>
      <c r="D96" s="98"/>
      <c r="E96" s="98"/>
      <c r="F96" s="98"/>
      <c r="G96" s="98"/>
      <c r="H96" s="98"/>
      <c r="I96" s="99"/>
      <c r="J96" s="100"/>
      <c r="K96" s="314">
        <v>0.05</v>
      </c>
      <c r="L96" s="857">
        <f>N89*K96</f>
        <v>143673.80400410076</v>
      </c>
      <c r="M96" s="858"/>
      <c r="N96" s="57"/>
    </row>
    <row r="97" spans="1:14" ht="15" thickBot="1">
      <c r="B97" s="821" t="s">
        <v>1037</v>
      </c>
      <c r="C97" s="822"/>
      <c r="D97" s="822"/>
      <c r="E97" s="822"/>
      <c r="F97" s="822"/>
      <c r="G97" s="822"/>
      <c r="H97" s="822"/>
      <c r="I97" s="822"/>
      <c r="J97" s="822"/>
      <c r="K97" s="822"/>
      <c r="L97" s="822"/>
      <c r="M97" s="823"/>
      <c r="N97" s="58">
        <f>L94+L95+L96</f>
        <v>862042.82402460452</v>
      </c>
    </row>
    <row r="98" spans="1:14" ht="15" thickBot="1">
      <c r="B98" s="39"/>
      <c r="C98" s="40"/>
      <c r="D98" s="40"/>
      <c r="E98" s="40"/>
      <c r="F98" s="40"/>
      <c r="G98" s="40"/>
      <c r="H98" s="40"/>
      <c r="I98" s="40"/>
      <c r="J98" s="40"/>
      <c r="K98" s="40"/>
      <c r="L98" s="40"/>
      <c r="M98" s="40"/>
      <c r="N98" s="41"/>
    </row>
    <row r="99" spans="1:14" ht="15" thickBot="1">
      <c r="A99" t="s">
        <v>2122</v>
      </c>
      <c r="B99" s="821" t="s">
        <v>1059</v>
      </c>
      <c r="C99" s="822"/>
      <c r="D99" s="822"/>
      <c r="E99" s="822"/>
      <c r="F99" s="822"/>
      <c r="G99" s="822"/>
      <c r="H99" s="822"/>
      <c r="I99" s="822"/>
      <c r="J99" s="822"/>
      <c r="K99" s="822"/>
      <c r="L99" s="822"/>
      <c r="M99" s="823"/>
      <c r="N99" s="196">
        <f>N89+N97</f>
        <v>3735518.9041066198</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3" t="s">
        <v>2324</v>
      </c>
      <c r="C116" s="964"/>
      <c r="D116" s="964"/>
      <c r="E116" s="964"/>
      <c r="F116" s="964"/>
      <c r="G116" s="964"/>
      <c r="H116" s="964"/>
      <c r="I116" s="964"/>
      <c r="J116" s="964"/>
      <c r="K116" s="964"/>
      <c r="L116" s="964"/>
      <c r="M116" s="964"/>
      <c r="N116" s="965"/>
    </row>
    <row r="117" spans="2:14" ht="15" customHeight="1">
      <c r="B117" s="963"/>
      <c r="C117" s="964"/>
      <c r="D117" s="964"/>
      <c r="E117" s="964"/>
      <c r="F117" s="964"/>
      <c r="G117" s="964"/>
      <c r="H117" s="964"/>
      <c r="I117" s="964"/>
      <c r="J117" s="964"/>
      <c r="K117" s="964"/>
      <c r="L117" s="964"/>
      <c r="M117" s="964"/>
      <c r="N117" s="965"/>
    </row>
    <row r="118" spans="2:14" ht="30" customHeight="1">
      <c r="B118" s="966" t="s">
        <v>2325</v>
      </c>
      <c r="C118" s="967"/>
      <c r="D118" s="967"/>
      <c r="E118" s="967"/>
      <c r="F118" s="967"/>
      <c r="G118" s="967"/>
      <c r="H118" s="967"/>
      <c r="I118" s="967"/>
      <c r="J118" s="967"/>
      <c r="K118" s="967"/>
      <c r="L118" s="967"/>
      <c r="M118" s="967"/>
      <c r="N118" s="968"/>
    </row>
    <row r="119" spans="2:14">
      <c r="B119" s="966"/>
      <c r="C119" s="967"/>
      <c r="D119" s="967"/>
      <c r="E119" s="967"/>
      <c r="F119" s="967"/>
      <c r="G119" s="967"/>
      <c r="H119" s="967"/>
      <c r="I119" s="967"/>
      <c r="J119" s="967"/>
      <c r="K119" s="967"/>
      <c r="L119" s="967"/>
      <c r="M119" s="967"/>
      <c r="N119" s="968"/>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9"/>
      <c r="K129" s="969"/>
      <c r="L129" s="969"/>
      <c r="M129" s="969"/>
      <c r="N129" s="970"/>
    </row>
    <row r="130" spans="2:14" ht="15" thickBot="1">
      <c r="B130" s="428" t="s">
        <v>2327</v>
      </c>
      <c r="C130" s="429"/>
      <c r="D130" s="429"/>
      <c r="E130" s="268"/>
      <c r="F130" s="268"/>
      <c r="G130" s="268"/>
      <c r="H130" s="268"/>
      <c r="I130" s="268"/>
      <c r="J130" s="971"/>
      <c r="K130" s="971"/>
      <c r="L130" s="971"/>
      <c r="M130" s="971"/>
      <c r="N130" s="97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40.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2" hidden="1" customHeight="1" thickBot="1">
      <c r="B30" s="77" t="s">
        <v>1027</v>
      </c>
      <c r="C30" s="830" t="s">
        <v>1028</v>
      </c>
      <c r="D30" s="831"/>
      <c r="E30" s="831"/>
      <c r="F30" s="831"/>
      <c r="G30" s="831"/>
      <c r="H30" s="831"/>
      <c r="I30" s="831"/>
      <c r="J30" s="78"/>
      <c r="K30" s="316"/>
      <c r="L30" s="832" t="s">
        <v>1029</v>
      </c>
      <c r="M30" s="833"/>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180</v>
      </c>
      <c r="B36" s="834" t="str">
        <f>VLOOKUP(A36,EQUIPOS!A6:D154,3,FALSE)</f>
        <v>Compresor 120 HP, con martillo.</v>
      </c>
      <c r="C36" s="835"/>
      <c r="D36" s="835"/>
      <c r="E36" s="835"/>
      <c r="F36" s="835"/>
      <c r="G36" s="835"/>
      <c r="H36" s="836"/>
      <c r="I36" s="276"/>
      <c r="J36" s="277"/>
      <c r="K36" s="278">
        <f>VLOOKUP(A36,EQUIPOS!A6:D163,4,FALSE)</f>
        <v>78123.5</v>
      </c>
      <c r="L36" s="279"/>
      <c r="M36" s="280">
        <v>0.16</v>
      </c>
      <c r="N36" s="281">
        <f>K36/M36</f>
        <v>488271.875</v>
      </c>
    </row>
    <row r="37" spans="1:14">
      <c r="A37" s="119" t="s">
        <v>261</v>
      </c>
      <c r="B37" s="834" t="str">
        <f>VLOOKUP(A37,EQUIPOS!A7:D154,3,FALSE)</f>
        <v xml:space="preserve">Motobomba 3 PULGADAS (incluye operario)
</v>
      </c>
      <c r="C37" s="835"/>
      <c r="D37" s="835"/>
      <c r="E37" s="835"/>
      <c r="F37" s="835"/>
      <c r="G37" s="835"/>
      <c r="H37" s="836"/>
      <c r="I37" s="430"/>
      <c r="J37" s="431"/>
      <c r="K37" s="278">
        <f>VLOOKUP(A37,EQUIPOS!A7:D164,4,FALSE)</f>
        <v>2043.23</v>
      </c>
      <c r="L37" s="344"/>
      <c r="M37" s="345">
        <v>0.16</v>
      </c>
      <c r="N37" s="281">
        <f>K37/M37</f>
        <v>12770.1875</v>
      </c>
    </row>
    <row r="38" spans="1:14">
      <c r="A38" s="119"/>
      <c r="B38" s="834"/>
      <c r="C38" s="835"/>
      <c r="D38" s="835"/>
      <c r="E38" s="835"/>
      <c r="F38" s="835"/>
      <c r="G38" s="835"/>
      <c r="H38" s="836"/>
      <c r="I38" s="430"/>
      <c r="J38" s="431"/>
      <c r="K38" s="447"/>
      <c r="L38" s="344"/>
      <c r="M38" s="345"/>
      <c r="N38" s="281"/>
    </row>
    <row r="39" spans="1:14">
      <c r="A39" s="119"/>
      <c r="B39" s="834"/>
      <c r="C39" s="835"/>
      <c r="D39" s="835"/>
      <c r="E39" s="835"/>
      <c r="F39" s="835"/>
      <c r="G39" s="835"/>
      <c r="H39" s="836"/>
      <c r="I39" s="430"/>
      <c r="J39" s="431"/>
      <c r="K39" s="447"/>
      <c r="L39" s="344"/>
      <c r="M39" s="345"/>
      <c r="N39" s="281"/>
    </row>
    <row r="40" spans="1:14">
      <c r="A40" s="119"/>
      <c r="B40" s="834"/>
      <c r="C40" s="835"/>
      <c r="D40" s="835"/>
      <c r="E40" s="835"/>
      <c r="F40" s="835"/>
      <c r="G40" s="835"/>
      <c r="H40" s="836"/>
      <c r="I40" s="337"/>
      <c r="J40" s="339"/>
      <c r="K40" s="447"/>
      <c r="L40" s="432"/>
      <c r="M40" s="433"/>
      <c r="N40" s="281"/>
    </row>
    <row r="41" spans="1:14">
      <c r="B41" s="834"/>
      <c r="C41" s="835"/>
      <c r="D41" s="835"/>
      <c r="E41" s="835"/>
      <c r="F41" s="835"/>
      <c r="G41" s="835"/>
      <c r="H41" s="836"/>
      <c r="I41" s="42"/>
      <c r="J41" s="43"/>
      <c r="K41" s="447"/>
      <c r="L41" s="285"/>
      <c r="M41" s="286"/>
      <c r="N41" s="281"/>
    </row>
    <row r="42" spans="1:14">
      <c r="B42" s="329"/>
      <c r="C42" s="330"/>
      <c r="D42" s="330"/>
      <c r="E42" s="330"/>
      <c r="F42" s="332"/>
      <c r="G42" s="332"/>
      <c r="H42" s="131"/>
      <c r="I42" s="42"/>
      <c r="J42" s="43"/>
      <c r="K42" s="447"/>
      <c r="L42" s="285"/>
      <c r="M42" s="286"/>
      <c r="N42" s="282"/>
    </row>
    <row r="43" spans="1:14">
      <c r="B43" s="841" t="s">
        <v>1036</v>
      </c>
      <c r="C43" s="842"/>
      <c r="D43" s="842"/>
      <c r="E43" s="44"/>
      <c r="F43" s="45"/>
      <c r="G43" s="45"/>
      <c r="H43" s="46"/>
      <c r="I43" s="42"/>
      <c r="J43" s="43"/>
      <c r="K43" s="288"/>
      <c r="L43" s="285"/>
      <c r="M43" s="410">
        <v>0.05</v>
      </c>
      <c r="N43" s="353">
        <f>N77*M43</f>
        <v>11968.876220179687</v>
      </c>
    </row>
    <row r="44" spans="1:14" ht="15" thickBot="1">
      <c r="B44" s="834"/>
      <c r="C44" s="835"/>
      <c r="D44" s="835"/>
      <c r="E44" s="835"/>
      <c r="F44" s="835"/>
      <c r="G44" s="835"/>
      <c r="H44" s="836"/>
      <c r="I44" s="843"/>
      <c r="J44" s="844"/>
      <c r="K44" s="47"/>
      <c r="L44" s="845"/>
      <c r="M44" s="846"/>
      <c r="N44" s="111"/>
    </row>
    <row r="45" spans="1:14" ht="15" thickBot="1">
      <c r="B45" s="821" t="s">
        <v>1037</v>
      </c>
      <c r="C45" s="822"/>
      <c r="D45" s="822"/>
      <c r="E45" s="822"/>
      <c r="F45" s="822"/>
      <c r="G45" s="822"/>
      <c r="H45" s="822"/>
      <c r="I45" s="822"/>
      <c r="J45" s="822"/>
      <c r="K45" s="822"/>
      <c r="L45" s="822"/>
      <c r="M45" s="823"/>
      <c r="N45" s="403">
        <f>SUM(N36:N44)</f>
        <v>513010.93872017966</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2" t="s">
        <v>1028</v>
      </c>
      <c r="C49" s="813"/>
      <c r="D49" s="813"/>
      <c r="E49" s="813"/>
      <c r="F49" s="813"/>
      <c r="G49" s="813"/>
      <c r="H49" s="813"/>
      <c r="I49" s="814"/>
      <c r="J49" s="324" t="s">
        <v>1029</v>
      </c>
      <c r="K49" s="91" t="s">
        <v>1030</v>
      </c>
      <c r="L49" s="815" t="s">
        <v>1039</v>
      </c>
      <c r="M49" s="814"/>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0</v>
      </c>
      <c r="N50" s="281">
        <f>K50*M50</f>
        <v>0</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743.03334605578948</v>
      </c>
      <c r="N51" s="281">
        <f>K51*M51</f>
        <v>743.03334605578948</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692.37119869491619</v>
      </c>
      <c r="N52" s="281">
        <f>K52*M52</f>
        <v>346.18559934745809</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4491.0600000000004</v>
      </c>
      <c r="N53" s="281">
        <f>K53*M53</f>
        <v>673659.00000000012</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321289.8</v>
      </c>
      <c r="N54" s="281">
        <f>K54*M54</f>
        <v>321289.8</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1" t="s">
        <v>1037</v>
      </c>
      <c r="C58" s="822"/>
      <c r="D58" s="822"/>
      <c r="E58" s="822"/>
      <c r="F58" s="822"/>
      <c r="G58" s="822"/>
      <c r="H58" s="822"/>
      <c r="I58" s="822"/>
      <c r="J58" s="822"/>
      <c r="K58" s="822"/>
      <c r="L58" s="822"/>
      <c r="M58" s="823"/>
      <c r="N58" s="403">
        <f>SUM(N50:N57)</f>
        <v>996038.0189454034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825">
        <f>VLOOKUP(A63,TRANSPORTE!A5:D117,4,FALSE)</f>
        <v>1339</v>
      </c>
      <c r="M63" s="826"/>
      <c r="N63" s="296">
        <f>K63*L63</f>
        <v>1339</v>
      </c>
    </row>
    <row r="64" spans="1:14">
      <c r="B64" s="52"/>
      <c r="C64" s="53"/>
      <c r="D64" s="53"/>
      <c r="E64" s="53"/>
      <c r="F64" s="53"/>
      <c r="G64" s="53"/>
      <c r="H64" s="320"/>
      <c r="I64" s="288"/>
      <c r="J64" s="295"/>
      <c r="K64" s="288"/>
      <c r="L64" s="825"/>
      <c r="M64" s="826"/>
      <c r="N64" s="296"/>
    </row>
    <row r="65" spans="1:15">
      <c r="B65" s="52"/>
      <c r="C65" s="53"/>
      <c r="D65" s="53"/>
      <c r="E65" s="53"/>
      <c r="F65" s="53"/>
      <c r="G65" s="53"/>
      <c r="H65" s="320"/>
      <c r="I65" s="288"/>
      <c r="J65" s="295"/>
      <c r="K65" s="288"/>
      <c r="L65" s="825"/>
      <c r="M65" s="826"/>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10"/>
      <c r="M67" s="811"/>
      <c r="N67" s="133"/>
    </row>
    <row r="68" spans="1:15" ht="15" thickBot="1">
      <c r="B68" s="827" t="s">
        <v>1037</v>
      </c>
      <c r="C68" s="828"/>
      <c r="D68" s="828"/>
      <c r="E68" s="828"/>
      <c r="F68" s="828"/>
      <c r="G68" s="828"/>
      <c r="H68" s="828"/>
      <c r="I68" s="828"/>
      <c r="J68" s="828"/>
      <c r="K68" s="828"/>
      <c r="L68" s="828"/>
      <c r="M68" s="829"/>
      <c r="N68" s="110">
        <f>SUM(N63:N67)</f>
        <v>1339</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7" t="s">
        <v>1047</v>
      </c>
      <c r="C72" s="848"/>
      <c r="D72" s="848"/>
      <c r="E72" s="848"/>
      <c r="F72" s="848"/>
      <c r="G72" s="848"/>
      <c r="H72" s="848"/>
      <c r="I72" s="79" t="s">
        <v>1048</v>
      </c>
      <c r="J72" s="81" t="s">
        <v>1494</v>
      </c>
      <c r="K72" s="80" t="s">
        <v>1050</v>
      </c>
      <c r="L72" s="849" t="s">
        <v>1034</v>
      </c>
      <c r="M72" s="850"/>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SUM(N73:N76)</f>
        <v>239377.52440359374</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N45+N58+N68+N77</f>
        <v>1749765.4820691769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349953.09641383542</v>
      </c>
      <c r="M84" s="856"/>
      <c r="N84" s="57"/>
    </row>
    <row r="85" spans="1:14">
      <c r="B85" s="95" t="s">
        <v>1057</v>
      </c>
      <c r="C85" s="96"/>
      <c r="D85" s="96"/>
      <c r="E85" s="96"/>
      <c r="F85" s="96"/>
      <c r="G85" s="96"/>
      <c r="H85" s="96"/>
      <c r="I85" s="93"/>
      <c r="J85" s="94"/>
      <c r="K85" s="313">
        <v>0.05</v>
      </c>
      <c r="L85" s="855">
        <f>N79*K85</f>
        <v>87488.274103458854</v>
      </c>
      <c r="M85" s="856"/>
      <c r="N85" s="57"/>
    </row>
    <row r="86" spans="1:14" ht="15" thickBot="1">
      <c r="B86" s="97" t="s">
        <v>1058</v>
      </c>
      <c r="C86" s="98"/>
      <c r="D86" s="98"/>
      <c r="E86" s="98"/>
      <c r="F86" s="98"/>
      <c r="G86" s="98"/>
      <c r="H86" s="98"/>
      <c r="I86" s="99"/>
      <c r="J86" s="100"/>
      <c r="K86" s="314">
        <v>0.05</v>
      </c>
      <c r="L86" s="857">
        <f>N79*K86</f>
        <v>87488.274103458854</v>
      </c>
      <c r="M86" s="858"/>
      <c r="N86" s="57"/>
    </row>
    <row r="87" spans="1:14" ht="15" thickBot="1">
      <c r="B87" s="821" t="s">
        <v>1037</v>
      </c>
      <c r="C87" s="822"/>
      <c r="D87" s="822"/>
      <c r="E87" s="822"/>
      <c r="F87" s="822"/>
      <c r="G87" s="822"/>
      <c r="H87" s="822"/>
      <c r="I87" s="822"/>
      <c r="J87" s="822"/>
      <c r="K87" s="822"/>
      <c r="L87" s="822"/>
      <c r="M87" s="823"/>
      <c r="N87" s="58">
        <f>L84+L85+L86</f>
        <v>524929.64462075313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2274695.12668993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38.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461"/>
      <c r="L30" s="832" t="s">
        <v>1029</v>
      </c>
      <c r="M30" s="833"/>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121</v>
      </c>
      <c r="B36" s="834" t="str">
        <f>VLOOKUP(A36,EQUIPOS!A6:D154,3,FALSE)</f>
        <v>Bomba eléctrica para accionar la celda</v>
      </c>
      <c r="C36" s="835"/>
      <c r="D36" s="835"/>
      <c r="E36" s="835"/>
      <c r="F36" s="835"/>
      <c r="G36" s="835"/>
      <c r="H36" s="836"/>
      <c r="I36" s="276"/>
      <c r="J36" s="277"/>
      <c r="K36" s="278">
        <f>VLOOKUP(A36,EQUIPOS!A6:D163,4,FALSE)</f>
        <v>47257.201809627215</v>
      </c>
      <c r="L36" s="279"/>
      <c r="M36" s="280">
        <v>0.01</v>
      </c>
      <c r="N36" s="281">
        <f t="shared" ref="N36:N41" si="0">K36/M36</f>
        <v>4725720.1809627218</v>
      </c>
    </row>
    <row r="37" spans="1:14">
      <c r="A37" s="119" t="s">
        <v>192</v>
      </c>
      <c r="B37" s="834" t="str">
        <f>VLOOKUP(A37,EQUIPOS!A7:D154,3,FALSE)</f>
        <v>Equipo de acarreo interno</v>
      </c>
      <c r="C37" s="835"/>
      <c r="D37" s="835"/>
      <c r="E37" s="835"/>
      <c r="F37" s="835"/>
      <c r="G37" s="835"/>
      <c r="H37" s="836"/>
      <c r="I37" s="430"/>
      <c r="J37" s="431"/>
      <c r="K37" s="278">
        <f>VLOOKUP(A37,EQUIPOS!A7:D164,4,FALSE)</f>
        <v>30761.835659609125</v>
      </c>
      <c r="L37" s="344"/>
      <c r="M37" s="345">
        <v>0.05</v>
      </c>
      <c r="N37" s="281">
        <f t="shared" si="0"/>
        <v>615236.71319218248</v>
      </c>
    </row>
    <row r="38" spans="1:14">
      <c r="A38" s="119" t="s">
        <v>217</v>
      </c>
      <c r="B38" s="834" t="str">
        <f>VLOOKUP(A38,EQUIPOS!A8:D154,3,FALSE)</f>
        <v>Equipo de soldadura y de acetileno (incluye soldadura)</v>
      </c>
      <c r="C38" s="835"/>
      <c r="D38" s="835"/>
      <c r="E38" s="835"/>
      <c r="F38" s="835"/>
      <c r="G38" s="835"/>
      <c r="H38" s="836"/>
      <c r="I38" s="430"/>
      <c r="J38" s="431"/>
      <c r="K38" s="278">
        <f>VLOOKUP(A38,EQUIPOS!A8:D165,4,FALSE)</f>
        <v>19561.871792258393</v>
      </c>
      <c r="L38" s="344"/>
      <c r="M38" s="345">
        <v>0.01</v>
      </c>
      <c r="N38" s="281">
        <f t="shared" si="0"/>
        <v>1956187.1792258392</v>
      </c>
    </row>
    <row r="39" spans="1:14">
      <c r="A39" s="119" t="s">
        <v>242</v>
      </c>
      <c r="B39" s="834" t="str">
        <f>VLOOKUP(A39,EQUIPOS!A9:D154,3,FALSE)</f>
        <v>Grúa con torre capacidad 1 ton en la punta.</v>
      </c>
      <c r="C39" s="835"/>
      <c r="D39" s="835"/>
      <c r="E39" s="835"/>
      <c r="F39" s="835"/>
      <c r="G39" s="835"/>
      <c r="H39" s="836"/>
      <c r="I39" s="430"/>
      <c r="J39" s="431"/>
      <c r="K39" s="278">
        <f>VLOOKUP(A39,EQUIPOS!A9:D166,4,FALSE)</f>
        <v>187269.4205944626</v>
      </c>
      <c r="L39" s="344"/>
      <c r="M39" s="345">
        <v>0.04</v>
      </c>
      <c r="N39" s="281">
        <f t="shared" si="0"/>
        <v>4681735.5148615651</v>
      </c>
    </row>
    <row r="40" spans="1:14">
      <c r="A40" s="119" t="s">
        <v>255</v>
      </c>
      <c r="B40" s="834" t="str">
        <f>VLOOKUP(A40,EQUIPOS!A10:D154,3,FALSE)</f>
        <v>Manómetro cable de acero para bajar la celda</v>
      </c>
      <c r="C40" s="835"/>
      <c r="D40" s="835"/>
      <c r="E40" s="835"/>
      <c r="F40" s="835"/>
      <c r="G40" s="835"/>
      <c r="H40" s="836"/>
      <c r="I40" s="337"/>
      <c r="J40" s="339"/>
      <c r="K40" s="278">
        <f>VLOOKUP(A40,EQUIPOS!A10:D167,4,FALSE)</f>
        <v>1122781.7393698536</v>
      </c>
      <c r="L40" s="432"/>
      <c r="M40" s="433">
        <v>1</v>
      </c>
      <c r="N40" s="281">
        <f t="shared" si="0"/>
        <v>1122781.7393698536</v>
      </c>
    </row>
    <row r="41" spans="1:14">
      <c r="A41" t="s">
        <v>320</v>
      </c>
      <c r="B41" s="834" t="str">
        <f>VLOOKUP(A41,EQUIPOS!A11:D155,3,FALSE)</f>
        <v>Retroexcavadora sobre llantas, motor 62HP, Profundidad de excavación de 5.41 metros.</v>
      </c>
      <c r="C41" s="835"/>
      <c r="D41" s="835"/>
      <c r="E41" s="835"/>
      <c r="F41" s="835"/>
      <c r="G41" s="835"/>
      <c r="H41" s="836"/>
      <c r="I41" s="42"/>
      <c r="J41" s="43"/>
      <c r="K41" s="278">
        <f>VLOOKUP(A41,EQUIPOS!A11:D168,4,FALSE)</f>
        <v>54085.5</v>
      </c>
      <c r="L41" s="285"/>
      <c r="M41" s="286">
        <v>0.2</v>
      </c>
      <c r="N41" s="281">
        <f t="shared" si="0"/>
        <v>270427.5</v>
      </c>
    </row>
    <row r="42" spans="1:14">
      <c r="B42" s="329"/>
      <c r="C42" s="330"/>
      <c r="D42" s="330"/>
      <c r="E42" s="330"/>
      <c r="F42" s="332"/>
      <c r="G42" s="332"/>
      <c r="H42" s="131"/>
      <c r="I42" s="42"/>
      <c r="J42" s="43"/>
      <c r="K42" s="447"/>
      <c r="L42" s="285"/>
      <c r="M42" s="286"/>
      <c r="N42" s="282"/>
    </row>
    <row r="43" spans="1:14">
      <c r="B43" s="841" t="s">
        <v>1036</v>
      </c>
      <c r="C43" s="842"/>
      <c r="D43" s="842"/>
      <c r="E43" s="44"/>
      <c r="F43" s="45"/>
      <c r="G43" s="45"/>
      <c r="H43" s="46"/>
      <c r="I43" s="42"/>
      <c r="J43" s="43"/>
      <c r="K43" s="288"/>
      <c r="L43" s="285"/>
      <c r="M43" s="410">
        <v>0.01</v>
      </c>
      <c r="N43" s="353">
        <f>N81*M43</f>
        <v>40222.408211598995</v>
      </c>
    </row>
    <row r="44" spans="1:14" ht="15" thickBot="1">
      <c r="B44" s="834"/>
      <c r="C44" s="835"/>
      <c r="D44" s="835"/>
      <c r="E44" s="835"/>
      <c r="F44" s="835"/>
      <c r="G44" s="835"/>
      <c r="H44" s="836"/>
      <c r="I44" s="843"/>
      <c r="J44" s="844"/>
      <c r="K44" s="47"/>
      <c r="L44" s="845"/>
      <c r="M44" s="846"/>
      <c r="N44" s="111"/>
    </row>
    <row r="45" spans="1:14" ht="15" thickBot="1">
      <c r="B45" s="821" t="s">
        <v>1037</v>
      </c>
      <c r="C45" s="822"/>
      <c r="D45" s="822"/>
      <c r="E45" s="822"/>
      <c r="F45" s="822"/>
      <c r="G45" s="822"/>
      <c r="H45" s="822"/>
      <c r="I45" s="822"/>
      <c r="J45" s="822"/>
      <c r="K45" s="822"/>
      <c r="L45" s="822"/>
      <c r="M45" s="823"/>
      <c r="N45" s="403">
        <f>SUM(N36:N44)</f>
        <v>13412311.235823762</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2" t="s">
        <v>1028</v>
      </c>
      <c r="C49" s="813"/>
      <c r="D49" s="813"/>
      <c r="E49" s="813"/>
      <c r="F49" s="813"/>
      <c r="G49" s="813"/>
      <c r="H49" s="813"/>
      <c r="I49" s="814"/>
      <c r="J49" s="324" t="s">
        <v>1029</v>
      </c>
      <c r="K49" s="91" t="s">
        <v>1030</v>
      </c>
      <c r="L49" s="815" t="s">
        <v>1039</v>
      </c>
      <c r="M49" s="814"/>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12312274.031432716</v>
      </c>
      <c r="N50" s="281">
        <f t="shared" ref="N50:N55" si="1">K50*M50</f>
        <v>12312274.031432716</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74289.203880389687</v>
      </c>
      <c r="N51" s="281">
        <f t="shared" si="1"/>
        <v>2228676.1164116906</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1217414.1313071656</v>
      </c>
      <c r="N52" s="281">
        <f t="shared" si="1"/>
        <v>2434828.2626143312</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746575.1320260003</v>
      </c>
      <c r="N53" s="281">
        <f t="shared" si="1"/>
        <v>3732875.6601300016</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48377.177947824268</v>
      </c>
      <c r="N54" s="281">
        <f t="shared" si="1"/>
        <v>2902630.6768694562</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52226.04</v>
      </c>
      <c r="N55" s="281">
        <f t="shared" si="1"/>
        <v>626712.48</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1" t="s">
        <v>1037</v>
      </c>
      <c r="C58" s="822"/>
      <c r="D58" s="822"/>
      <c r="E58" s="822"/>
      <c r="F58" s="822"/>
      <c r="G58" s="822"/>
      <c r="H58" s="822"/>
      <c r="I58" s="822"/>
      <c r="J58" s="822"/>
      <c r="K58" s="822"/>
      <c r="L58" s="822"/>
      <c r="M58" s="823"/>
      <c r="N58" s="403">
        <f>SUM(N50:N57)</f>
        <v>24237997.227458198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825">
        <f>VLOOKUP(A63,TRANSPORTE!A5:D117,4,FALSE)</f>
        <v>1085179.9378740813</v>
      </c>
      <c r="M63" s="826"/>
      <c r="N63" s="296">
        <f>K63*L63</f>
        <v>1085179.9378740813</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825">
        <f>VLOOKUP(A64,TRANSPORTE!A6:D117,4,FALSE)</f>
        <v>125497.68921888022</v>
      </c>
      <c r="M64" s="826"/>
      <c r="N64" s="296">
        <f>K64*L64</f>
        <v>1003981.5137510417</v>
      </c>
    </row>
    <row r="65" spans="1:15">
      <c r="A65" t="s">
        <v>1483</v>
      </c>
      <c r="B65" s="52" t="str">
        <f>VLOOKUP(A65,TRANSPORTE!A6:D117,3,FALSE)</f>
        <v>Pasajes aéreos</v>
      </c>
      <c r="C65" s="53"/>
      <c r="D65" s="53"/>
      <c r="E65" s="53"/>
      <c r="F65" s="53"/>
      <c r="G65" s="53"/>
      <c r="H65" s="320" t="s">
        <v>1029</v>
      </c>
      <c r="I65" s="288">
        <v>3</v>
      </c>
      <c r="J65" s="295">
        <v>1</v>
      </c>
      <c r="K65" s="288">
        <f>I65*J65</f>
        <v>3</v>
      </c>
      <c r="L65" s="825">
        <f>VLOOKUP(A65,TRANSPORTE!A6:D117,4,FALSE)</f>
        <v>304113.94802636566</v>
      </c>
      <c r="M65" s="826"/>
      <c r="N65" s="296">
        <f>K65*L65</f>
        <v>912341.84407909703</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10"/>
      <c r="M67" s="811"/>
      <c r="N67" s="133"/>
    </row>
    <row r="68" spans="1:15" ht="15" thickBot="1">
      <c r="B68" s="827" t="s">
        <v>1037</v>
      </c>
      <c r="C68" s="828"/>
      <c r="D68" s="828"/>
      <c r="E68" s="828"/>
      <c r="F68" s="828"/>
      <c r="G68" s="828"/>
      <c r="H68" s="828"/>
      <c r="I68" s="828"/>
      <c r="J68" s="828"/>
      <c r="K68" s="828"/>
      <c r="L68" s="828"/>
      <c r="M68" s="829"/>
      <c r="N68" s="110">
        <f>SUM(N63:N67)</f>
        <v>3001503.2957042204</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7" t="s">
        <v>1047</v>
      </c>
      <c r="C72" s="848"/>
      <c r="D72" s="848"/>
      <c r="E72" s="848"/>
      <c r="F72" s="848"/>
      <c r="G72" s="848"/>
      <c r="H72" s="848"/>
      <c r="I72" s="79" t="s">
        <v>1048</v>
      </c>
      <c r="J72" s="81" t="s">
        <v>1494</v>
      </c>
      <c r="K72" s="80" t="s">
        <v>1050</v>
      </c>
      <c r="L72" s="849" t="s">
        <v>1034</v>
      </c>
      <c r="M72" s="850"/>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SUM(N73:N80)</f>
        <v>4022240.8211598997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N45+N58+N68+N81</f>
        <v>44674052.580146082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8934810.5160292163</v>
      </c>
      <c r="M88" s="856"/>
      <c r="N88" s="57"/>
    </row>
    <row r="89" spans="1:14">
      <c r="B89" s="95" t="s">
        <v>1057</v>
      </c>
      <c r="C89" s="96"/>
      <c r="D89" s="96"/>
      <c r="E89" s="96"/>
      <c r="F89" s="96"/>
      <c r="G89" s="96"/>
      <c r="H89" s="96"/>
      <c r="I89" s="93"/>
      <c r="J89" s="94"/>
      <c r="K89" s="313">
        <v>0.05</v>
      </c>
      <c r="L89" s="855">
        <f>N83*K89</f>
        <v>2233702.6290073041</v>
      </c>
      <c r="M89" s="856"/>
      <c r="N89" s="57"/>
    </row>
    <row r="90" spans="1:14" ht="15" thickBot="1">
      <c r="B90" s="97" t="s">
        <v>1058</v>
      </c>
      <c r="C90" s="98"/>
      <c r="D90" s="98"/>
      <c r="E90" s="98"/>
      <c r="F90" s="98"/>
      <c r="G90" s="98"/>
      <c r="H90" s="98"/>
      <c r="I90" s="99"/>
      <c r="J90" s="100"/>
      <c r="K90" s="314">
        <v>0.05</v>
      </c>
      <c r="L90" s="857">
        <f>N83*K90</f>
        <v>2233702.6290073041</v>
      </c>
      <c r="M90" s="858"/>
      <c r="N90" s="57"/>
    </row>
    <row r="91" spans="1:14" ht="15" thickBot="1">
      <c r="B91" s="821" t="s">
        <v>1037</v>
      </c>
      <c r="C91" s="822"/>
      <c r="D91" s="822"/>
      <c r="E91" s="822"/>
      <c r="F91" s="822"/>
      <c r="G91" s="822"/>
      <c r="H91" s="822"/>
      <c r="I91" s="822"/>
      <c r="J91" s="822"/>
      <c r="K91" s="822"/>
      <c r="L91" s="822"/>
      <c r="M91" s="823"/>
      <c r="N91" s="58">
        <f>L88+L89+L90</f>
        <v>13402215.774043825</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58076268.354189903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27"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t="s">
        <v>121</v>
      </c>
      <c r="B36" s="834" t="str">
        <f>VLOOKUP(A36,EQUIPOS!A6:D154,3,FALSE)</f>
        <v>Bomba eléctrica para accionar la celda</v>
      </c>
      <c r="C36" s="835"/>
      <c r="D36" s="835"/>
      <c r="E36" s="835"/>
      <c r="F36" s="835"/>
      <c r="G36" s="835"/>
      <c r="H36" s="836"/>
      <c r="I36" s="276"/>
      <c r="J36" s="277"/>
      <c r="K36" s="278">
        <f>VLOOKUP(A36,EQUIPOS!A6:D163,4,FALSE)</f>
        <v>47257.201809627215</v>
      </c>
      <c r="L36" s="279"/>
      <c r="M36" s="280">
        <v>0.01</v>
      </c>
      <c r="N36" s="281">
        <f>K36/M36</f>
        <v>4725720.1809627218</v>
      </c>
    </row>
    <row r="37" spans="1:16">
      <c r="A37" s="119" t="s">
        <v>217</v>
      </c>
      <c r="B37" s="834" t="str">
        <f>VLOOKUP(A37,EQUIPOS!A7:D154,3,FALSE)</f>
        <v>Equipo de soldadura y de acetileno (incluye soldadura)</v>
      </c>
      <c r="C37" s="835"/>
      <c r="D37" s="835"/>
      <c r="E37" s="835"/>
      <c r="F37" s="835"/>
      <c r="G37" s="835"/>
      <c r="H37" s="836"/>
      <c r="I37" s="430"/>
      <c r="J37" s="431"/>
      <c r="K37" s="278">
        <f>VLOOKUP(A37,EQUIPOS!A7:D164,4,FALSE)</f>
        <v>19561.871792258393</v>
      </c>
      <c r="L37" s="344"/>
      <c r="M37" s="345">
        <v>0.01</v>
      </c>
      <c r="N37" s="281">
        <f>K37/M37</f>
        <v>1956187.1792258392</v>
      </c>
    </row>
    <row r="38" spans="1:16">
      <c r="A38" s="119" t="s">
        <v>255</v>
      </c>
      <c r="B38" s="834" t="str">
        <f>VLOOKUP(A38,EQUIPOS!A8:D154,3,FALSE)</f>
        <v>Manómetro cable de acero para bajar la celda</v>
      </c>
      <c r="C38" s="835"/>
      <c r="D38" s="835"/>
      <c r="E38" s="835"/>
      <c r="F38" s="835"/>
      <c r="G38" s="835"/>
      <c r="H38" s="836"/>
      <c r="I38" s="430"/>
      <c r="J38" s="431"/>
      <c r="K38" s="278">
        <f>VLOOKUP(A38,EQUIPOS!A8:D165,4,FALSE)</f>
        <v>1122781.7393698536</v>
      </c>
      <c r="L38" s="344"/>
      <c r="M38" s="345">
        <v>1</v>
      </c>
      <c r="N38" s="281">
        <f>K38/M38</f>
        <v>1122781.7393698536</v>
      </c>
    </row>
    <row r="39" spans="1:16">
      <c r="A39" s="119"/>
      <c r="B39" s="834"/>
      <c r="C39" s="835"/>
      <c r="D39" s="835"/>
      <c r="E39" s="835"/>
      <c r="F39" s="835"/>
      <c r="G39" s="835"/>
      <c r="H39" s="836"/>
      <c r="I39" s="430"/>
      <c r="J39" s="431"/>
      <c r="K39" s="278"/>
      <c r="L39" s="344"/>
      <c r="M39" s="345"/>
      <c r="N39" s="281"/>
    </row>
    <row r="40" spans="1:16">
      <c r="A40" s="119"/>
      <c r="B40" s="834"/>
      <c r="C40" s="835"/>
      <c r="D40" s="835"/>
      <c r="E40" s="835"/>
      <c r="F40" s="835"/>
      <c r="G40" s="835"/>
      <c r="H40" s="836"/>
      <c r="I40" s="337"/>
      <c r="J40" s="339"/>
      <c r="K40" s="278"/>
      <c r="L40" s="432"/>
      <c r="M40" s="433"/>
      <c r="N40" s="281"/>
    </row>
    <row r="41" spans="1:16">
      <c r="B41" s="834"/>
      <c r="C41" s="835"/>
      <c r="D41" s="835"/>
      <c r="E41" s="835"/>
      <c r="F41" s="835"/>
      <c r="G41" s="835"/>
      <c r="H41" s="836"/>
      <c r="I41" s="42"/>
      <c r="J41" s="43"/>
      <c r="K41" s="278"/>
      <c r="L41" s="285"/>
      <c r="M41" s="286"/>
      <c r="N41" s="281"/>
    </row>
    <row r="42" spans="1:16">
      <c r="B42" s="329"/>
      <c r="C42" s="330"/>
      <c r="D42" s="330"/>
      <c r="E42" s="330"/>
      <c r="F42" s="332"/>
      <c r="G42" s="332"/>
      <c r="H42" s="131"/>
      <c r="I42" s="42"/>
      <c r="J42" s="43"/>
      <c r="K42" s="447"/>
      <c r="L42" s="285"/>
      <c r="M42" s="286"/>
      <c r="N42" s="282"/>
    </row>
    <row r="43" spans="1:16">
      <c r="B43" s="841" t="s">
        <v>1036</v>
      </c>
      <c r="C43" s="842"/>
      <c r="D43" s="842"/>
      <c r="E43" s="44"/>
      <c r="F43" s="45"/>
      <c r="G43" s="45"/>
      <c r="H43" s="46"/>
      <c r="I43" s="42"/>
      <c r="J43" s="43"/>
      <c r="K43" s="288"/>
      <c r="L43" s="285"/>
      <c r="M43" s="410">
        <v>0.01</v>
      </c>
      <c r="N43" s="353">
        <f>N81*M43</f>
        <v>40222.408211598995</v>
      </c>
    </row>
    <row r="44" spans="1:16" ht="15" thickBot="1">
      <c r="B44" s="834"/>
      <c r="C44" s="835"/>
      <c r="D44" s="835"/>
      <c r="E44" s="835"/>
      <c r="F44" s="835"/>
      <c r="G44" s="835"/>
      <c r="H44" s="836"/>
      <c r="I44" s="843"/>
      <c r="J44" s="844"/>
      <c r="K44" s="47"/>
      <c r="L44" s="845"/>
      <c r="M44" s="846"/>
      <c r="N44" s="111"/>
    </row>
    <row r="45" spans="1:16" ht="15" thickBot="1">
      <c r="B45" s="821" t="s">
        <v>1037</v>
      </c>
      <c r="C45" s="822"/>
      <c r="D45" s="822"/>
      <c r="E45" s="822"/>
      <c r="F45" s="822"/>
      <c r="G45" s="822"/>
      <c r="H45" s="822"/>
      <c r="I45" s="822"/>
      <c r="J45" s="822"/>
      <c r="K45" s="822"/>
      <c r="L45" s="822"/>
      <c r="M45" s="823"/>
      <c r="N45" s="403">
        <f>SUM(N36:N44)</f>
        <v>7844911.5077700131</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12" t="s">
        <v>1028</v>
      </c>
      <c r="C49" s="813"/>
      <c r="D49" s="813"/>
      <c r="E49" s="813"/>
      <c r="F49" s="813"/>
      <c r="G49" s="813"/>
      <c r="H49" s="813"/>
      <c r="I49" s="814"/>
      <c r="J49" s="324" t="s">
        <v>1029</v>
      </c>
      <c r="K49" s="91" t="s">
        <v>1030</v>
      </c>
      <c r="L49" s="815" t="s">
        <v>1039</v>
      </c>
      <c r="M49" s="814"/>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12312274.031432716</v>
      </c>
      <c r="N50" s="281">
        <f t="shared" ref="N50:N55" si="0">K50*M50</f>
        <v>12312274.031432716</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74289.203880389687</v>
      </c>
      <c r="N51" s="281">
        <f t="shared" si="0"/>
        <v>2228676.1164116906</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1217414.1313071656</v>
      </c>
      <c r="N52" s="281">
        <f t="shared" si="0"/>
        <v>2434828.2626143312</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746575.1320260003</v>
      </c>
      <c r="N53" s="281">
        <f t="shared" si="0"/>
        <v>3732875.6601300016</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48377.177947824268</v>
      </c>
      <c r="N54" s="281">
        <f t="shared" si="0"/>
        <v>2902630.6768694562</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52226.04</v>
      </c>
      <c r="N55" s="281">
        <f t="shared" si="0"/>
        <v>626712.48</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1" t="s">
        <v>1037</v>
      </c>
      <c r="C58" s="822"/>
      <c r="D58" s="822"/>
      <c r="E58" s="822"/>
      <c r="F58" s="822"/>
      <c r="G58" s="822"/>
      <c r="H58" s="822"/>
      <c r="I58" s="822"/>
      <c r="J58" s="822"/>
      <c r="K58" s="822"/>
      <c r="L58" s="822"/>
      <c r="M58" s="823"/>
      <c r="N58" s="403">
        <f>SUM(N50:N57)</f>
        <v>24237997.227458198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4" t="s">
        <v>1045</v>
      </c>
      <c r="M62" s="797"/>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825">
        <f>VLOOKUP(A63,TRANSPORTE!A5:D117,4,FALSE)</f>
        <v>304113.94802636566</v>
      </c>
      <c r="M63" s="826"/>
      <c r="N63" s="296">
        <f>K63*L63</f>
        <v>912341.84407909703</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825">
        <f>VLOOKUP(A64,TRANSPORTE!A6:D117,4,FALSE)</f>
        <v>1085179.9378740813</v>
      </c>
      <c r="M64" s="826"/>
      <c r="N64" s="296">
        <f>K64*L64</f>
        <v>1085179.9378740813</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825">
        <f>VLOOKUP(A65,TRANSPORTE!A6:D118,4,FALSE)</f>
        <v>125497.68921888022</v>
      </c>
      <c r="M65" s="826"/>
      <c r="N65" s="296">
        <f>K65*L65</f>
        <v>1003981.5137510417</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10"/>
      <c r="M67" s="811"/>
      <c r="N67" s="133"/>
    </row>
    <row r="68" spans="1:15" ht="15" thickBot="1">
      <c r="B68" s="827" t="s">
        <v>1037</v>
      </c>
      <c r="C68" s="828"/>
      <c r="D68" s="828"/>
      <c r="E68" s="828"/>
      <c r="F68" s="828"/>
      <c r="G68" s="828"/>
      <c r="H68" s="828"/>
      <c r="I68" s="828"/>
      <c r="J68" s="828"/>
      <c r="K68" s="828"/>
      <c r="L68" s="828"/>
      <c r="M68" s="829"/>
      <c r="N68" s="110">
        <f>SUM(N63:N67)</f>
        <v>3001503.29570422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7" t="s">
        <v>1047</v>
      </c>
      <c r="C72" s="848"/>
      <c r="D72" s="848"/>
      <c r="E72" s="848"/>
      <c r="F72" s="848"/>
      <c r="G72" s="848"/>
      <c r="H72" s="848"/>
      <c r="I72" s="79" t="s">
        <v>1048</v>
      </c>
      <c r="J72" s="81" t="s">
        <v>1494</v>
      </c>
      <c r="K72" s="80" t="s">
        <v>1050</v>
      </c>
      <c r="L72" s="849" t="s">
        <v>1034</v>
      </c>
      <c r="M72" s="850"/>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 thickBot="1">
      <c r="B80" s="808"/>
      <c r="C80" s="809"/>
      <c r="D80" s="809"/>
      <c r="E80" s="809"/>
      <c r="F80" s="809"/>
      <c r="G80" s="809"/>
      <c r="H80" s="809"/>
      <c r="I80" s="50"/>
      <c r="J80" s="50"/>
      <c r="K80" s="50"/>
      <c r="L80" s="974"/>
      <c r="M80" s="975"/>
      <c r="N80" s="51"/>
    </row>
    <row r="81" spans="1:14" ht="15" thickBot="1">
      <c r="B81" s="821" t="s">
        <v>1037</v>
      </c>
      <c r="C81" s="822"/>
      <c r="D81" s="822"/>
      <c r="E81" s="822"/>
      <c r="F81" s="822"/>
      <c r="G81" s="822"/>
      <c r="H81" s="822"/>
      <c r="I81" s="828"/>
      <c r="J81" s="828"/>
      <c r="K81" s="828"/>
      <c r="L81" s="828"/>
      <c r="M81" s="829"/>
      <c r="N81" s="310">
        <f>SUM(N73:N80)</f>
        <v>4022240.8211598997</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N45+N58+N68+N81</f>
        <v>39106652.852092333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7821330.5704184668</v>
      </c>
      <c r="M88" s="856"/>
      <c r="N88" s="57"/>
    </row>
    <row r="89" spans="1:14">
      <c r="B89" s="95" t="s">
        <v>1057</v>
      </c>
      <c r="C89" s="96"/>
      <c r="D89" s="96"/>
      <c r="E89" s="96"/>
      <c r="F89" s="96"/>
      <c r="G89" s="96"/>
      <c r="H89" s="96"/>
      <c r="I89" s="93"/>
      <c r="J89" s="94"/>
      <c r="K89" s="313">
        <v>0.05</v>
      </c>
      <c r="L89" s="855">
        <f>N83*K89</f>
        <v>1955332.6426046167</v>
      </c>
      <c r="M89" s="856"/>
      <c r="N89" s="57"/>
    </row>
    <row r="90" spans="1:14" ht="15" thickBot="1">
      <c r="B90" s="97" t="s">
        <v>1058</v>
      </c>
      <c r="C90" s="98"/>
      <c r="D90" s="98"/>
      <c r="E90" s="98"/>
      <c r="F90" s="98"/>
      <c r="G90" s="98"/>
      <c r="H90" s="98"/>
      <c r="I90" s="99"/>
      <c r="J90" s="100"/>
      <c r="K90" s="314">
        <v>0.05</v>
      </c>
      <c r="L90" s="857">
        <f>N83*K90</f>
        <v>1955332.6426046167</v>
      </c>
      <c r="M90" s="858"/>
      <c r="N90" s="57"/>
    </row>
    <row r="91" spans="1:14" ht="15" thickBot="1">
      <c r="B91" s="821" t="s">
        <v>1037</v>
      </c>
      <c r="C91" s="822"/>
      <c r="D91" s="822"/>
      <c r="E91" s="822"/>
      <c r="F91" s="822"/>
      <c r="G91" s="822"/>
      <c r="H91" s="822"/>
      <c r="I91" s="822"/>
      <c r="J91" s="822"/>
      <c r="K91" s="822"/>
      <c r="L91" s="822"/>
      <c r="M91" s="823"/>
      <c r="N91" s="58">
        <f>L88+L89+L90</f>
        <v>11731995.855627701</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50838648.707720034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259</v>
      </c>
      <c r="B36" s="834" t="str">
        <f>VLOOKUP(A36,EQUIPOS!A6:D154,3,FALSE)</f>
        <v>Montacargas</v>
      </c>
      <c r="C36" s="835"/>
      <c r="D36" s="835"/>
      <c r="E36" s="835"/>
      <c r="F36" s="835"/>
      <c r="G36" s="835"/>
      <c r="H36" s="836"/>
      <c r="I36" s="276"/>
      <c r="J36" s="277"/>
      <c r="K36" s="278">
        <f>VLOOKUP(A36,EQUIPOS!A6:D163,4,FALSE)</f>
        <v>72964.91545928338</v>
      </c>
      <c r="L36" s="279"/>
      <c r="M36" s="345">
        <v>1.5</v>
      </c>
      <c r="N36" s="281">
        <f>K36/M36</f>
        <v>48643.276972855587</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2553.3602603050003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51196.637233160589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6179.1079663006976</v>
      </c>
      <c r="N48" s="281">
        <f>K48*M48</f>
        <v>1935303.2860080798</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1935303.2860080798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51067.205206099999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2037567.1284473403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407513.4256894681</v>
      </c>
      <c r="M84" s="856"/>
      <c r="N84" s="57"/>
    </row>
    <row r="85" spans="1:14">
      <c r="B85" s="95" t="s">
        <v>1057</v>
      </c>
      <c r="C85" s="96"/>
      <c r="D85" s="96"/>
      <c r="E85" s="96"/>
      <c r="F85" s="96"/>
      <c r="G85" s="96"/>
      <c r="H85" s="96"/>
      <c r="I85" s="93"/>
      <c r="J85" s="94"/>
      <c r="K85" s="313">
        <v>0.05</v>
      </c>
      <c r="L85" s="855">
        <f>N79*K85</f>
        <v>101878.35642236703</v>
      </c>
      <c r="M85" s="856"/>
      <c r="N85" s="57"/>
    </row>
    <row r="86" spans="1:14" ht="15" thickBot="1">
      <c r="B86" s="97" t="s">
        <v>1058</v>
      </c>
      <c r="C86" s="98"/>
      <c r="D86" s="98"/>
      <c r="E86" s="98"/>
      <c r="F86" s="98"/>
      <c r="G86" s="98"/>
      <c r="H86" s="98"/>
      <c r="I86" s="99"/>
      <c r="J86" s="100"/>
      <c r="K86" s="314">
        <v>0.05</v>
      </c>
      <c r="L86" s="857">
        <f>N79*K86</f>
        <v>101878.35642236703</v>
      </c>
      <c r="M86" s="858"/>
      <c r="N86" s="57"/>
    </row>
    <row r="87" spans="1:14" ht="15" thickBot="1">
      <c r="B87" s="821" t="s">
        <v>1037</v>
      </c>
      <c r="C87" s="822"/>
      <c r="D87" s="822"/>
      <c r="E87" s="822"/>
      <c r="F87" s="822"/>
      <c r="G87" s="822"/>
      <c r="H87" s="822"/>
      <c r="I87" s="822"/>
      <c r="J87" s="822"/>
      <c r="K87" s="822"/>
      <c r="L87" s="822"/>
      <c r="M87" s="823"/>
      <c r="N87" s="58">
        <f>L84+L85+L86</f>
        <v>611270.13853420212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2648837.2669815426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267</v>
      </c>
      <c r="B36" s="834" t="str">
        <f>VLOOKUP(A36,EQUIPOS!A6:D154,3,FALSE)</f>
        <v>Motobomba de concreto</v>
      </c>
      <c r="C36" s="835"/>
      <c r="D36" s="835"/>
      <c r="E36" s="835"/>
      <c r="F36" s="835"/>
      <c r="G36" s="835"/>
      <c r="H36" s="836"/>
      <c r="I36" s="276"/>
      <c r="J36" s="277"/>
      <c r="K36" s="278">
        <f>VLOOKUP(A36,EQUIPOS!A6:D163,4,FALSE)</f>
        <v>28965.79</v>
      </c>
      <c r="L36" s="279"/>
      <c r="M36" s="345">
        <v>2.5</v>
      </c>
      <c r="N36" s="281">
        <f>K36/M36</f>
        <v>11586.316000000001</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11586.316000000001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3945.36</v>
      </c>
      <c r="N48" s="281">
        <f>K48*M48</f>
        <v>184479.82437496248</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446678.4</v>
      </c>
      <c r="N49" s="281">
        <f>K49*M49</f>
        <v>298372.74593840883</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482852.57031337131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825">
        <f>VLOOKUP(A60,TRANSPORTE!A2:D117,4,FALSE)</f>
        <v>1339</v>
      </c>
      <c r="M60" s="826"/>
      <c r="N60" s="296">
        <f>K60*L60</f>
        <v>1162.7547668635605</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1162.7547668635605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495601.64108023484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99120.328216046968</v>
      </c>
      <c r="M84" s="856"/>
      <c r="N84" s="57"/>
    </row>
    <row r="85" spans="1:14">
      <c r="B85" s="95" t="s">
        <v>1057</v>
      </c>
      <c r="C85" s="96"/>
      <c r="D85" s="96"/>
      <c r="E85" s="96"/>
      <c r="F85" s="96"/>
      <c r="G85" s="96"/>
      <c r="H85" s="96"/>
      <c r="I85" s="93"/>
      <c r="J85" s="94"/>
      <c r="K85" s="313">
        <v>0.05</v>
      </c>
      <c r="L85" s="855">
        <f>N79*K85</f>
        <v>24780.082054011742</v>
      </c>
      <c r="M85" s="856"/>
      <c r="N85" s="57"/>
    </row>
    <row r="86" spans="1:14" ht="15" thickBot="1">
      <c r="B86" s="97" t="s">
        <v>1058</v>
      </c>
      <c r="C86" s="98"/>
      <c r="D86" s="98"/>
      <c r="E86" s="98"/>
      <c r="F86" s="98"/>
      <c r="G86" s="98"/>
      <c r="H86" s="98"/>
      <c r="I86" s="99"/>
      <c r="J86" s="100"/>
      <c r="K86" s="314">
        <v>0.05</v>
      </c>
      <c r="L86" s="857">
        <f>N79*K86</f>
        <v>24780.082054011742</v>
      </c>
      <c r="M86" s="858"/>
      <c r="N86" s="57"/>
    </row>
    <row r="87" spans="1:14" ht="15" thickBot="1">
      <c r="B87" s="821" t="s">
        <v>1037</v>
      </c>
      <c r="C87" s="822"/>
      <c r="D87" s="822"/>
      <c r="E87" s="822"/>
      <c r="F87" s="822"/>
      <c r="G87" s="822"/>
      <c r="H87" s="822"/>
      <c r="I87" s="822"/>
      <c r="J87" s="822"/>
      <c r="K87" s="822"/>
      <c r="L87" s="822"/>
      <c r="M87" s="823"/>
      <c r="N87" s="58">
        <f>L84+L85+L86</f>
        <v>148680.49232407045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644282.13340430532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121</v>
      </c>
      <c r="B36" s="834" t="str">
        <f>VLOOKUP(A36,EQUIPOS!A6:D154,3,FALSE)</f>
        <v>Bomba eléctrica para accionar la celda</v>
      </c>
      <c r="C36" s="835"/>
      <c r="D36" s="835"/>
      <c r="E36" s="835"/>
      <c r="F36" s="835"/>
      <c r="G36" s="835"/>
      <c r="H36" s="836"/>
      <c r="I36" s="276"/>
      <c r="J36" s="277"/>
      <c r="K36" s="278">
        <f>VLOOKUP(A36,EQUIPOS!A6:D163,4,FALSE)</f>
        <v>47257.201809627215</v>
      </c>
      <c r="L36" s="279"/>
      <c r="M36" s="280">
        <v>0.01</v>
      </c>
      <c r="N36" s="281">
        <f t="shared" ref="N36:N41" si="0">K36/M36</f>
        <v>4725720.1809627218</v>
      </c>
    </row>
    <row r="37" spans="1:14">
      <c r="A37" s="119" t="s">
        <v>192</v>
      </c>
      <c r="B37" s="834" t="str">
        <f>VLOOKUP(A37,EQUIPOS!A7:D154,3,FALSE)</f>
        <v>Equipo de acarreo interno</v>
      </c>
      <c r="C37" s="835"/>
      <c r="D37" s="835"/>
      <c r="E37" s="835"/>
      <c r="F37" s="835"/>
      <c r="G37" s="835"/>
      <c r="H37" s="836"/>
      <c r="I37" s="430"/>
      <c r="J37" s="431"/>
      <c r="K37" s="278">
        <f>VLOOKUP(A37,EQUIPOS!A7:D164,4,FALSE)</f>
        <v>30761.835659609125</v>
      </c>
      <c r="L37" s="344"/>
      <c r="M37" s="345">
        <v>0.05</v>
      </c>
      <c r="N37" s="281">
        <f t="shared" si="0"/>
        <v>615236.71319218248</v>
      </c>
    </row>
    <row r="38" spans="1:14">
      <c r="A38" s="119" t="s">
        <v>214</v>
      </c>
      <c r="B38" s="834" t="str">
        <f>VLOOKUP(A38,EQUIPOS!A8:D154,3,FALSE)</f>
        <v>Equipo de oxigeno y soldadura</v>
      </c>
      <c r="C38" s="835"/>
      <c r="D38" s="835"/>
      <c r="E38" s="835"/>
      <c r="F38" s="835"/>
      <c r="G38" s="835"/>
      <c r="H38" s="836"/>
      <c r="I38" s="430"/>
      <c r="J38" s="431"/>
      <c r="K38" s="447">
        <f>VLOOKUP(A38,EQUIPOS!A8:D165,4,FALSE)</f>
        <v>14062.23</v>
      </c>
      <c r="L38" s="344"/>
      <c r="M38" s="345">
        <v>0.01</v>
      </c>
      <c r="N38" s="281">
        <f t="shared" si="0"/>
        <v>1406223</v>
      </c>
    </row>
    <row r="39" spans="1:14">
      <c r="A39" s="119" t="s">
        <v>248</v>
      </c>
      <c r="B39" s="834" t="str">
        <f>VLOOKUP(A39,EQUIPOS!A9:D154,3,FALSE)</f>
        <v>Grúa telescópica de 50 Ton.</v>
      </c>
      <c r="C39" s="835"/>
      <c r="D39" s="835"/>
      <c r="E39" s="835"/>
      <c r="F39" s="835"/>
      <c r="G39" s="835"/>
      <c r="H39" s="836"/>
      <c r="I39" s="430"/>
      <c r="J39" s="431"/>
      <c r="K39" s="447">
        <f>VLOOKUP(A39,EQUIPOS!A9:D166,4,FALSE)</f>
        <v>312494</v>
      </c>
      <c r="L39" s="344"/>
      <c r="M39" s="345">
        <v>0.04</v>
      </c>
      <c r="N39" s="281">
        <f t="shared" si="0"/>
        <v>7812350</v>
      </c>
    </row>
    <row r="40" spans="1:14">
      <c r="A40" s="119" t="s">
        <v>255</v>
      </c>
      <c r="B40" s="834" t="str">
        <f>VLOOKUP(A40,EQUIPOS!A10:D154,3,FALSE)</f>
        <v>Manómetro cable de acero para bajar la celda</v>
      </c>
      <c r="C40" s="835"/>
      <c r="D40" s="835"/>
      <c r="E40" s="835"/>
      <c r="F40" s="835"/>
      <c r="G40" s="835"/>
      <c r="H40" s="836"/>
      <c r="I40" s="430"/>
      <c r="J40" s="431"/>
      <c r="K40" s="447">
        <f>VLOOKUP(A40,EQUIPOS!A10:D167,4,FALSE)</f>
        <v>1122781.7393698536</v>
      </c>
      <c r="L40" s="344"/>
      <c r="M40" s="345">
        <v>1</v>
      </c>
      <c r="N40" s="281">
        <f t="shared" si="0"/>
        <v>1122781.7393698536</v>
      </c>
    </row>
    <row r="41" spans="1:14">
      <c r="A41" s="119" t="s">
        <v>322</v>
      </c>
      <c r="B41" s="834" t="str">
        <f>VLOOKUP(A41,EQUIPOS!A11:D155,3,FALSE)</f>
        <v xml:space="preserve">Retroexcavadora sobre llantas JD 410
</v>
      </c>
      <c r="C41" s="835"/>
      <c r="D41" s="835"/>
      <c r="E41" s="835"/>
      <c r="F41" s="835"/>
      <c r="G41" s="835"/>
      <c r="H41" s="836"/>
      <c r="I41" s="430"/>
      <c r="J41" s="431"/>
      <c r="K41" s="447">
        <f>VLOOKUP(A41,EQUIPOS!A11:D168,4,FALSE)</f>
        <v>123194.75</v>
      </c>
      <c r="L41" s="344"/>
      <c r="M41" s="345">
        <v>0.2</v>
      </c>
      <c r="N41" s="281">
        <f t="shared" si="0"/>
        <v>615973.75</v>
      </c>
    </row>
    <row r="42" spans="1:14">
      <c r="A42" s="119"/>
      <c r="B42" s="834"/>
      <c r="C42" s="835"/>
      <c r="D42" s="835"/>
      <c r="E42" s="835"/>
      <c r="F42" s="835"/>
      <c r="G42" s="835"/>
      <c r="H42" s="836"/>
      <c r="I42" s="337"/>
      <c r="J42" s="339"/>
      <c r="K42" s="447"/>
      <c r="L42" s="432"/>
      <c r="M42" s="433"/>
      <c r="N42" s="281"/>
    </row>
    <row r="43" spans="1:14">
      <c r="B43" s="834"/>
      <c r="C43" s="835"/>
      <c r="D43" s="835"/>
      <c r="E43" s="835"/>
      <c r="F43" s="835"/>
      <c r="G43" s="835"/>
      <c r="H43" s="836"/>
      <c r="I43" s="42"/>
      <c r="J43" s="43"/>
      <c r="K43" s="447"/>
      <c r="L43" s="285"/>
      <c r="M43" s="286"/>
      <c r="N43" s="281"/>
    </row>
    <row r="44" spans="1:14">
      <c r="B44" s="329"/>
      <c r="C44" s="330"/>
      <c r="D44" s="330"/>
      <c r="E44" s="330"/>
      <c r="F44" s="332"/>
      <c r="G44" s="332"/>
      <c r="H44" s="131"/>
      <c r="I44" s="42"/>
      <c r="J44" s="43"/>
      <c r="K44" s="447"/>
      <c r="L44" s="285"/>
      <c r="M44" s="286"/>
      <c r="N44" s="282"/>
    </row>
    <row r="45" spans="1:14">
      <c r="B45" s="841" t="s">
        <v>1036</v>
      </c>
      <c r="C45" s="842"/>
      <c r="D45" s="842"/>
      <c r="E45" s="44"/>
      <c r="F45" s="45"/>
      <c r="G45" s="45"/>
      <c r="H45" s="46"/>
      <c r="I45" s="42"/>
      <c r="J45" s="43"/>
      <c r="K45" s="288"/>
      <c r="L45" s="285"/>
      <c r="M45" s="410">
        <v>0.1</v>
      </c>
      <c r="N45" s="353">
        <f>N86*M45</f>
        <v>402224.08211598999</v>
      </c>
    </row>
    <row r="46" spans="1:14" ht="15" thickBot="1">
      <c r="B46" s="834"/>
      <c r="C46" s="835"/>
      <c r="D46" s="835"/>
      <c r="E46" s="835"/>
      <c r="F46" s="835"/>
      <c r="G46" s="835"/>
      <c r="H46" s="836"/>
      <c r="I46" s="843"/>
      <c r="J46" s="844"/>
      <c r="K46" s="47"/>
      <c r="L46" s="845"/>
      <c r="M46" s="846"/>
      <c r="N46" s="111"/>
    </row>
    <row r="47" spans="1:14" ht="15" thickBot="1">
      <c r="B47" s="821" t="s">
        <v>1037</v>
      </c>
      <c r="C47" s="822"/>
      <c r="D47" s="822"/>
      <c r="E47" s="822"/>
      <c r="F47" s="822"/>
      <c r="G47" s="822"/>
      <c r="H47" s="822"/>
      <c r="I47" s="822"/>
      <c r="J47" s="822"/>
      <c r="K47" s="822"/>
      <c r="L47" s="822"/>
      <c r="M47" s="823"/>
      <c r="N47" s="420">
        <f>SUM(N36:N45)</f>
        <v>16700509.465640748</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12" t="s">
        <v>1028</v>
      </c>
      <c r="C51" s="813"/>
      <c r="D51" s="813"/>
      <c r="E51" s="813"/>
      <c r="F51" s="813"/>
      <c r="G51" s="813"/>
      <c r="H51" s="813"/>
      <c r="I51" s="814"/>
      <c r="J51" s="324" t="s">
        <v>1029</v>
      </c>
      <c r="K51" s="91" t="s">
        <v>1030</v>
      </c>
      <c r="L51" s="815" t="s">
        <v>1039</v>
      </c>
      <c r="M51" s="814"/>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12312274.031432716</v>
      </c>
      <c r="N52" s="281">
        <f t="shared" ref="N52:N57" si="1">K52*M52</f>
        <v>12312274.031432716</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74289.203880389687</v>
      </c>
      <c r="N53" s="281">
        <f t="shared" si="1"/>
        <v>2228676.1164116906</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1217414.1313071656</v>
      </c>
      <c r="N54" s="281">
        <f t="shared" si="1"/>
        <v>2434828.2626143312</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746575.1320260003</v>
      </c>
      <c r="N55" s="281">
        <f t="shared" si="1"/>
        <v>3732875.6601300016</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58864.406832418463</v>
      </c>
      <c r="N56" s="281">
        <f t="shared" si="1"/>
        <v>3531864.409945108</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52226.04</v>
      </c>
      <c r="N57" s="281">
        <f t="shared" si="1"/>
        <v>626712.48</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21" t="s">
        <v>1037</v>
      </c>
      <c r="C63" s="822"/>
      <c r="D63" s="822"/>
      <c r="E63" s="822"/>
      <c r="F63" s="822"/>
      <c r="G63" s="822"/>
      <c r="H63" s="822"/>
      <c r="I63" s="822"/>
      <c r="J63" s="822"/>
      <c r="K63" s="822"/>
      <c r="L63" s="822"/>
      <c r="M63" s="823"/>
      <c r="N63" s="403">
        <f>SUM(N52:N62)</f>
        <v>24867230.96053385</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824" t="s">
        <v>1045</v>
      </c>
      <c r="M67" s="797"/>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825">
        <f>VLOOKUP(A68,TRANSPORTE!A5:D117,4,FALSE)</f>
        <v>1085179.9378740813</v>
      </c>
      <c r="M68" s="826"/>
      <c r="N68" s="296">
        <f>K68*L68</f>
        <v>1085179.9378740813</v>
      </c>
    </row>
    <row r="69" spans="1:15">
      <c r="A69" t="s">
        <v>1483</v>
      </c>
      <c r="B69" s="52" t="str">
        <f>VLOOKUP(A69,TRANSPORTE!A5:D117,3,FALSE)</f>
        <v>Pasajes aéreos</v>
      </c>
      <c r="C69" s="53"/>
      <c r="D69" s="53"/>
      <c r="E69" s="53"/>
      <c r="F69" s="53"/>
      <c r="G69" s="53"/>
      <c r="H69" s="320" t="s">
        <v>1029</v>
      </c>
      <c r="I69" s="288">
        <v>3</v>
      </c>
      <c r="J69" s="295">
        <v>1</v>
      </c>
      <c r="K69" s="288">
        <f>I69*J69</f>
        <v>3</v>
      </c>
      <c r="L69" s="825">
        <f>VLOOKUP(A69,TRANSPORTE!A5:D117,4,FALSE)</f>
        <v>304113.94802636566</v>
      </c>
      <c r="M69" s="826"/>
      <c r="N69" s="296">
        <f>K69*L69</f>
        <v>912341.84407909703</v>
      </c>
    </row>
    <row r="70" spans="1:15">
      <c r="B70" s="52"/>
      <c r="C70" s="53"/>
      <c r="D70" s="53"/>
      <c r="E70" s="53"/>
      <c r="F70" s="53"/>
      <c r="G70" s="53"/>
      <c r="H70" s="320"/>
      <c r="I70" s="288"/>
      <c r="J70" s="295"/>
      <c r="K70" s="288"/>
      <c r="L70" s="825"/>
      <c r="M70" s="826"/>
      <c r="N70" s="296"/>
    </row>
    <row r="71" spans="1:15">
      <c r="B71" s="52"/>
      <c r="C71" s="53"/>
      <c r="D71" s="53"/>
      <c r="E71" s="53"/>
      <c r="F71" s="53"/>
      <c r="G71" s="53"/>
      <c r="H71" s="320"/>
      <c r="I71" s="288"/>
      <c r="J71" s="295"/>
      <c r="K71" s="288"/>
      <c r="L71" s="825"/>
      <c r="M71" s="826"/>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10"/>
      <c r="M73" s="811"/>
      <c r="N73" s="133"/>
    </row>
    <row r="74" spans="1:15" ht="15" thickBot="1">
      <c r="B74" s="827" t="s">
        <v>1037</v>
      </c>
      <c r="C74" s="828"/>
      <c r="D74" s="828"/>
      <c r="E74" s="828"/>
      <c r="F74" s="828"/>
      <c r="G74" s="828"/>
      <c r="H74" s="828"/>
      <c r="I74" s="828"/>
      <c r="J74" s="828"/>
      <c r="K74" s="828"/>
      <c r="L74" s="828"/>
      <c r="M74" s="829"/>
      <c r="N74" s="110">
        <f>N68+N69+N70+N71+N72</f>
        <v>1997521.7819531783</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47" t="s">
        <v>1047</v>
      </c>
      <c r="C78" s="848"/>
      <c r="D78" s="848"/>
      <c r="E78" s="848"/>
      <c r="F78" s="848"/>
      <c r="G78" s="848"/>
      <c r="H78" s="848"/>
      <c r="I78" s="79" t="s">
        <v>1048</v>
      </c>
      <c r="J78" s="81" t="s">
        <v>1494</v>
      </c>
      <c r="K78" s="80" t="s">
        <v>1050</v>
      </c>
      <c r="L78" s="849" t="s">
        <v>1034</v>
      </c>
      <c r="M78" s="850"/>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 thickBot="1">
      <c r="A85" t="s">
        <v>96</v>
      </c>
      <c r="B85" s="808" t="str">
        <f>VLOOKUP(A85,'MANO DE OBRA'!A12:D73,3,FALSE)</f>
        <v>Estudios, análisis e informes</v>
      </c>
      <c r="C85" s="809" t="e">
        <f>VLOOKUP(B85,'MANO DE OBRA'!B12:E73,3,FALSE)</f>
        <v>#N/A</v>
      </c>
      <c r="D85" s="809" t="e">
        <f>VLOOKUP(C85,'MANO DE OBRA'!C12:F73,3,FALSE)</f>
        <v>#N/A</v>
      </c>
      <c r="E85" s="809" t="e">
        <f>VLOOKUP(D85,'MANO DE OBRA'!D12:G73,3,FALSE)</f>
        <v>#N/A</v>
      </c>
      <c r="F85" s="809" t="e">
        <f>VLOOKUP(E85,'MANO DE OBRA'!E12:H73,3,FALSE)</f>
        <v>#N/A</v>
      </c>
      <c r="G85" s="809" t="e">
        <f>VLOOKUP(F85,'MANO DE OBRA'!F12:I73,3,FALSE)</f>
        <v>#N/A</v>
      </c>
      <c r="H85" s="809" t="e">
        <f>VLOOKUP(G85,'MANO DE OBRA'!G12:J73,3,FALSE)</f>
        <v>#N/A</v>
      </c>
      <c r="I85" s="479"/>
      <c r="J85" s="480"/>
      <c r="K85" s="481">
        <f>VLOOKUP(A85,'MANO DE OBRA'!A12:D104,4,FALSE)</f>
        <v>2042688.2082439999</v>
      </c>
      <c r="L85" s="976">
        <v>1</v>
      </c>
      <c r="M85" s="976"/>
      <c r="N85" s="482">
        <f>K85*L85</f>
        <v>2042688.2082439999</v>
      </c>
    </row>
    <row r="86" spans="1:14" ht="15" thickBot="1">
      <c r="B86" s="827" t="s">
        <v>1037</v>
      </c>
      <c r="C86" s="828"/>
      <c r="D86" s="828"/>
      <c r="E86" s="828"/>
      <c r="F86" s="828"/>
      <c r="G86" s="828"/>
      <c r="H86" s="828"/>
      <c r="I86" s="828"/>
      <c r="J86" s="828"/>
      <c r="K86" s="828"/>
      <c r="L86" s="828"/>
      <c r="M86" s="829"/>
      <c r="N86" s="469">
        <f>SUM(N79:N85)</f>
        <v>4022240.8211598997</v>
      </c>
    </row>
    <row r="87" spans="1:14" ht="15" thickBot="1">
      <c r="B87" s="39"/>
      <c r="C87" s="40"/>
      <c r="D87" s="40"/>
      <c r="E87" s="40"/>
      <c r="F87" s="40"/>
      <c r="G87" s="40"/>
      <c r="H87" s="40"/>
      <c r="I87" s="40"/>
      <c r="J87" s="40"/>
      <c r="K87" s="40"/>
      <c r="L87" s="40"/>
      <c r="M87" s="40"/>
      <c r="N87" s="41"/>
    </row>
    <row r="88" spans="1:14" ht="15" thickBot="1">
      <c r="B88" s="821" t="s">
        <v>1051</v>
      </c>
      <c r="C88" s="822"/>
      <c r="D88" s="822"/>
      <c r="E88" s="822"/>
      <c r="F88" s="822"/>
      <c r="G88" s="822"/>
      <c r="H88" s="822"/>
      <c r="I88" s="822"/>
      <c r="J88" s="822"/>
      <c r="K88" s="822"/>
      <c r="L88" s="822"/>
      <c r="M88" s="823"/>
      <c r="N88" s="105">
        <f>N86+N74+N63+N47</f>
        <v>47587503.029287674</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12" t="s">
        <v>1053</v>
      </c>
      <c r="C92" s="813"/>
      <c r="D92" s="813"/>
      <c r="E92" s="813"/>
      <c r="F92" s="813"/>
      <c r="G92" s="813"/>
      <c r="H92" s="813"/>
      <c r="I92" s="323"/>
      <c r="J92" s="343"/>
      <c r="K92" s="311" t="s">
        <v>1054</v>
      </c>
      <c r="L92" s="851" t="s">
        <v>1055</v>
      </c>
      <c r="M92" s="852"/>
      <c r="N92" s="312"/>
    </row>
    <row r="93" spans="1:14">
      <c r="B93" s="853" t="s">
        <v>1056</v>
      </c>
      <c r="C93" s="854"/>
      <c r="D93" s="854"/>
      <c r="E93" s="854"/>
      <c r="F93" s="854"/>
      <c r="G93" s="854"/>
      <c r="H93" s="854"/>
      <c r="I93" s="93"/>
      <c r="J93" s="94"/>
      <c r="K93" s="313">
        <v>0.2</v>
      </c>
      <c r="L93" s="855">
        <f>N88*K93</f>
        <v>9517500.6058575343</v>
      </c>
      <c r="M93" s="856"/>
      <c r="N93" s="57"/>
    </row>
    <row r="94" spans="1:14">
      <c r="B94" s="95" t="s">
        <v>1057</v>
      </c>
      <c r="C94" s="96"/>
      <c r="D94" s="96"/>
      <c r="E94" s="96"/>
      <c r="F94" s="96"/>
      <c r="G94" s="96"/>
      <c r="H94" s="96"/>
      <c r="I94" s="93"/>
      <c r="J94" s="94"/>
      <c r="K94" s="313">
        <v>0.05</v>
      </c>
      <c r="L94" s="855">
        <f>N88*K94</f>
        <v>2379375.1514643836</v>
      </c>
      <c r="M94" s="856"/>
      <c r="N94" s="57"/>
    </row>
    <row r="95" spans="1:14" ht="15" thickBot="1">
      <c r="B95" s="97" t="s">
        <v>1058</v>
      </c>
      <c r="C95" s="98"/>
      <c r="D95" s="98"/>
      <c r="E95" s="98"/>
      <c r="F95" s="98"/>
      <c r="G95" s="98"/>
      <c r="H95" s="98"/>
      <c r="I95" s="99"/>
      <c r="J95" s="100"/>
      <c r="K95" s="314">
        <v>0.05</v>
      </c>
      <c r="L95" s="857">
        <f>N88*K95</f>
        <v>2379375.1514643836</v>
      </c>
      <c r="M95" s="858"/>
      <c r="N95" s="57"/>
    </row>
    <row r="96" spans="1:14" ht="15" thickBot="1">
      <c r="B96" s="821" t="s">
        <v>1037</v>
      </c>
      <c r="C96" s="822"/>
      <c r="D96" s="822"/>
      <c r="E96" s="822"/>
      <c r="F96" s="822"/>
      <c r="G96" s="822"/>
      <c r="H96" s="822"/>
      <c r="I96" s="822"/>
      <c r="J96" s="822"/>
      <c r="K96" s="822"/>
      <c r="L96" s="822"/>
      <c r="M96" s="823"/>
      <c r="N96" s="58">
        <f>L93+L94+L95</f>
        <v>14276250.908786302</v>
      </c>
    </row>
    <row r="97" spans="1:14" ht="15" thickBot="1">
      <c r="B97" s="39"/>
      <c r="C97" s="40"/>
      <c r="D97" s="40"/>
      <c r="E97" s="40"/>
      <c r="F97" s="40"/>
      <c r="G97" s="40"/>
      <c r="H97" s="40"/>
      <c r="I97" s="40"/>
      <c r="J97" s="40"/>
      <c r="K97" s="40"/>
      <c r="L97" s="40"/>
      <c r="M97" s="40"/>
      <c r="N97" s="41"/>
    </row>
    <row r="98" spans="1:14" ht="15" thickBot="1">
      <c r="A98" t="s">
        <v>2122</v>
      </c>
      <c r="B98" s="821" t="s">
        <v>1059</v>
      </c>
      <c r="C98" s="822"/>
      <c r="D98" s="822"/>
      <c r="E98" s="822"/>
      <c r="F98" s="822"/>
      <c r="G98" s="822"/>
      <c r="H98" s="822"/>
      <c r="I98" s="822"/>
      <c r="J98" s="822"/>
      <c r="K98" s="822"/>
      <c r="L98" s="822"/>
      <c r="M98" s="823"/>
      <c r="N98" s="196">
        <f>N88+N96</f>
        <v>61863753.938073978</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3" t="s">
        <v>2324</v>
      </c>
      <c r="C115" s="964"/>
      <c r="D115" s="964"/>
      <c r="E115" s="964"/>
      <c r="F115" s="964"/>
      <c r="G115" s="964"/>
      <c r="H115" s="964"/>
      <c r="I115" s="964"/>
      <c r="J115" s="964"/>
      <c r="K115" s="964"/>
      <c r="L115" s="964"/>
      <c r="M115" s="964"/>
      <c r="N115" s="965"/>
    </row>
    <row r="116" spans="2:14" ht="15" customHeight="1">
      <c r="B116" s="963"/>
      <c r="C116" s="964"/>
      <c r="D116" s="964"/>
      <c r="E116" s="964"/>
      <c r="F116" s="964"/>
      <c r="G116" s="964"/>
      <c r="H116" s="964"/>
      <c r="I116" s="964"/>
      <c r="J116" s="964"/>
      <c r="K116" s="964"/>
      <c r="L116" s="964"/>
      <c r="M116" s="964"/>
      <c r="N116" s="965"/>
    </row>
    <row r="117" spans="2:14" ht="30" customHeight="1">
      <c r="B117" s="966" t="s">
        <v>2325</v>
      </c>
      <c r="C117" s="967"/>
      <c r="D117" s="967"/>
      <c r="E117" s="967"/>
      <c r="F117" s="967"/>
      <c r="G117" s="967"/>
      <c r="H117" s="967"/>
      <c r="I117" s="967"/>
      <c r="J117" s="967"/>
      <c r="K117" s="967"/>
      <c r="L117" s="967"/>
      <c r="M117" s="967"/>
      <c r="N117" s="968"/>
    </row>
    <row r="118" spans="2:14">
      <c r="B118" s="966"/>
      <c r="C118" s="967"/>
      <c r="D118" s="967"/>
      <c r="E118" s="967"/>
      <c r="F118" s="967"/>
      <c r="G118" s="967"/>
      <c r="H118" s="967"/>
      <c r="I118" s="967"/>
      <c r="J118" s="967"/>
      <c r="K118" s="967"/>
      <c r="L118" s="967"/>
      <c r="M118" s="967"/>
      <c r="N118" s="968"/>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9"/>
      <c r="K128" s="969"/>
      <c r="L128" s="969"/>
      <c r="M128" s="969"/>
      <c r="N128" s="970"/>
    </row>
    <row r="129" spans="2:14" ht="15" thickBot="1">
      <c r="B129" s="428" t="s">
        <v>2327</v>
      </c>
      <c r="C129" s="429"/>
      <c r="D129" s="429"/>
      <c r="E129" s="268"/>
      <c r="F129" s="268"/>
      <c r="G129" s="268"/>
      <c r="H129" s="268"/>
      <c r="I129" s="268"/>
      <c r="J129" s="971"/>
      <c r="K129" s="971"/>
      <c r="L129" s="971"/>
      <c r="M129" s="971"/>
      <c r="N129" s="97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326</v>
      </c>
      <c r="B36" s="834" t="str">
        <f>VLOOKUP(A36,EQUIPOS!A6:D154,3,FALSE)</f>
        <v>Sensor de Impacto para prueba de integridad tipo</v>
      </c>
      <c r="C36" s="835"/>
      <c r="D36" s="835"/>
      <c r="E36" s="835"/>
      <c r="F36" s="835"/>
      <c r="G36" s="835"/>
      <c r="H36" s="836"/>
      <c r="I36" s="276"/>
      <c r="J36" s="277"/>
      <c r="K36" s="278">
        <f>VLOOKUP(A36,EQUIPOS!A6:D163,4,FALSE)</f>
        <v>89587.100342019563</v>
      </c>
      <c r="L36" s="279"/>
      <c r="M36" s="345">
        <v>1</v>
      </c>
      <c r="N36" s="281">
        <f>K36/M36</f>
        <v>89587.100342019563</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89587.100342019563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1946758.4055133341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2036345.5058553535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407269.10117107071</v>
      </c>
      <c r="M84" s="856"/>
      <c r="N84" s="57"/>
    </row>
    <row r="85" spans="1:14">
      <c r="B85" s="95" t="s">
        <v>1057</v>
      </c>
      <c r="C85" s="96"/>
      <c r="D85" s="96"/>
      <c r="E85" s="96"/>
      <c r="F85" s="96"/>
      <c r="G85" s="96"/>
      <c r="H85" s="96"/>
      <c r="I85" s="93"/>
      <c r="J85" s="94"/>
      <c r="K85" s="313">
        <v>0.05</v>
      </c>
      <c r="L85" s="855">
        <f>N79*K85</f>
        <v>101817.27529276768</v>
      </c>
      <c r="M85" s="856"/>
      <c r="N85" s="57"/>
    </row>
    <row r="86" spans="1:14" ht="15" thickBot="1">
      <c r="B86" s="97" t="s">
        <v>1058</v>
      </c>
      <c r="C86" s="98"/>
      <c r="D86" s="98"/>
      <c r="E86" s="98"/>
      <c r="F86" s="98"/>
      <c r="G86" s="98"/>
      <c r="H86" s="98"/>
      <c r="I86" s="99"/>
      <c r="J86" s="100"/>
      <c r="K86" s="314">
        <v>0.05</v>
      </c>
      <c r="L86" s="857">
        <f>N79*K86</f>
        <v>101817.27529276768</v>
      </c>
      <c r="M86" s="858"/>
      <c r="N86" s="57"/>
    </row>
    <row r="87" spans="1:14" ht="15" thickBot="1">
      <c r="B87" s="821" t="s">
        <v>1037</v>
      </c>
      <c r="C87" s="822"/>
      <c r="D87" s="822"/>
      <c r="E87" s="822"/>
      <c r="F87" s="822"/>
      <c r="G87" s="822"/>
      <c r="H87" s="822"/>
      <c r="I87" s="822"/>
      <c r="J87" s="822"/>
      <c r="K87" s="822"/>
      <c r="L87" s="822"/>
      <c r="M87" s="823"/>
      <c r="N87" s="58">
        <f>L84+L85+L86</f>
        <v>610903.65175660606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2647249.1576119596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320</v>
      </c>
      <c r="B36" s="834" t="str">
        <f>VLOOKUP(A36,EQUIPOS!A6:D154,3,FALSE)</f>
        <v>Retroexcavadora sobre llantas, motor 62HP, Profundidad de excavación de 5.41 metros.</v>
      </c>
      <c r="C36" s="835"/>
      <c r="D36" s="835"/>
      <c r="E36" s="835"/>
      <c r="F36" s="835"/>
      <c r="G36" s="835"/>
      <c r="H36" s="836"/>
      <c r="I36" s="276"/>
      <c r="J36" s="277"/>
      <c r="K36" s="278">
        <f>VLOOKUP(A36,EQUIPOS!A6:D163,4,FALSE)</f>
        <v>54085.5</v>
      </c>
      <c r="L36" s="279"/>
      <c r="M36" s="345">
        <v>10</v>
      </c>
      <c r="N36" s="281">
        <f>K36/M36</f>
        <v>5408.55</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319.17003253812504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5727.7200325381255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39525</v>
      </c>
      <c r="N48" s="281">
        <f>K48*M48</f>
        <v>19323.333333333336</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25155.729415563444</v>
      </c>
      <c r="N49" s="281">
        <f>K49*M49</f>
        <v>33540.97255408459</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4528.8</v>
      </c>
      <c r="N50" s="281">
        <f>K50*M50</f>
        <v>6793.2000000000007</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59657.505887417923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3191.70032538125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68576.926245337294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13715.38524906746</v>
      </c>
      <c r="M84" s="856"/>
      <c r="N84" s="57"/>
    </row>
    <row r="85" spans="1:14">
      <c r="B85" s="95" t="s">
        <v>1057</v>
      </c>
      <c r="C85" s="96"/>
      <c r="D85" s="96"/>
      <c r="E85" s="96"/>
      <c r="F85" s="96"/>
      <c r="G85" s="96"/>
      <c r="H85" s="96"/>
      <c r="I85" s="93"/>
      <c r="J85" s="94"/>
      <c r="K85" s="313">
        <v>0.05</v>
      </c>
      <c r="L85" s="855">
        <f>N79*K85</f>
        <v>3428.846312266865</v>
      </c>
      <c r="M85" s="856"/>
      <c r="N85" s="57"/>
    </row>
    <row r="86" spans="1:14" ht="15" thickBot="1">
      <c r="B86" s="97" t="s">
        <v>1058</v>
      </c>
      <c r="C86" s="98"/>
      <c r="D86" s="98"/>
      <c r="E86" s="98"/>
      <c r="F86" s="98"/>
      <c r="G86" s="98"/>
      <c r="H86" s="98"/>
      <c r="I86" s="99"/>
      <c r="J86" s="100"/>
      <c r="K86" s="314">
        <v>0.05</v>
      </c>
      <c r="L86" s="857">
        <f>N79*K86</f>
        <v>3428.846312266865</v>
      </c>
      <c r="M86" s="858"/>
      <c r="N86" s="57"/>
    </row>
    <row r="87" spans="1:14" ht="15" thickBot="1">
      <c r="B87" s="821" t="s">
        <v>1037</v>
      </c>
      <c r="C87" s="822"/>
      <c r="D87" s="822"/>
      <c r="E87" s="822"/>
      <c r="F87" s="822"/>
      <c r="G87" s="822"/>
      <c r="H87" s="822"/>
      <c r="I87" s="822"/>
      <c r="J87" s="822"/>
      <c r="K87" s="822"/>
      <c r="L87" s="822"/>
      <c r="M87" s="823"/>
      <c r="N87" s="58">
        <f>L84+L85+L86</f>
        <v>20573.077873601189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89150.004118938479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ht="27"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204</v>
      </c>
      <c r="B36" s="834" t="str">
        <f>VLOOKUP(A36,EQUIPOS!A6:D154,3,FALSE)</f>
        <v xml:space="preserve">Equipo de soldadura 250 AMP
</v>
      </c>
      <c r="C36" s="835"/>
      <c r="D36" s="835"/>
      <c r="E36" s="835"/>
      <c r="F36" s="835"/>
      <c r="G36" s="835"/>
      <c r="H36" s="836"/>
      <c r="I36" s="276"/>
      <c r="J36" s="277"/>
      <c r="K36" s="278">
        <f>VLOOKUP(A36,EQUIPOS!A6:D163,4,FALSE)</f>
        <v>12860.33</v>
      </c>
      <c r="L36" s="279"/>
      <c r="M36" s="345">
        <v>10</v>
      </c>
      <c r="N36" s="281">
        <f>K36/M36</f>
        <v>1286.0329999999999</v>
      </c>
    </row>
    <row r="37" spans="1:14">
      <c r="A37" s="119" t="s">
        <v>320</v>
      </c>
      <c r="B37" s="834" t="str">
        <f>VLOOKUP(A37,EQUIPOS!A7:D154,3,FALSE)</f>
        <v>Retroexcavadora sobre llantas, motor 62HP, Profundidad de excavación de 5.41 metros.</v>
      </c>
      <c r="C37" s="835"/>
      <c r="D37" s="835"/>
      <c r="E37" s="835"/>
      <c r="F37" s="835"/>
      <c r="G37" s="835"/>
      <c r="H37" s="836"/>
      <c r="I37" s="430"/>
      <c r="J37" s="431"/>
      <c r="K37" s="278">
        <f>VLOOKUP(A37,EQUIPOS!A7:D164,4,FALSE)</f>
        <v>54085.5</v>
      </c>
      <c r="L37" s="344"/>
      <c r="M37" s="345">
        <v>10</v>
      </c>
      <c r="N37" s="281">
        <f>K37/M37</f>
        <v>5408.55</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383.00403904575001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7077.5870390457503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11118</v>
      </c>
      <c r="N48" s="281">
        <f>K48*M48</f>
        <v>366.89400000000001</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63075.496953321977</v>
      </c>
      <c r="N49" s="281">
        <f>K49*M49</f>
        <v>189226.49085996594</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826.5451686764759</v>
      </c>
      <c r="N50" s="281">
        <f>K50*M50</f>
        <v>8265.4516867647581</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197858.83654673069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3830.0403904574996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208766.46397623394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41753.292795246787</v>
      </c>
      <c r="M84" s="856"/>
      <c r="N84" s="57"/>
    </row>
    <row r="85" spans="1:14">
      <c r="B85" s="95" t="s">
        <v>1057</v>
      </c>
      <c r="C85" s="96"/>
      <c r="D85" s="96"/>
      <c r="E85" s="96"/>
      <c r="F85" s="96"/>
      <c r="G85" s="96"/>
      <c r="H85" s="96"/>
      <c r="I85" s="93"/>
      <c r="J85" s="94"/>
      <c r="K85" s="313">
        <v>0.05</v>
      </c>
      <c r="L85" s="855">
        <f>N79*K85</f>
        <v>10438.323198811697</v>
      </c>
      <c r="M85" s="856"/>
      <c r="N85" s="57"/>
    </row>
    <row r="86" spans="1:14" ht="15" thickBot="1">
      <c r="B86" s="97" t="s">
        <v>1058</v>
      </c>
      <c r="C86" s="98"/>
      <c r="D86" s="98"/>
      <c r="E86" s="98"/>
      <c r="F86" s="98"/>
      <c r="G86" s="98"/>
      <c r="H86" s="98"/>
      <c r="I86" s="99"/>
      <c r="J86" s="100"/>
      <c r="K86" s="314">
        <v>0.05</v>
      </c>
      <c r="L86" s="857">
        <f>N79*K86</f>
        <v>10438.323198811697</v>
      </c>
      <c r="M86" s="858"/>
      <c r="N86" s="57"/>
    </row>
    <row r="87" spans="1:14" ht="15" thickBot="1">
      <c r="B87" s="821" t="s">
        <v>1037</v>
      </c>
      <c r="C87" s="822"/>
      <c r="D87" s="822"/>
      <c r="E87" s="822"/>
      <c r="F87" s="822"/>
      <c r="G87" s="822"/>
      <c r="H87" s="822"/>
      <c r="I87" s="822"/>
      <c r="J87" s="822"/>
      <c r="K87" s="822"/>
      <c r="L87" s="822"/>
      <c r="M87" s="823"/>
      <c r="N87" s="58">
        <f>L84+L85+L86</f>
        <v>62629.939192870181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271396.40316910413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282</v>
      </c>
      <c r="B36" s="834" t="str">
        <f>VLOOKUP(A36,EQUIPOS!A6:D154,3,FALSE)</f>
        <v>Piloteadora potencia 250KW, RPM 1800, fuerza elevadora 200KN</v>
      </c>
      <c r="C36" s="835"/>
      <c r="D36" s="835"/>
      <c r="E36" s="835"/>
      <c r="F36" s="835"/>
      <c r="G36" s="835"/>
      <c r="H36" s="836"/>
      <c r="I36" s="276"/>
      <c r="J36" s="277"/>
      <c r="K36" s="278">
        <f>VLOOKUP(A36,EQUIPOS!A6:D163,4,FALSE)</f>
        <v>561268.58045602601</v>
      </c>
      <c r="L36" s="279"/>
      <c r="M36" s="345">
        <v>2</v>
      </c>
      <c r="N36" s="281">
        <f>K36/M36</f>
        <v>280634.29022801301</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4468.3804555337501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285102.67068354675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3945.36</v>
      </c>
      <c r="N48" s="281">
        <f>K48*M48</f>
        <v>110470.08</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544996.19999999995</v>
      </c>
      <c r="N49" s="281">
        <f>K49*M49</f>
        <v>190748.66999999998</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15085.497595931358</v>
      </c>
      <c r="N50" s="281">
        <f>K50*M50</f>
        <v>45256.492787794072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346475.24278779409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5">
        <f>VLOOKUP(A60,TRANSPORTE!A2:D117,4,FALSE)</f>
        <v>959.9556440226188</v>
      </c>
      <c r="M60" s="826"/>
      <c r="N60" s="296">
        <f>K60*L60</f>
        <v>335.98447540791653</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335.98447540791653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44683.804555337498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676597.70250208629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135319.54050041726</v>
      </c>
      <c r="M84" s="856"/>
      <c r="N84" s="57"/>
    </row>
    <row r="85" spans="1:14">
      <c r="B85" s="95" t="s">
        <v>1057</v>
      </c>
      <c r="C85" s="96"/>
      <c r="D85" s="96"/>
      <c r="E85" s="96"/>
      <c r="F85" s="96"/>
      <c r="G85" s="96"/>
      <c r="H85" s="96"/>
      <c r="I85" s="93"/>
      <c r="J85" s="94"/>
      <c r="K85" s="313">
        <v>0.05</v>
      </c>
      <c r="L85" s="855">
        <f>N79*K85</f>
        <v>33829.885125104316</v>
      </c>
      <c r="M85" s="856"/>
      <c r="N85" s="57"/>
    </row>
    <row r="86" spans="1:14" ht="15" thickBot="1">
      <c r="B86" s="97" t="s">
        <v>1058</v>
      </c>
      <c r="C86" s="98"/>
      <c r="D86" s="98"/>
      <c r="E86" s="98"/>
      <c r="F86" s="98"/>
      <c r="G86" s="98"/>
      <c r="H86" s="98"/>
      <c r="I86" s="99"/>
      <c r="J86" s="100"/>
      <c r="K86" s="314">
        <v>0.05</v>
      </c>
      <c r="L86" s="857">
        <f>N79*K86</f>
        <v>33829.885125104316</v>
      </c>
      <c r="M86" s="858"/>
      <c r="N86" s="57"/>
    </row>
    <row r="87" spans="1:14" ht="15" thickBot="1">
      <c r="B87" s="821" t="s">
        <v>1037</v>
      </c>
      <c r="C87" s="822"/>
      <c r="D87" s="822"/>
      <c r="E87" s="822"/>
      <c r="F87" s="822"/>
      <c r="G87" s="822"/>
      <c r="H87" s="822"/>
      <c r="I87" s="822"/>
      <c r="J87" s="822"/>
      <c r="K87" s="822"/>
      <c r="L87" s="822"/>
      <c r="M87" s="823"/>
      <c r="N87" s="58">
        <f>L84+L85+L86</f>
        <v>202979.31075062588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879577.0132527122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282</v>
      </c>
      <c r="B36" s="834" t="str">
        <f>VLOOKUP(A36,EQUIPOS!A6:D154,3,FALSE)</f>
        <v>Piloteadora potencia 250KW, RPM 1800, fuerza elevadora 200KN</v>
      </c>
      <c r="C36" s="835"/>
      <c r="D36" s="835"/>
      <c r="E36" s="835"/>
      <c r="F36" s="835"/>
      <c r="G36" s="835"/>
      <c r="H36" s="836"/>
      <c r="I36" s="276"/>
      <c r="J36" s="277"/>
      <c r="K36" s="278">
        <f>VLOOKUP(A36,EQUIPOS!A6:D163,4,FALSE)</f>
        <v>561268.58045602601</v>
      </c>
      <c r="L36" s="279"/>
      <c r="M36" s="345">
        <v>2</v>
      </c>
      <c r="N36" s="281">
        <f>K36/M36</f>
        <v>280634.29022801301</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4468.3804555337501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285102.67068354675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3945.36</v>
      </c>
      <c r="N48" s="281">
        <f>K48*M48</f>
        <v>110470.08</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633603.6</v>
      </c>
      <c r="N49" s="281">
        <f>K49*M49</f>
        <v>221761.25999999998</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15085.497595931358</v>
      </c>
      <c r="N50" s="281">
        <f>K50*M50</f>
        <v>30170.995191862716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362402.33519186266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5">
        <f>VLOOKUP(A60,TRANSPORTE!A2:D117,4,FALSE)</f>
        <v>959.9556440226188</v>
      </c>
      <c r="M60" s="826"/>
      <c r="N60" s="296">
        <f>K60*L60</f>
        <v>335.98447540791653</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335.98447540791653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44683.804555337498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692524.79490615474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138504.95898123094</v>
      </c>
      <c r="M84" s="856"/>
      <c r="N84" s="57"/>
    </row>
    <row r="85" spans="1:14">
      <c r="B85" s="95" t="s">
        <v>1057</v>
      </c>
      <c r="C85" s="96"/>
      <c r="D85" s="96"/>
      <c r="E85" s="96"/>
      <c r="F85" s="96"/>
      <c r="G85" s="96"/>
      <c r="H85" s="96"/>
      <c r="I85" s="93"/>
      <c r="J85" s="94"/>
      <c r="K85" s="313">
        <v>0.05</v>
      </c>
      <c r="L85" s="855">
        <f>N79*K85</f>
        <v>34626.239745307736</v>
      </c>
      <c r="M85" s="856"/>
      <c r="N85" s="57"/>
    </row>
    <row r="86" spans="1:14" ht="15" thickBot="1">
      <c r="B86" s="97" t="s">
        <v>1058</v>
      </c>
      <c r="C86" s="98"/>
      <c r="D86" s="98"/>
      <c r="E86" s="98"/>
      <c r="F86" s="98"/>
      <c r="G86" s="98"/>
      <c r="H86" s="98"/>
      <c r="I86" s="99"/>
      <c r="J86" s="100"/>
      <c r="K86" s="314">
        <v>0.05</v>
      </c>
      <c r="L86" s="857">
        <f>N79*K86</f>
        <v>34626.239745307736</v>
      </c>
      <c r="M86" s="858"/>
      <c r="N86" s="57"/>
    </row>
    <row r="87" spans="1:14" ht="15" thickBot="1">
      <c r="B87" s="821" t="s">
        <v>1037</v>
      </c>
      <c r="C87" s="822"/>
      <c r="D87" s="822"/>
      <c r="E87" s="822"/>
      <c r="F87" s="822"/>
      <c r="G87" s="822"/>
      <c r="H87" s="822"/>
      <c r="I87" s="822"/>
      <c r="J87" s="822"/>
      <c r="K87" s="822"/>
      <c r="L87" s="822"/>
      <c r="M87" s="823"/>
      <c r="N87" s="58">
        <f>L84+L85+L86</f>
        <v>207757.43847184643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900282.23337800114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195</v>
      </c>
      <c r="B36" s="834" t="str">
        <f>VLOOKUP(A36,EQUIPOS!A6:D154,3,FALSE)</f>
        <v xml:space="preserve">Equipo de oxicorte, Capacidad de corte: hasta 6´´ (152mm) </v>
      </c>
      <c r="C36" s="835"/>
      <c r="D36" s="835"/>
      <c r="E36" s="835"/>
      <c r="F36" s="835"/>
      <c r="G36" s="835"/>
      <c r="H36" s="836"/>
      <c r="I36" s="276"/>
      <c r="J36" s="277"/>
      <c r="K36" s="278">
        <f>VLOOKUP(A36,EQUIPOS!A6:D163,4,FALSE)</f>
        <v>9080.6667431704154</v>
      </c>
      <c r="L36" s="279"/>
      <c r="M36" s="345">
        <v>1.1299999999999999</v>
      </c>
      <c r="N36" s="281">
        <f>K36/M36</f>
        <v>8035.9882682924035</v>
      </c>
    </row>
    <row r="37" spans="1:14">
      <c r="A37" s="119" t="s">
        <v>332</v>
      </c>
      <c r="B37" s="834" t="str">
        <f>VLOOKUP(A37,EQUIPOS!A7:D154,3,FALSE)</f>
        <v xml:space="preserve">Taladro de 1/2´´, pulidora, lijadora y circular
</v>
      </c>
      <c r="C37" s="835"/>
      <c r="D37" s="835"/>
      <c r="E37" s="835"/>
      <c r="F37" s="835"/>
      <c r="G37" s="835"/>
      <c r="H37" s="836"/>
      <c r="I37" s="430"/>
      <c r="J37" s="431"/>
      <c r="K37" s="278">
        <f>VLOOKUP(A37,EQUIPOS!A7:D164,4,FALSE)</f>
        <v>2632.06</v>
      </c>
      <c r="L37" s="344"/>
      <c r="M37" s="345">
        <v>0.53</v>
      </c>
      <c r="N37" s="281">
        <f>K37/M37</f>
        <v>4966.1509433962265</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2553.3602603050003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15555.499471993631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57393.566226230534</v>
      </c>
      <c r="N48" s="281">
        <f>K48*M48</f>
        <v>1147.8713245246106</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14662.5</v>
      </c>
      <c r="N49" s="281">
        <f>K49*M49</f>
        <v>7331.25</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52295.853850650725</v>
      </c>
      <c r="N50" s="281">
        <f>K50*M50</f>
        <v>4183.6683080520579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12662.789632576669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53751.8917076203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10750.378341524061</v>
      </c>
      <c r="M84" s="856"/>
      <c r="N84" s="57"/>
    </row>
    <row r="85" spans="1:14">
      <c r="B85" s="95" t="s">
        <v>1057</v>
      </c>
      <c r="C85" s="96"/>
      <c r="D85" s="96"/>
      <c r="E85" s="96"/>
      <c r="F85" s="96"/>
      <c r="G85" s="96"/>
      <c r="H85" s="96"/>
      <c r="I85" s="93"/>
      <c r="J85" s="94"/>
      <c r="K85" s="313">
        <v>0.05</v>
      </c>
      <c r="L85" s="855">
        <f>N79*K85</f>
        <v>2687.5945853810153</v>
      </c>
      <c r="M85" s="856"/>
      <c r="N85" s="57"/>
    </row>
    <row r="86" spans="1:14" ht="15" thickBot="1">
      <c r="B86" s="97" t="s">
        <v>1058</v>
      </c>
      <c r="C86" s="98"/>
      <c r="D86" s="98"/>
      <c r="E86" s="98"/>
      <c r="F86" s="98"/>
      <c r="G86" s="98"/>
      <c r="H86" s="98"/>
      <c r="I86" s="99"/>
      <c r="J86" s="100"/>
      <c r="K86" s="314">
        <v>0.05</v>
      </c>
      <c r="L86" s="857">
        <f>N79*K86</f>
        <v>2687.5945853810153</v>
      </c>
      <c r="M86" s="858"/>
      <c r="N86" s="57"/>
    </row>
    <row r="87" spans="1:14" ht="15" thickBot="1">
      <c r="B87" s="821" t="s">
        <v>1037</v>
      </c>
      <c r="C87" s="822"/>
      <c r="D87" s="822"/>
      <c r="E87" s="822"/>
      <c r="F87" s="822"/>
      <c r="G87" s="822"/>
      <c r="H87" s="822"/>
      <c r="I87" s="822"/>
      <c r="J87" s="822"/>
      <c r="K87" s="822"/>
      <c r="L87" s="822"/>
      <c r="M87" s="823"/>
      <c r="N87" s="58">
        <f>L84+L85+L86</f>
        <v>16125.567512286092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69877.459219906392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7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123</v>
      </c>
      <c r="B36" s="834" t="str">
        <f>VLOOKUP(A36,EQUIPOS!A6:D154,3,FALSE)</f>
        <v>Bomba de inyección de lechada</v>
      </c>
      <c r="C36" s="835"/>
      <c r="D36" s="835"/>
      <c r="E36" s="835"/>
      <c r="F36" s="835"/>
      <c r="G36" s="835"/>
      <c r="H36" s="836"/>
      <c r="I36" s="276"/>
      <c r="J36" s="277"/>
      <c r="K36" s="278">
        <f>VLOOKUP(A36,EQUIPOS!A6:D163,4,FALSE)</f>
        <v>19428.527785016289</v>
      </c>
      <c r="L36" s="279"/>
      <c r="M36" s="345">
        <v>12</v>
      </c>
      <c r="N36" s="281">
        <f t="shared" ref="N36:N42" si="0">K36/M36</f>
        <v>1619.0439820846907</v>
      </c>
    </row>
    <row r="37" spans="1:14">
      <c r="A37" s="119" t="s">
        <v>288</v>
      </c>
      <c r="B37" s="834" t="str">
        <f>VLOOKUP(A37,EQUIPOS!A7:D154,3,FALSE)</f>
        <v xml:space="preserve">Planta eléctrica </v>
      </c>
      <c r="C37" s="835"/>
      <c r="D37" s="835"/>
      <c r="E37" s="835"/>
      <c r="F37" s="835"/>
      <c r="G37" s="835"/>
      <c r="H37" s="836"/>
      <c r="I37" s="276"/>
      <c r="J37" s="277"/>
      <c r="K37" s="278">
        <f>VLOOKUP(A37,EQUIPOS!A7:D164,4,FALSE)</f>
        <v>11418.05</v>
      </c>
      <c r="L37" s="279"/>
      <c r="M37" s="345">
        <v>1.3</v>
      </c>
      <c r="N37" s="281">
        <f t="shared" si="0"/>
        <v>8783.1153846153829</v>
      </c>
    </row>
    <row r="38" spans="1:14">
      <c r="A38" s="119" t="s">
        <v>125</v>
      </c>
      <c r="B38" s="834" t="str">
        <f>VLOOKUP(A38,EQUIPOS!A8:D154,3,FALSE)</f>
        <v>Bomba para gato de tensionamiento</v>
      </c>
      <c r="C38" s="835"/>
      <c r="D38" s="835"/>
      <c r="E38" s="835"/>
      <c r="F38" s="835"/>
      <c r="G38" s="835"/>
      <c r="H38" s="836"/>
      <c r="I38" s="276"/>
      <c r="J38" s="277"/>
      <c r="K38" s="278">
        <f>VLOOKUP(A38,EQUIPOS!A8:D165,4,FALSE)</f>
        <v>48571.31946254072</v>
      </c>
      <c r="L38" s="279"/>
      <c r="M38" s="345">
        <v>12</v>
      </c>
      <c r="N38" s="281">
        <f t="shared" si="0"/>
        <v>4047.6099552117266</v>
      </c>
    </row>
    <row r="39" spans="1:14">
      <c r="A39" s="119" t="s">
        <v>180</v>
      </c>
      <c r="B39" s="834" t="str">
        <f>VLOOKUP(A39,EQUIPOS!A9:D154,3,FALSE)</f>
        <v>Compresor 120 HP, con martillo.</v>
      </c>
      <c r="C39" s="835"/>
      <c r="D39" s="835"/>
      <c r="E39" s="835"/>
      <c r="F39" s="835"/>
      <c r="G39" s="835"/>
      <c r="H39" s="836"/>
      <c r="I39" s="276"/>
      <c r="J39" s="277"/>
      <c r="K39" s="278">
        <f>VLOOKUP(A39,EQUIPOS!A9:D166,4,FALSE)</f>
        <v>78123.5</v>
      </c>
      <c r="L39" s="279"/>
      <c r="M39" s="345">
        <v>1.3</v>
      </c>
      <c r="N39" s="281">
        <f t="shared" si="0"/>
        <v>60095</v>
      </c>
    </row>
    <row r="40" spans="1:14">
      <c r="A40" s="119" t="s">
        <v>197</v>
      </c>
      <c r="B40" s="834" t="str">
        <f>VLOOKUP(A40,EQUIPOS!A10:D154,3,FALSE)</f>
        <v>Equipo de perforación (TRACKDRILL), potencia 40 HP, 2100 golpes / minuto</v>
      </c>
      <c r="C40" s="835"/>
      <c r="D40" s="835"/>
      <c r="E40" s="835"/>
      <c r="F40" s="835"/>
      <c r="G40" s="835"/>
      <c r="H40" s="836"/>
      <c r="I40" s="276"/>
      <c r="J40" s="277"/>
      <c r="K40" s="278">
        <f>VLOOKUP(A40,EQUIPOS!A10:D167,4,FALSE)</f>
        <v>143339.36054723128</v>
      </c>
      <c r="L40" s="279"/>
      <c r="M40" s="345">
        <v>1.3</v>
      </c>
      <c r="N40" s="281">
        <f t="shared" si="0"/>
        <v>110261.04657479329</v>
      </c>
    </row>
    <row r="41" spans="1:14">
      <c r="A41" s="119" t="s">
        <v>195</v>
      </c>
      <c r="B41" s="834" t="str">
        <f>VLOOKUP(A41,EQUIPOS!A11:D155,3,FALSE)</f>
        <v xml:space="preserve">Equipo de oxicorte, Capacidad de corte: hasta 6´´ (152mm) </v>
      </c>
      <c r="C41" s="835"/>
      <c r="D41" s="835"/>
      <c r="E41" s="835"/>
      <c r="F41" s="835"/>
      <c r="G41" s="835"/>
      <c r="H41" s="836"/>
      <c r="I41" s="276"/>
      <c r="J41" s="277"/>
      <c r="K41" s="278">
        <f>VLOOKUP(A41,EQUIPOS!A11:D168,4,FALSE)</f>
        <v>9080.6667431704154</v>
      </c>
      <c r="L41" s="279"/>
      <c r="M41" s="345">
        <v>15</v>
      </c>
      <c r="N41" s="281">
        <f t="shared" si="0"/>
        <v>605.37778287802769</v>
      </c>
    </row>
    <row r="42" spans="1:14">
      <c r="A42" s="119" t="s">
        <v>240</v>
      </c>
      <c r="B42" s="834" t="str">
        <f>VLOOKUP(A42,EQUIPOS!A12:D156,3,FALSE)</f>
        <v>Gato para tensionamiento, fuerza Max 200 ton, área de tensión 314 cm2.</v>
      </c>
      <c r="C42" s="835"/>
      <c r="D42" s="835"/>
      <c r="E42" s="835"/>
      <c r="F42" s="835"/>
      <c r="G42" s="835"/>
      <c r="H42" s="836"/>
      <c r="I42" s="276"/>
      <c r="J42" s="277"/>
      <c r="K42" s="278">
        <f>VLOOKUP(A42,EQUIPOS!A12:D169,4,FALSE)</f>
        <v>120564.8085325733</v>
      </c>
      <c r="L42" s="279"/>
      <c r="M42" s="345">
        <v>12</v>
      </c>
      <c r="N42" s="281">
        <f t="shared" si="0"/>
        <v>10047.067377714442</v>
      </c>
    </row>
    <row r="43" spans="1:14">
      <c r="A43" s="119"/>
      <c r="B43" s="834"/>
      <c r="C43" s="835"/>
      <c r="D43" s="835"/>
      <c r="E43" s="835"/>
      <c r="F43" s="835"/>
      <c r="G43" s="835"/>
      <c r="H43" s="836"/>
      <c r="I43" s="430"/>
      <c r="J43" s="431"/>
      <c r="K43" s="278"/>
      <c r="L43" s="344"/>
      <c r="M43" s="345"/>
      <c r="N43" s="281"/>
    </row>
    <row r="44" spans="1:14">
      <c r="A44" s="119"/>
      <c r="B44" s="834"/>
      <c r="C44" s="835"/>
      <c r="D44" s="835"/>
      <c r="E44" s="835"/>
      <c r="F44" s="835"/>
      <c r="G44" s="835"/>
      <c r="H44" s="836"/>
      <c r="I44" s="337"/>
      <c r="J44" s="339"/>
      <c r="K44" s="278"/>
      <c r="L44" s="432"/>
      <c r="M44" s="433"/>
      <c r="N44" s="281"/>
    </row>
    <row r="45" spans="1:14">
      <c r="B45" s="834"/>
      <c r="C45" s="835"/>
      <c r="D45" s="835"/>
      <c r="E45" s="835"/>
      <c r="F45" s="835"/>
      <c r="G45" s="835"/>
      <c r="H45" s="836"/>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 thickBot="1">
      <c r="B48" s="834"/>
      <c r="C48" s="835"/>
      <c r="D48" s="835"/>
      <c r="E48" s="835"/>
      <c r="F48" s="835"/>
      <c r="G48" s="835"/>
      <c r="H48" s="836"/>
      <c r="I48" s="843"/>
      <c r="J48" s="844"/>
      <c r="K48" s="47"/>
      <c r="L48" s="845"/>
      <c r="M48" s="846"/>
      <c r="N48" s="111"/>
    </row>
    <row r="49" spans="1:14" ht="15" thickBot="1">
      <c r="B49" s="821" t="s">
        <v>1037</v>
      </c>
      <c r="C49" s="822"/>
      <c r="D49" s="822"/>
      <c r="E49" s="822"/>
      <c r="F49" s="822"/>
      <c r="G49" s="822"/>
      <c r="H49" s="822"/>
      <c r="I49" s="822"/>
      <c r="J49" s="822"/>
      <c r="K49" s="822"/>
      <c r="L49" s="822"/>
      <c r="M49" s="823"/>
      <c r="N49" s="403">
        <f>SUM(N36:N48)</f>
        <v>199386.50761161293</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4465.5600000000004</v>
      </c>
      <c r="N54" s="281">
        <f>K54*M54</f>
        <v>893.11200000000008</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4097.1627621741109</v>
      </c>
      <c r="N55" s="281">
        <f t="shared" ref="N55:N67" si="1">K55*M55</f>
        <v>22657.310074822835</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22399.200000000001</v>
      </c>
      <c r="N56" s="281">
        <f t="shared" si="1"/>
        <v>179.1936</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45696</v>
      </c>
      <c r="N57" s="281">
        <f t="shared" si="1"/>
        <v>1005.3119999999999</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816</v>
      </c>
      <c r="N58" s="281">
        <f t="shared" si="1"/>
        <v>244.79999999999998</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1177.5022279625443</v>
      </c>
      <c r="N59" s="281">
        <f t="shared" si="1"/>
        <v>117.75022279625443</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10495.227247221956</v>
      </c>
      <c r="N60" s="281">
        <f t="shared" si="1"/>
        <v>5247.6136236109778</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50147.946589925734</v>
      </c>
      <c r="N61" s="281">
        <f t="shared" si="1"/>
        <v>5014.7946589925741</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1018.8070413303196</v>
      </c>
      <c r="N62" s="281">
        <f t="shared" si="1"/>
        <v>10188.070413303196</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10575.115125067192</v>
      </c>
      <c r="N63" s="281">
        <f t="shared" si="1"/>
        <v>10575.115125067192</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9795.276317637703</v>
      </c>
      <c r="N64" s="281">
        <f t="shared" si="1"/>
        <v>4897.6381588188515</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5257.08</v>
      </c>
      <c r="N65" s="281">
        <f t="shared" si="1"/>
        <v>2891.3940000000002</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4528.8</v>
      </c>
      <c r="N66" s="281">
        <f t="shared" si="1"/>
        <v>226.44000000000003</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3430.9233435927235</v>
      </c>
      <c r="N67" s="281">
        <f t="shared" si="1"/>
        <v>3430.9233435927235</v>
      </c>
    </row>
    <row r="68" spans="1:14" ht="15" thickBot="1">
      <c r="B68" s="49"/>
      <c r="C68" s="319"/>
      <c r="D68" s="319"/>
      <c r="E68" s="319"/>
      <c r="F68" s="319"/>
      <c r="G68" s="319"/>
      <c r="H68" s="319"/>
      <c r="I68" s="319"/>
      <c r="J68" s="444"/>
      <c r="K68" s="132"/>
      <c r="L68" s="334"/>
      <c r="M68" s="411"/>
      <c r="N68" s="281"/>
    </row>
    <row r="69" spans="1:14" ht="15" thickBot="1">
      <c r="B69" s="821" t="s">
        <v>1037</v>
      </c>
      <c r="C69" s="822"/>
      <c r="D69" s="822"/>
      <c r="E69" s="822"/>
      <c r="F69" s="822"/>
      <c r="G69" s="822"/>
      <c r="H69" s="822"/>
      <c r="I69" s="822"/>
      <c r="J69" s="822"/>
      <c r="K69" s="822"/>
      <c r="L69" s="822"/>
      <c r="M69" s="823"/>
      <c r="N69" s="403">
        <f>SUM(N54:N68)</f>
        <v>67569.467221004612</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824" t="s">
        <v>1045</v>
      </c>
      <c r="M73" s="797"/>
      <c r="N73" s="82" t="s">
        <v>1035</v>
      </c>
    </row>
    <row r="74" spans="1:14">
      <c r="B74" s="52"/>
      <c r="C74" s="326"/>
      <c r="D74" s="326"/>
      <c r="E74" s="326"/>
      <c r="F74" s="326"/>
      <c r="G74" s="326"/>
      <c r="H74" s="320"/>
      <c r="I74" s="288"/>
      <c r="J74" s="295"/>
      <c r="K74" s="288"/>
      <c r="L74" s="825"/>
      <c r="M74" s="826"/>
      <c r="N74" s="296"/>
    </row>
    <row r="75" spans="1:14">
      <c r="B75" s="52"/>
      <c r="C75" s="53"/>
      <c r="D75" s="53"/>
      <c r="E75" s="53"/>
      <c r="F75" s="53"/>
      <c r="G75" s="53"/>
      <c r="H75" s="320"/>
      <c r="I75" s="288"/>
      <c r="J75" s="295"/>
      <c r="K75" s="288"/>
      <c r="L75" s="825"/>
      <c r="M75" s="826"/>
      <c r="N75" s="296"/>
    </row>
    <row r="76" spans="1:14">
      <c r="B76" s="52"/>
      <c r="C76" s="53"/>
      <c r="D76" s="53"/>
      <c r="E76" s="53"/>
      <c r="F76" s="53"/>
      <c r="G76" s="53"/>
      <c r="H76" s="320"/>
      <c r="I76" s="288"/>
      <c r="J76" s="295"/>
      <c r="K76" s="288"/>
      <c r="L76" s="825"/>
      <c r="M76" s="826"/>
      <c r="N76" s="296"/>
    </row>
    <row r="77" spans="1:14">
      <c r="B77" s="52"/>
      <c r="C77" s="53"/>
      <c r="D77" s="53"/>
      <c r="E77" s="53"/>
      <c r="F77" s="53"/>
      <c r="G77" s="53"/>
      <c r="H77" s="320"/>
      <c r="I77" s="288"/>
      <c r="J77" s="295"/>
      <c r="K77" s="288"/>
      <c r="L77" s="825"/>
      <c r="M77" s="826"/>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810"/>
      <c r="M79" s="811"/>
      <c r="N79" s="133"/>
    </row>
    <row r="80" spans="1:14" ht="15" thickBot="1">
      <c r="B80" s="827" t="s">
        <v>1037</v>
      </c>
      <c r="C80" s="828"/>
      <c r="D80" s="828"/>
      <c r="E80" s="828"/>
      <c r="F80" s="828"/>
      <c r="G80" s="828"/>
      <c r="H80" s="828"/>
      <c r="I80" s="828"/>
      <c r="J80" s="828"/>
      <c r="K80" s="828"/>
      <c r="L80" s="828"/>
      <c r="M80" s="829"/>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47" t="s">
        <v>1047</v>
      </c>
      <c r="C84" s="848"/>
      <c r="D84" s="848"/>
      <c r="E84" s="848"/>
      <c r="F84" s="848"/>
      <c r="G84" s="848"/>
      <c r="H84" s="848"/>
      <c r="I84" s="79" t="s">
        <v>1048</v>
      </c>
      <c r="J84" s="81" t="s">
        <v>1494</v>
      </c>
      <c r="K84" s="80" t="s">
        <v>1050</v>
      </c>
      <c r="L84" s="849" t="s">
        <v>1034</v>
      </c>
      <c r="M84" s="850"/>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08"/>
      <c r="C90" s="809"/>
      <c r="D90" s="809"/>
      <c r="E90" s="809"/>
      <c r="F90" s="809"/>
      <c r="G90" s="809"/>
      <c r="H90" s="809"/>
      <c r="I90" s="132"/>
      <c r="J90" s="132"/>
      <c r="K90" s="132"/>
      <c r="L90" s="909"/>
      <c r="M90" s="909"/>
      <c r="N90" s="51"/>
    </row>
    <row r="91" spans="1:15" ht="15" thickBot="1">
      <c r="B91" s="827" t="s">
        <v>1037</v>
      </c>
      <c r="C91" s="828"/>
      <c r="D91" s="828"/>
      <c r="E91" s="828"/>
      <c r="F91" s="828"/>
      <c r="G91" s="828"/>
      <c r="H91" s="828"/>
      <c r="I91" s="828"/>
      <c r="J91" s="828"/>
      <c r="K91" s="828"/>
      <c r="L91" s="828"/>
      <c r="M91" s="829"/>
      <c r="N91" s="310">
        <f>SUM(N85:N90)</f>
        <v>39282.465543153841</v>
      </c>
    </row>
    <row r="92" spans="1:15" ht="15" thickBot="1">
      <c r="B92" s="39"/>
      <c r="C92" s="40"/>
      <c r="D92" s="40"/>
      <c r="E92" s="40"/>
      <c r="F92" s="40"/>
      <c r="G92" s="40"/>
      <c r="H92" s="40"/>
      <c r="I92" s="40"/>
      <c r="J92" s="40"/>
      <c r="K92" s="40"/>
      <c r="L92" s="40"/>
      <c r="M92" s="40"/>
      <c r="N92" s="41"/>
    </row>
    <row r="93" spans="1:15" ht="15" thickBot="1">
      <c r="B93" s="821" t="s">
        <v>1051</v>
      </c>
      <c r="C93" s="822"/>
      <c r="D93" s="822"/>
      <c r="E93" s="822"/>
      <c r="F93" s="822"/>
      <c r="G93" s="822"/>
      <c r="H93" s="822"/>
      <c r="I93" s="822"/>
      <c r="J93" s="822"/>
      <c r="K93" s="822"/>
      <c r="L93" s="822"/>
      <c r="M93" s="823"/>
      <c r="N93" s="105">
        <f>N49+N69+N80+N91</f>
        <v>306238.44037577137</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12" t="s">
        <v>1053</v>
      </c>
      <c r="C97" s="813"/>
      <c r="D97" s="813"/>
      <c r="E97" s="813"/>
      <c r="F97" s="813"/>
      <c r="G97" s="813"/>
      <c r="H97" s="813"/>
      <c r="I97" s="323"/>
      <c r="J97" s="343"/>
      <c r="K97" s="311" t="s">
        <v>1054</v>
      </c>
      <c r="L97" s="851" t="s">
        <v>1055</v>
      </c>
      <c r="M97" s="852"/>
      <c r="N97" s="312"/>
    </row>
    <row r="98" spans="1:14">
      <c r="B98" s="853" t="s">
        <v>1056</v>
      </c>
      <c r="C98" s="854"/>
      <c r="D98" s="854"/>
      <c r="E98" s="854"/>
      <c r="F98" s="854"/>
      <c r="G98" s="854"/>
      <c r="H98" s="854"/>
      <c r="I98" s="93"/>
      <c r="J98" s="94"/>
      <c r="K98" s="313">
        <v>0.2</v>
      </c>
      <c r="L98" s="855">
        <f>N93*K98</f>
        <v>61247.688075154278</v>
      </c>
      <c r="M98" s="856"/>
      <c r="N98" s="57"/>
    </row>
    <row r="99" spans="1:14">
      <c r="B99" s="95" t="s">
        <v>1057</v>
      </c>
      <c r="C99" s="96"/>
      <c r="D99" s="96"/>
      <c r="E99" s="96"/>
      <c r="F99" s="96"/>
      <c r="G99" s="96"/>
      <c r="H99" s="96"/>
      <c r="I99" s="93"/>
      <c r="J99" s="94"/>
      <c r="K99" s="313">
        <v>0.05</v>
      </c>
      <c r="L99" s="855">
        <f>N93*K99</f>
        <v>15311.922018788569</v>
      </c>
      <c r="M99" s="856"/>
      <c r="N99" s="57"/>
    </row>
    <row r="100" spans="1:14" ht="15" thickBot="1">
      <c r="B100" s="97" t="s">
        <v>1058</v>
      </c>
      <c r="C100" s="98"/>
      <c r="D100" s="98"/>
      <c r="E100" s="98"/>
      <c r="F100" s="98"/>
      <c r="G100" s="98"/>
      <c r="H100" s="98"/>
      <c r="I100" s="99"/>
      <c r="J100" s="100"/>
      <c r="K100" s="314">
        <v>0.05</v>
      </c>
      <c r="L100" s="857">
        <f>N93*K100</f>
        <v>15311.922018788569</v>
      </c>
      <c r="M100" s="858"/>
      <c r="N100" s="57"/>
    </row>
    <row r="101" spans="1:14" ht="15" thickBot="1">
      <c r="B101" s="821" t="s">
        <v>1037</v>
      </c>
      <c r="C101" s="822"/>
      <c r="D101" s="822"/>
      <c r="E101" s="822"/>
      <c r="F101" s="822"/>
      <c r="G101" s="822"/>
      <c r="H101" s="822"/>
      <c r="I101" s="822"/>
      <c r="J101" s="822"/>
      <c r="K101" s="822"/>
      <c r="L101" s="822"/>
      <c r="M101" s="823"/>
      <c r="N101" s="58">
        <f>L98+L99+L100</f>
        <v>91871.532112731409</v>
      </c>
    </row>
    <row r="102" spans="1:14" ht="15" thickBot="1">
      <c r="B102" s="39"/>
      <c r="C102" s="40"/>
      <c r="D102" s="40"/>
      <c r="E102" s="40"/>
      <c r="F102" s="40"/>
      <c r="G102" s="40"/>
      <c r="H102" s="40"/>
      <c r="I102" s="40"/>
      <c r="J102" s="40"/>
      <c r="K102" s="40"/>
      <c r="L102" s="40"/>
      <c r="M102" s="40"/>
      <c r="N102" s="41"/>
    </row>
    <row r="103" spans="1:14" ht="15" thickBot="1">
      <c r="A103" t="s">
        <v>2122</v>
      </c>
      <c r="B103" s="821" t="s">
        <v>1059</v>
      </c>
      <c r="C103" s="822"/>
      <c r="D103" s="822"/>
      <c r="E103" s="822"/>
      <c r="F103" s="822"/>
      <c r="G103" s="822"/>
      <c r="H103" s="822"/>
      <c r="I103" s="822"/>
      <c r="J103" s="822"/>
      <c r="K103" s="822"/>
      <c r="L103" s="822"/>
      <c r="M103" s="823"/>
      <c r="N103" s="196">
        <f>N93+N101</f>
        <v>398109.9724885028</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3" t="s">
        <v>2324</v>
      </c>
      <c r="C120" s="964"/>
      <c r="D120" s="964"/>
      <c r="E120" s="964"/>
      <c r="F120" s="964"/>
      <c r="G120" s="964"/>
      <c r="H120" s="964"/>
      <c r="I120" s="964"/>
      <c r="J120" s="964"/>
      <c r="K120" s="964"/>
      <c r="L120" s="964"/>
      <c r="M120" s="964"/>
      <c r="N120" s="965"/>
    </row>
    <row r="121" spans="2:14" ht="15" customHeight="1">
      <c r="B121" s="963"/>
      <c r="C121" s="964"/>
      <c r="D121" s="964"/>
      <c r="E121" s="964"/>
      <c r="F121" s="964"/>
      <c r="G121" s="964"/>
      <c r="H121" s="964"/>
      <c r="I121" s="964"/>
      <c r="J121" s="964"/>
      <c r="K121" s="964"/>
      <c r="L121" s="964"/>
      <c r="M121" s="964"/>
      <c r="N121" s="965"/>
    </row>
    <row r="122" spans="2:14" ht="30" customHeight="1">
      <c r="B122" s="966" t="s">
        <v>2325</v>
      </c>
      <c r="C122" s="967"/>
      <c r="D122" s="967"/>
      <c r="E122" s="967"/>
      <c r="F122" s="967"/>
      <c r="G122" s="967"/>
      <c r="H122" s="967"/>
      <c r="I122" s="967"/>
      <c r="J122" s="967"/>
      <c r="K122" s="967"/>
      <c r="L122" s="967"/>
      <c r="M122" s="967"/>
      <c r="N122" s="968"/>
    </row>
    <row r="123" spans="2:14">
      <c r="B123" s="966"/>
      <c r="C123" s="967"/>
      <c r="D123" s="967"/>
      <c r="E123" s="967"/>
      <c r="F123" s="967"/>
      <c r="G123" s="967"/>
      <c r="H123" s="967"/>
      <c r="I123" s="967"/>
      <c r="J123" s="967"/>
      <c r="K123" s="967"/>
      <c r="L123" s="967"/>
      <c r="M123" s="967"/>
      <c r="N123" s="968"/>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9"/>
      <c r="K133" s="969"/>
      <c r="L133" s="969"/>
      <c r="M133" s="969"/>
      <c r="N133" s="970"/>
    </row>
    <row r="134" spans="2:14" ht="15" thickBot="1">
      <c r="B134" s="428" t="s">
        <v>2327</v>
      </c>
      <c r="C134" s="429"/>
      <c r="D134" s="429"/>
      <c r="E134" s="268"/>
      <c r="F134" s="268"/>
      <c r="G134" s="268"/>
      <c r="H134" s="268"/>
      <c r="I134" s="268"/>
      <c r="J134" s="971"/>
      <c r="K134" s="971"/>
      <c r="L134" s="971"/>
      <c r="M134" s="971"/>
      <c r="N134" s="972"/>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224</v>
      </c>
      <c r="B36" s="834" t="str">
        <f>VLOOKUP(A36,EQUIPOS!A6:D154,3,FALSE)</f>
        <v>Equipo de Medición (Deformimetros Eléctricos, Mecánicos, Celdas de Carga,  Etc.)</v>
      </c>
      <c r="C36" s="835"/>
      <c r="D36" s="835"/>
      <c r="E36" s="835"/>
      <c r="F36" s="835"/>
      <c r="G36" s="835"/>
      <c r="H36" s="836"/>
      <c r="I36" s="276"/>
      <c r="J36" s="277"/>
      <c r="K36" s="278">
        <f>VLOOKUP(A36,EQUIPOS!A6:D163,4,FALSE)</f>
        <v>158126.62891693812</v>
      </c>
      <c r="L36" s="279"/>
      <c r="M36" s="345">
        <v>3.3333333330000001</v>
      </c>
      <c r="N36" s="281">
        <f>K36/M36</f>
        <v>47437.988679825234</v>
      </c>
    </row>
    <row r="37" spans="1:14">
      <c r="A37" s="119" t="s">
        <v>125</v>
      </c>
      <c r="B37" s="834" t="str">
        <f>VLOOKUP(A37,EQUIPOS!A7:D154,3,FALSE)</f>
        <v>Bomba para gato de tensionamiento</v>
      </c>
      <c r="C37" s="835"/>
      <c r="D37" s="835"/>
      <c r="E37" s="835"/>
      <c r="F37" s="835"/>
      <c r="G37" s="835"/>
      <c r="H37" s="836"/>
      <c r="I37" s="430"/>
      <c r="J37" s="431"/>
      <c r="K37" s="278">
        <f>VLOOKUP(A37,EQUIPOS!A7:D164,4,FALSE)</f>
        <v>48571.31946254072</v>
      </c>
      <c r="L37" s="344"/>
      <c r="M37" s="345">
        <v>0.1</v>
      </c>
      <c r="N37" s="281">
        <f>K37/M37</f>
        <v>485713.19462540717</v>
      </c>
    </row>
    <row r="38" spans="1:14">
      <c r="A38" s="119" t="s">
        <v>240</v>
      </c>
      <c r="B38" s="834" t="str">
        <f>VLOOKUP(A38,EQUIPOS!A8:D154,3,FALSE)</f>
        <v>Gato para tensionamiento, fuerza Max 200 ton, área de tensión 314 cm2.</v>
      </c>
      <c r="C38" s="835"/>
      <c r="D38" s="835"/>
      <c r="E38" s="835"/>
      <c r="F38" s="835"/>
      <c r="G38" s="835"/>
      <c r="H38" s="836"/>
      <c r="I38" s="337"/>
      <c r="J38" s="339"/>
      <c r="K38" s="278">
        <f>VLOOKUP(A38,EQUIPOS!A8:D165,4,FALSE)</f>
        <v>120564.8085325733</v>
      </c>
      <c r="L38" s="432"/>
      <c r="M38" s="433">
        <v>0.1</v>
      </c>
      <c r="N38" s="281">
        <f>K38/M38</f>
        <v>1205648.0853257328</v>
      </c>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1738799.2686309651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825">
        <f>VLOOKUP(A60,TRANSPORTE!A2:D117,4,FALSE)</f>
        <v>3681.0888745740849</v>
      </c>
      <c r="M60" s="826"/>
      <c r="N60" s="296">
        <f>K60*L60</f>
        <v>55216.333118611277</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55216.333118611277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5840.7159380840721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1799856.3176876605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359971.26353753213</v>
      </c>
      <c r="M84" s="856"/>
      <c r="N84" s="57"/>
    </row>
    <row r="85" spans="1:14">
      <c r="B85" s="95" t="s">
        <v>1057</v>
      </c>
      <c r="C85" s="96"/>
      <c r="D85" s="96"/>
      <c r="E85" s="96"/>
      <c r="F85" s="96"/>
      <c r="G85" s="96"/>
      <c r="H85" s="96"/>
      <c r="I85" s="93"/>
      <c r="J85" s="94"/>
      <c r="K85" s="313">
        <v>0.05</v>
      </c>
      <c r="L85" s="855">
        <f>N79*K85</f>
        <v>89992.815884383032</v>
      </c>
      <c r="M85" s="856"/>
      <c r="N85" s="57"/>
    </row>
    <row r="86" spans="1:14" ht="15" thickBot="1">
      <c r="B86" s="97" t="s">
        <v>1058</v>
      </c>
      <c r="C86" s="98"/>
      <c r="D86" s="98"/>
      <c r="E86" s="98"/>
      <c r="F86" s="98"/>
      <c r="G86" s="98"/>
      <c r="H86" s="98"/>
      <c r="I86" s="99"/>
      <c r="J86" s="100"/>
      <c r="K86" s="314">
        <v>0.05</v>
      </c>
      <c r="L86" s="857">
        <f>N79*K86</f>
        <v>89992.815884383032</v>
      </c>
      <c r="M86" s="858"/>
      <c r="N86" s="57"/>
    </row>
    <row r="87" spans="1:14" ht="15" thickBot="1">
      <c r="B87" s="821" t="s">
        <v>1037</v>
      </c>
      <c r="C87" s="822"/>
      <c r="D87" s="822"/>
      <c r="E87" s="822"/>
      <c r="F87" s="822"/>
      <c r="G87" s="822"/>
      <c r="H87" s="822"/>
      <c r="I87" s="822"/>
      <c r="J87" s="822"/>
      <c r="K87" s="822"/>
      <c r="L87" s="822"/>
      <c r="M87" s="823"/>
      <c r="N87" s="58">
        <f>L84+L85+L86</f>
        <v>539956.89530629816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2339813.2129939585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1891.0293815068242</v>
      </c>
      <c r="L36" s="279"/>
      <c r="M36" s="345">
        <v>2</v>
      </c>
      <c r="N36" s="281">
        <f>K36/M36</f>
        <v>945.51469075341208</v>
      </c>
    </row>
    <row r="37" spans="1:14">
      <c r="A37" s="119" t="s">
        <v>363</v>
      </c>
      <c r="B37" s="834" t="str">
        <f>VLOOKUP(A37,EQUIPOS!A7:D154,3,FALSE)</f>
        <v>Vibrador de concreto, Motor de 3 hp a 18.000 rpm Mangueras de 4 mt</v>
      </c>
      <c r="C37" s="835"/>
      <c r="D37" s="835"/>
      <c r="E37" s="835"/>
      <c r="F37" s="835"/>
      <c r="G37" s="835"/>
      <c r="H37" s="836"/>
      <c r="I37" s="430"/>
      <c r="J37" s="431"/>
      <c r="K37" s="278">
        <f>VLOOKUP(A37,EQUIPOS!A7:D164,4,FALSE)</f>
        <v>5648.93</v>
      </c>
      <c r="L37" s="344"/>
      <c r="M37" s="345">
        <v>2</v>
      </c>
      <c r="N37" s="281">
        <f>K37/M37</f>
        <v>2824.4650000000001</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1595.850162690625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5365.8298534440373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33303.141503039937</v>
      </c>
      <c r="N48" s="281">
        <f>K48*M48</f>
        <v>153194.45091398369</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4934.76</v>
      </c>
      <c r="N49" s="281">
        <f>K49*M49</f>
        <v>4934.76</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633603.6</v>
      </c>
      <c r="N50" s="281">
        <f>K50*M50</f>
        <v>633603.6</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10496.908409767011</v>
      </c>
      <c r="N51" s="281">
        <f>K51*M51</f>
        <v>48285.778684928249</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840018.58959891193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5">
        <f>VLOOKUP(A60,TRANSPORTE!A2:D117,4,FALSE)</f>
        <v>959.9556440226188</v>
      </c>
      <c r="M60" s="826"/>
      <c r="N60" s="296">
        <f>K60*L60</f>
        <v>959.9556440226188</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959.9556440226188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31917.003253812498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878261.37835019117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175652.27567003825</v>
      </c>
      <c r="M84" s="856"/>
      <c r="N84" s="57"/>
    </row>
    <row r="85" spans="1:14">
      <c r="B85" s="95" t="s">
        <v>1057</v>
      </c>
      <c r="C85" s="96"/>
      <c r="D85" s="96"/>
      <c r="E85" s="96"/>
      <c r="F85" s="96"/>
      <c r="G85" s="96"/>
      <c r="H85" s="96"/>
      <c r="I85" s="93"/>
      <c r="J85" s="94"/>
      <c r="K85" s="313">
        <v>0.05</v>
      </c>
      <c r="L85" s="855">
        <f>N79*K85</f>
        <v>43913.068917509561</v>
      </c>
      <c r="M85" s="856"/>
      <c r="N85" s="57"/>
    </row>
    <row r="86" spans="1:14" ht="15" thickBot="1">
      <c r="B86" s="97" t="s">
        <v>1058</v>
      </c>
      <c r="C86" s="98"/>
      <c r="D86" s="98"/>
      <c r="E86" s="98"/>
      <c r="F86" s="98"/>
      <c r="G86" s="98"/>
      <c r="H86" s="98"/>
      <c r="I86" s="99"/>
      <c r="J86" s="100"/>
      <c r="K86" s="314">
        <v>0.05</v>
      </c>
      <c r="L86" s="857">
        <f>N79*K86</f>
        <v>43913.068917509561</v>
      </c>
      <c r="M86" s="858"/>
      <c r="N86" s="57"/>
    </row>
    <row r="87" spans="1:14" ht="15" thickBot="1">
      <c r="B87" s="821" t="s">
        <v>1037</v>
      </c>
      <c r="C87" s="822"/>
      <c r="D87" s="822"/>
      <c r="E87" s="822"/>
      <c r="F87" s="822"/>
      <c r="G87" s="822"/>
      <c r="H87" s="822"/>
      <c r="I87" s="822"/>
      <c r="J87" s="822"/>
      <c r="K87" s="822"/>
      <c r="L87" s="822"/>
      <c r="M87" s="823"/>
      <c r="N87" s="58">
        <f>L84+L85+L86</f>
        <v>263478.4135050574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1141739.7918552486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1891.0293815068242</v>
      </c>
      <c r="L36" s="279"/>
      <c r="M36" s="345">
        <v>2</v>
      </c>
      <c r="N36" s="281">
        <f>K36/M36</f>
        <v>945.51469075341208</v>
      </c>
    </row>
    <row r="37" spans="1:14">
      <c r="A37" s="119" t="s">
        <v>363</v>
      </c>
      <c r="B37" s="834" t="str">
        <f>VLOOKUP(A37,EQUIPOS!A7:D154,3,FALSE)</f>
        <v>Vibrador de concreto, Motor de 3 hp a 18.000 rpm Mangueras de 4 mt</v>
      </c>
      <c r="C37" s="835"/>
      <c r="D37" s="835"/>
      <c r="E37" s="835"/>
      <c r="F37" s="835"/>
      <c r="G37" s="835"/>
      <c r="H37" s="836"/>
      <c r="I37" s="430"/>
      <c r="J37" s="431"/>
      <c r="K37" s="278">
        <f>VLOOKUP(A37,EQUIPOS!A7:D164,4,FALSE)</f>
        <v>5648.93</v>
      </c>
      <c r="L37" s="344"/>
      <c r="M37" s="345">
        <v>2</v>
      </c>
      <c r="N37" s="281">
        <f>K37/M37</f>
        <v>2824.4650000000001</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1276.6801301525002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5046.6598209059121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33303.141503039937</v>
      </c>
      <c r="N48" s="281">
        <f>K48*M48</f>
        <v>153194.45091398369</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4934.76</v>
      </c>
      <c r="N49" s="281">
        <f>K49*M49</f>
        <v>4934.76</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321289.8</v>
      </c>
      <c r="N50" s="281">
        <f>K50*M50</f>
        <v>321289.8</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10496.908409767011</v>
      </c>
      <c r="N51" s="281">
        <f>K51*M51</f>
        <v>48285.778684928249</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527704.78959891188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5">
        <f>VLOOKUP(A60,TRANSPORTE!A2:D117,4,FALSE)</f>
        <v>959.9556440226188</v>
      </c>
      <c r="M60" s="826"/>
      <c r="N60" s="296">
        <f>K60*L60</f>
        <v>959.9556440226188</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959.9556440226188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559245.00766689039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111849.00153337809</v>
      </c>
      <c r="M84" s="856"/>
      <c r="N84" s="57"/>
    </row>
    <row r="85" spans="1:14">
      <c r="B85" s="95" t="s">
        <v>1057</v>
      </c>
      <c r="C85" s="96"/>
      <c r="D85" s="96"/>
      <c r="E85" s="96"/>
      <c r="F85" s="96"/>
      <c r="G85" s="96"/>
      <c r="H85" s="96"/>
      <c r="I85" s="93"/>
      <c r="J85" s="94"/>
      <c r="K85" s="313">
        <v>0.05</v>
      </c>
      <c r="L85" s="855">
        <f>N79*K85</f>
        <v>27962.250383344523</v>
      </c>
      <c r="M85" s="856"/>
      <c r="N85" s="57"/>
    </row>
    <row r="86" spans="1:14" ht="15" thickBot="1">
      <c r="B86" s="97" t="s">
        <v>1058</v>
      </c>
      <c r="C86" s="98"/>
      <c r="D86" s="98"/>
      <c r="E86" s="98"/>
      <c r="F86" s="98"/>
      <c r="G86" s="98"/>
      <c r="H86" s="98"/>
      <c r="I86" s="99"/>
      <c r="J86" s="100"/>
      <c r="K86" s="314">
        <v>0.05</v>
      </c>
      <c r="L86" s="857">
        <f>N79*K86</f>
        <v>27962.250383344523</v>
      </c>
      <c r="M86" s="858"/>
      <c r="N86" s="57"/>
    </row>
    <row r="87" spans="1:14" ht="15" thickBot="1">
      <c r="B87" s="821" t="s">
        <v>1037</v>
      </c>
      <c r="C87" s="822"/>
      <c r="D87" s="822"/>
      <c r="E87" s="822"/>
      <c r="F87" s="822"/>
      <c r="G87" s="822"/>
      <c r="H87" s="822"/>
      <c r="I87" s="822"/>
      <c r="J87" s="822"/>
      <c r="K87" s="822"/>
      <c r="L87" s="822"/>
      <c r="M87" s="823"/>
      <c r="N87" s="58">
        <f>L84+L85+L86</f>
        <v>167773.50230006716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727018.50996695762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1891.0293815068242</v>
      </c>
      <c r="L36" s="279"/>
      <c r="M36" s="345">
        <v>2</v>
      </c>
      <c r="N36" s="281">
        <f>K36/M36</f>
        <v>945.51469075341208</v>
      </c>
    </row>
    <row r="37" spans="1:14">
      <c r="A37" s="119" t="s">
        <v>363</v>
      </c>
      <c r="B37" s="834" t="str">
        <f>VLOOKUP(A37,EQUIPOS!A7:D154,3,FALSE)</f>
        <v>Vibrador de concreto, Motor de 3 hp a 18.000 rpm Mangueras de 4 mt</v>
      </c>
      <c r="C37" s="835"/>
      <c r="D37" s="835"/>
      <c r="E37" s="835"/>
      <c r="F37" s="835"/>
      <c r="G37" s="835"/>
      <c r="H37" s="836"/>
      <c r="I37" s="430"/>
      <c r="J37" s="431"/>
      <c r="K37" s="278">
        <f>VLOOKUP(A37,EQUIPOS!A7:D164,4,FALSE)</f>
        <v>5648.93</v>
      </c>
      <c r="L37" s="344"/>
      <c r="M37" s="345">
        <v>2</v>
      </c>
      <c r="N37" s="281">
        <f>K37/M37</f>
        <v>2824.4650000000001</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1276.6801301525002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5046.6598209059121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544996.19999999995</v>
      </c>
      <c r="N48" s="281">
        <f>K48*M48</f>
        <v>544996.19999999995</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4934.76</v>
      </c>
      <c r="N49" s="281">
        <f>K49*M49</f>
        <v>4934.76</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10496.908409767011</v>
      </c>
      <c r="N50" s="281">
        <f>K50*M50</f>
        <v>48285.778684928249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598216.73868492816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5">
        <f>VLOOKUP(A60,TRANSPORTE!A2:D117,4,FALSE)</f>
        <v>959.9556440226188</v>
      </c>
      <c r="M60" s="826"/>
      <c r="N60" s="296">
        <f>K60*L60</f>
        <v>959.9556440226188</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959.9556440226188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629756.95675290667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125951.39135058134</v>
      </c>
      <c r="M84" s="856"/>
      <c r="N84" s="57"/>
    </row>
    <row r="85" spans="1:14">
      <c r="B85" s="95" t="s">
        <v>1057</v>
      </c>
      <c r="C85" s="96"/>
      <c r="D85" s="96"/>
      <c r="E85" s="96"/>
      <c r="F85" s="96"/>
      <c r="G85" s="96"/>
      <c r="H85" s="96"/>
      <c r="I85" s="93"/>
      <c r="J85" s="94"/>
      <c r="K85" s="313">
        <v>0.05</v>
      </c>
      <c r="L85" s="855">
        <f>N79*K85</f>
        <v>31487.847837645335</v>
      </c>
      <c r="M85" s="856"/>
      <c r="N85" s="57"/>
    </row>
    <row r="86" spans="1:14" ht="15" thickBot="1">
      <c r="B86" s="97" t="s">
        <v>1058</v>
      </c>
      <c r="C86" s="98"/>
      <c r="D86" s="98"/>
      <c r="E86" s="98"/>
      <c r="F86" s="98"/>
      <c r="G86" s="98"/>
      <c r="H86" s="98"/>
      <c r="I86" s="99"/>
      <c r="J86" s="100"/>
      <c r="K86" s="314">
        <v>0.05</v>
      </c>
      <c r="L86" s="857">
        <f>N79*K86</f>
        <v>31487.847837645335</v>
      </c>
      <c r="M86" s="858"/>
      <c r="N86" s="57"/>
    </row>
    <row r="87" spans="1:14" ht="15" thickBot="1">
      <c r="B87" s="821" t="s">
        <v>1037</v>
      </c>
      <c r="C87" s="822"/>
      <c r="D87" s="822"/>
      <c r="E87" s="822"/>
      <c r="F87" s="822"/>
      <c r="G87" s="822"/>
      <c r="H87" s="822"/>
      <c r="I87" s="822"/>
      <c r="J87" s="822"/>
      <c r="K87" s="822"/>
      <c r="L87" s="822"/>
      <c r="M87" s="823"/>
      <c r="N87" s="58">
        <f>L84+L85+L86</f>
        <v>188927.087025872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818684.04377877864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1891.0293815068242</v>
      </c>
      <c r="L36" s="279"/>
      <c r="M36" s="345">
        <v>2</v>
      </c>
      <c r="N36" s="281">
        <f>K36/M36</f>
        <v>945.51469075341208</v>
      </c>
    </row>
    <row r="37" spans="1:14">
      <c r="A37" s="119" t="s">
        <v>363</v>
      </c>
      <c r="B37" s="834" t="str">
        <f>VLOOKUP(A37,EQUIPOS!A7:D154,3,FALSE)</f>
        <v>Vibrador de concreto, Motor de 3 hp a 18.000 rpm Mangueras de 4 mt</v>
      </c>
      <c r="C37" s="835"/>
      <c r="D37" s="835"/>
      <c r="E37" s="835"/>
      <c r="F37" s="835"/>
      <c r="G37" s="835"/>
      <c r="H37" s="836"/>
      <c r="I37" s="430"/>
      <c r="J37" s="431"/>
      <c r="K37" s="278">
        <f>VLOOKUP(A37,EQUIPOS!A7:D164,4,FALSE)</f>
        <v>5648.93</v>
      </c>
      <c r="L37" s="344"/>
      <c r="M37" s="345">
        <v>2</v>
      </c>
      <c r="N37" s="281">
        <f>K37/M37</f>
        <v>2824.4650000000001</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1276.6801301525002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5046.6598209059121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446678.4</v>
      </c>
      <c r="N48" s="281">
        <f>K48*M48</f>
        <v>446678.4</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4934.76</v>
      </c>
      <c r="N49" s="281">
        <f>K49*M49</f>
        <v>4934.76</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4612.4400000000005</v>
      </c>
      <c r="N50" s="281">
        <f>K50*M50</f>
        <v>21217.224000000002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1" t="s">
        <v>1037</v>
      </c>
      <c r="C55" s="822"/>
      <c r="D55" s="822"/>
      <c r="E55" s="822"/>
      <c r="F55" s="822"/>
      <c r="G55" s="822"/>
      <c r="H55" s="822"/>
      <c r="I55" s="822"/>
      <c r="J55" s="822"/>
      <c r="K55" s="822"/>
      <c r="L55" s="822"/>
      <c r="M55" s="823"/>
      <c r="N55" s="403">
        <f>SUM(N48:N54)</f>
        <v>472830.38400000002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5">
        <f>VLOOKUP(A60,TRANSPORTE!A2:D117,4,FALSE)</f>
        <v>959.9556440226188</v>
      </c>
      <c r="M60" s="826"/>
      <c r="N60" s="296">
        <f>K60*L60</f>
        <v>959.9556440226188</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959.9556440226188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504370.60206797853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100874.12041359571</v>
      </c>
      <c r="M84" s="856"/>
      <c r="N84" s="57"/>
    </row>
    <row r="85" spans="1:14">
      <c r="B85" s="95" t="s">
        <v>1057</v>
      </c>
      <c r="C85" s="96"/>
      <c r="D85" s="96"/>
      <c r="E85" s="96"/>
      <c r="F85" s="96"/>
      <c r="G85" s="96"/>
      <c r="H85" s="96"/>
      <c r="I85" s="93"/>
      <c r="J85" s="94"/>
      <c r="K85" s="313">
        <v>0.05</v>
      </c>
      <c r="L85" s="855">
        <f>N79*K85</f>
        <v>25218.530103398927</v>
      </c>
      <c r="M85" s="856"/>
      <c r="N85" s="57"/>
    </row>
    <row r="86" spans="1:14" ht="15" thickBot="1">
      <c r="B86" s="97" t="s">
        <v>1058</v>
      </c>
      <c r="C86" s="98"/>
      <c r="D86" s="98"/>
      <c r="E86" s="98"/>
      <c r="F86" s="98"/>
      <c r="G86" s="98"/>
      <c r="H86" s="98"/>
      <c r="I86" s="99"/>
      <c r="J86" s="100"/>
      <c r="K86" s="314">
        <v>0.05</v>
      </c>
      <c r="L86" s="857">
        <f>N79*K86</f>
        <v>25218.530103398927</v>
      </c>
      <c r="M86" s="858"/>
      <c r="N86" s="57"/>
    </row>
    <row r="87" spans="1:14" ht="15" thickBot="1">
      <c r="B87" s="821" t="s">
        <v>1037</v>
      </c>
      <c r="C87" s="822"/>
      <c r="D87" s="822"/>
      <c r="E87" s="822"/>
      <c r="F87" s="822"/>
      <c r="G87" s="822"/>
      <c r="H87" s="822"/>
      <c r="I87" s="822"/>
      <c r="J87" s="822"/>
      <c r="K87" s="822"/>
      <c r="L87" s="822"/>
      <c r="M87" s="823"/>
      <c r="N87" s="58">
        <f>L84+L85+L86</f>
        <v>151311.18062039357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655681.78268837207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ht="25.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257</v>
      </c>
      <c r="B36" s="834" t="str">
        <f>VLOOKUP(A36,EQUIPOS!A6:D154,3,FALSE)</f>
        <v>Mezcladora de concreto 1 bulto</v>
      </c>
      <c r="C36" s="835"/>
      <c r="D36" s="835"/>
      <c r="E36" s="835"/>
      <c r="F36" s="835"/>
      <c r="G36" s="835"/>
      <c r="H36" s="836"/>
      <c r="I36" s="276"/>
      <c r="J36" s="277"/>
      <c r="K36" s="278">
        <f>VLOOKUP(A36,EQUIPOS!A6:D163,4,FALSE)</f>
        <v>2523.9900000000002</v>
      </c>
      <c r="L36" s="279"/>
      <c r="M36" s="345">
        <v>1</v>
      </c>
      <c r="N36" s="281">
        <f>K36/M36</f>
        <v>2523.9900000000002</v>
      </c>
    </row>
    <row r="37" spans="1:14">
      <c r="A37" s="119" t="s">
        <v>363</v>
      </c>
      <c r="B37" s="834" t="str">
        <f>VLOOKUP(A37,EQUIPOS!A7:D154,3,FALSE)</f>
        <v>Vibrador de concreto, Motor de 3 hp a 18.000 rpm Mangueras de 4 mt</v>
      </c>
      <c r="C37" s="835"/>
      <c r="D37" s="835"/>
      <c r="E37" s="835"/>
      <c r="F37" s="835"/>
      <c r="G37" s="835"/>
      <c r="H37" s="836"/>
      <c r="I37" s="430"/>
      <c r="J37" s="431"/>
      <c r="K37" s="278">
        <f>VLOOKUP(A37,EQUIPOS!A7:D164,4,FALSE)</f>
        <v>5648.93</v>
      </c>
      <c r="L37" s="344"/>
      <c r="M37" s="345">
        <v>1</v>
      </c>
      <c r="N37" s="281">
        <f>K37/M37</f>
        <v>5648.93</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N81*M41</f>
        <v>3191.7003253812504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11364.620325381251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77683.199999999997</v>
      </c>
      <c r="N48" s="281">
        <f>K48*M48</f>
        <v>73799.039999999994</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38.168724178170329</v>
      </c>
      <c r="N49" s="281">
        <f>K49*M49</f>
        <v>6488.6831102889564</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92641.5</v>
      </c>
      <c r="N50" s="281">
        <f>K50*M50</f>
        <v>50952.825000000004</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535.5</v>
      </c>
      <c r="N51" s="281">
        <f>K51*M51</f>
        <v>160650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4612.4400000000005</v>
      </c>
      <c r="N52" s="281">
        <f>K52*M52</f>
        <v>14298.564000000002</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1" t="s">
        <v>1037</v>
      </c>
      <c r="C59" s="822"/>
      <c r="D59" s="822"/>
      <c r="E59" s="822"/>
      <c r="F59" s="822"/>
      <c r="G59" s="822"/>
      <c r="H59" s="822"/>
      <c r="I59" s="822"/>
      <c r="J59" s="822"/>
      <c r="K59" s="822"/>
      <c r="L59" s="822"/>
      <c r="M59" s="823"/>
      <c r="N59" s="403">
        <f>SUM(N48:N58)</f>
        <v>306189.11211028893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825">
        <f>VLOOKUP(A64,TRANSPORTE!A2:D117,4,FALSE)</f>
        <v>1339</v>
      </c>
      <c r="M64" s="826"/>
      <c r="N64" s="296">
        <f>K64*L64</f>
        <v>736.45</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825">
        <f>VLOOKUP(A65,TRANSPORTE!A3:D117,4,FALSE)</f>
        <v>1339</v>
      </c>
      <c r="M65" s="826"/>
      <c r="N65" s="296">
        <f>K65*L65</f>
        <v>1272.05</v>
      </c>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2008.5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63834.006507625003</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N43+N59+N70+N81</f>
        <v>383396.23894329515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76679.247788659035</v>
      </c>
      <c r="M88" s="856"/>
      <c r="N88" s="57"/>
    </row>
    <row r="89" spans="1:14">
      <c r="B89" s="95" t="s">
        <v>1057</v>
      </c>
      <c r="C89" s="96"/>
      <c r="D89" s="96"/>
      <c r="E89" s="96"/>
      <c r="F89" s="96"/>
      <c r="G89" s="96"/>
      <c r="H89" s="96"/>
      <c r="I89" s="93"/>
      <c r="J89" s="94"/>
      <c r="K89" s="313">
        <v>0.05</v>
      </c>
      <c r="L89" s="855">
        <f>N83*K89</f>
        <v>19169.811947164759</v>
      </c>
      <c r="M89" s="856"/>
      <c r="N89" s="57"/>
    </row>
    <row r="90" spans="1:14" ht="15" thickBot="1">
      <c r="B90" s="97" t="s">
        <v>1058</v>
      </c>
      <c r="C90" s="98"/>
      <c r="D90" s="98"/>
      <c r="E90" s="98"/>
      <c r="F90" s="98"/>
      <c r="G90" s="98"/>
      <c r="H90" s="98"/>
      <c r="I90" s="99"/>
      <c r="J90" s="100"/>
      <c r="K90" s="314">
        <v>0.05</v>
      </c>
      <c r="L90" s="857">
        <f>N83*K90</f>
        <v>19169.811947164759</v>
      </c>
      <c r="M90" s="858"/>
      <c r="N90" s="57"/>
    </row>
    <row r="91" spans="1:14" ht="15" thickBot="1">
      <c r="B91" s="821" t="s">
        <v>1037</v>
      </c>
      <c r="C91" s="822"/>
      <c r="D91" s="822"/>
      <c r="E91" s="822"/>
      <c r="F91" s="822"/>
      <c r="G91" s="822"/>
      <c r="H91" s="822"/>
      <c r="I91" s="822"/>
      <c r="J91" s="822"/>
      <c r="K91" s="822"/>
      <c r="L91" s="822"/>
      <c r="M91" s="823"/>
      <c r="N91" s="58">
        <f>L88+L89+L90</f>
        <v>115018.87168298857</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498415.11062628368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257</v>
      </c>
      <c r="B36" s="834" t="str">
        <f>VLOOKUP(A36,EQUIPOS!A6:D154,3,FALSE)</f>
        <v>Mezcladora de concreto 1 bulto</v>
      </c>
      <c r="C36" s="835"/>
      <c r="D36" s="835"/>
      <c r="E36" s="835"/>
      <c r="F36" s="835"/>
      <c r="G36" s="835"/>
      <c r="H36" s="836"/>
      <c r="I36" s="276"/>
      <c r="J36" s="277"/>
      <c r="K36" s="278">
        <f>VLOOKUP(A36,EQUIPOS!A6:D163,4,FALSE)</f>
        <v>2523.9900000000002</v>
      </c>
      <c r="L36" s="279"/>
      <c r="M36" s="345">
        <v>1</v>
      </c>
      <c r="N36" s="281">
        <f>K36/M36</f>
        <v>2523.9900000000002</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N81*M41</f>
        <v>3191.7003253812504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5715.6903253812507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77683.199999999997</v>
      </c>
      <c r="N48" s="281">
        <f>K48*M48</f>
        <v>65253.887999999992</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38.168724178170329</v>
      </c>
      <c r="N49" s="281">
        <f>K49*M49</f>
        <v>7061.213972961511</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92641.5</v>
      </c>
      <c r="N50" s="281">
        <f>K50*M50</f>
        <v>58364.144999999997</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535.5</v>
      </c>
      <c r="N51" s="281">
        <f>K51*M51</f>
        <v>139230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1" t="s">
        <v>1037</v>
      </c>
      <c r="C59" s="822"/>
      <c r="D59" s="822"/>
      <c r="E59" s="822"/>
      <c r="F59" s="822"/>
      <c r="G59" s="822"/>
      <c r="H59" s="822"/>
      <c r="I59" s="822"/>
      <c r="J59" s="822"/>
      <c r="K59" s="822"/>
      <c r="L59" s="822"/>
      <c r="M59" s="823"/>
      <c r="N59" s="403">
        <f>SUM(N48:N58)</f>
        <v>269909.24697296147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825">
        <f>VLOOKUP(A64,TRANSPORTE!A2:D117,4,FALSE)</f>
        <v>1339</v>
      </c>
      <c r="M64" s="826"/>
      <c r="N64" s="296">
        <f>K64*L64</f>
        <v>843.57</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825">
        <f>VLOOKUP(A65,TRANSPORTE!A3:D117,4,FALSE)</f>
        <v>1339</v>
      </c>
      <c r="M65" s="826"/>
      <c r="N65" s="296">
        <f>K65*L65</f>
        <v>1124.76</v>
      </c>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1968.33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63834.006507625003</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N43+N59+N70+N81</f>
        <v>341427.27380596771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68285.454761193541</v>
      </c>
      <c r="M88" s="856"/>
      <c r="N88" s="57"/>
    </row>
    <row r="89" spans="1:14">
      <c r="B89" s="95" t="s">
        <v>1057</v>
      </c>
      <c r="C89" s="96"/>
      <c r="D89" s="96"/>
      <c r="E89" s="96"/>
      <c r="F89" s="96"/>
      <c r="G89" s="96"/>
      <c r="H89" s="96"/>
      <c r="I89" s="93"/>
      <c r="J89" s="94"/>
      <c r="K89" s="313">
        <v>0.05</v>
      </c>
      <c r="L89" s="855">
        <f>N83*K89</f>
        <v>17071.363690298385</v>
      </c>
      <c r="M89" s="856"/>
      <c r="N89" s="57"/>
    </row>
    <row r="90" spans="1:14" ht="15" thickBot="1">
      <c r="B90" s="97" t="s">
        <v>1058</v>
      </c>
      <c r="C90" s="98"/>
      <c r="D90" s="98"/>
      <c r="E90" s="98"/>
      <c r="F90" s="98"/>
      <c r="G90" s="98"/>
      <c r="H90" s="98"/>
      <c r="I90" s="99"/>
      <c r="J90" s="100"/>
      <c r="K90" s="314">
        <v>0.05</v>
      </c>
      <c r="L90" s="857">
        <f>N83*K90</f>
        <v>17071.363690298385</v>
      </c>
      <c r="M90" s="858"/>
      <c r="N90" s="57"/>
    </row>
    <row r="91" spans="1:14" ht="15" thickBot="1">
      <c r="B91" s="821" t="s">
        <v>1037</v>
      </c>
      <c r="C91" s="822"/>
      <c r="D91" s="822"/>
      <c r="E91" s="822"/>
      <c r="F91" s="822"/>
      <c r="G91" s="822"/>
      <c r="H91" s="822"/>
      <c r="I91" s="822"/>
      <c r="J91" s="822"/>
      <c r="K91" s="822"/>
      <c r="L91" s="822"/>
      <c r="M91" s="823"/>
      <c r="N91" s="58">
        <f>L88+L89+L90</f>
        <v>102428.18214179031</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443855.45594775805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257</v>
      </c>
      <c r="B36" s="834" t="str">
        <f>VLOOKUP(A36,EQUIPOS!A6:D154,3,FALSE)</f>
        <v>Mezcladora de concreto 1 bulto</v>
      </c>
      <c r="C36" s="835"/>
      <c r="D36" s="835"/>
      <c r="E36" s="835"/>
      <c r="F36" s="835"/>
      <c r="G36" s="835"/>
      <c r="H36" s="836"/>
      <c r="I36" s="276"/>
      <c r="J36" s="277"/>
      <c r="K36" s="278">
        <f>VLOOKUP(A36,EQUIPOS!A6:D163,4,FALSE)</f>
        <v>2523.9900000000002</v>
      </c>
      <c r="L36" s="279"/>
      <c r="M36" s="345">
        <v>1</v>
      </c>
      <c r="N36" s="281">
        <f>K36/M36</f>
        <v>2523.9900000000002</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N81*M41</f>
        <v>2553.3602603050003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5077.3502603050001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77683.199999999997</v>
      </c>
      <c r="N48" s="281">
        <f>K48*M48</f>
        <v>39152.332799999996</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38.168724178170329</v>
      </c>
      <c r="N49" s="281">
        <f>K49*M49</f>
        <v>4236.7283837769064</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54621</v>
      </c>
      <c r="N50" s="281">
        <f>K50*M50</f>
        <v>21848.400000000001</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92641.5</v>
      </c>
      <c r="N51" s="281">
        <f>K51*M51</f>
        <v>35018.487000000001</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535.5</v>
      </c>
      <c r="N52" s="281">
        <f>K52*M52</f>
        <v>83538</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1" t="s">
        <v>1037</v>
      </c>
      <c r="C59" s="822"/>
      <c r="D59" s="822"/>
      <c r="E59" s="822"/>
      <c r="F59" s="822"/>
      <c r="G59" s="822"/>
      <c r="H59" s="822"/>
      <c r="I59" s="822"/>
      <c r="J59" s="822"/>
      <c r="K59" s="822"/>
      <c r="L59" s="822"/>
      <c r="M59" s="823"/>
      <c r="N59" s="403">
        <f>SUM(N48:N58)</f>
        <v>183793.9481837769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825">
        <f>VLOOKUP(A64,TRANSPORTE!A2:D117,4,FALSE)</f>
        <v>1339</v>
      </c>
      <c r="M64" s="826"/>
      <c r="N64" s="296">
        <f>K64*L64</f>
        <v>506.142</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825">
        <f>VLOOKUP(A65,TRANSPORTE!A3:D117,4,FALSE)</f>
        <v>1339</v>
      </c>
      <c r="M65" s="826"/>
      <c r="N65" s="296">
        <f>K65*L65</f>
        <v>674.85599999999999</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825">
        <f>VLOOKUP(A66,TRANSPORTE!A3:D117,4,FALSE)</f>
        <v>1339</v>
      </c>
      <c r="M66" s="826"/>
      <c r="N66" s="296">
        <f>K66*L66</f>
        <v>535.6</v>
      </c>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f>N64+N65+N66+N67+N68</f>
        <v>1716.598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08"/>
      <c r="C80" s="809"/>
      <c r="D80" s="809"/>
      <c r="E80" s="809"/>
      <c r="F80" s="809"/>
      <c r="G80" s="809"/>
      <c r="H80" s="809"/>
      <c r="I80" s="132"/>
      <c r="J80" s="132"/>
      <c r="K80" s="132"/>
      <c r="L80" s="909"/>
      <c r="M80" s="909"/>
      <c r="N80" s="51"/>
    </row>
    <row r="81" spans="1:14" ht="15" thickBot="1">
      <c r="B81" s="827" t="s">
        <v>1037</v>
      </c>
      <c r="C81" s="828"/>
      <c r="D81" s="828"/>
      <c r="E81" s="828"/>
      <c r="F81" s="828"/>
      <c r="G81" s="828"/>
      <c r="H81" s="828"/>
      <c r="I81" s="828"/>
      <c r="J81" s="828"/>
      <c r="K81" s="828"/>
      <c r="L81" s="828"/>
      <c r="M81" s="829"/>
      <c r="N81" s="310">
        <f>SUM(N75:N80)</f>
        <v>51067.205206099999</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N43+N59+N70+N81</f>
        <v>241655.10165018192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48331.020330036386</v>
      </c>
      <c r="M88" s="856"/>
      <c r="N88" s="57"/>
    </row>
    <row r="89" spans="1:14">
      <c r="B89" s="95" t="s">
        <v>1057</v>
      </c>
      <c r="C89" s="96"/>
      <c r="D89" s="96"/>
      <c r="E89" s="96"/>
      <c r="F89" s="96"/>
      <c r="G89" s="96"/>
      <c r="H89" s="96"/>
      <c r="I89" s="93"/>
      <c r="J89" s="94"/>
      <c r="K89" s="313">
        <v>0.05</v>
      </c>
      <c r="L89" s="855">
        <f>N83*K89</f>
        <v>12082.755082509097</v>
      </c>
      <c r="M89" s="856"/>
      <c r="N89" s="57"/>
    </row>
    <row r="90" spans="1:14" ht="15" thickBot="1">
      <c r="B90" s="97" t="s">
        <v>1058</v>
      </c>
      <c r="C90" s="98"/>
      <c r="D90" s="98"/>
      <c r="E90" s="98"/>
      <c r="F90" s="98"/>
      <c r="G90" s="98"/>
      <c r="H90" s="98"/>
      <c r="I90" s="99"/>
      <c r="J90" s="100"/>
      <c r="K90" s="314">
        <v>0.05</v>
      </c>
      <c r="L90" s="857">
        <f>N83*K90</f>
        <v>12082.755082509097</v>
      </c>
      <c r="M90" s="858"/>
      <c r="N90" s="57"/>
    </row>
    <row r="91" spans="1:14" ht="15" thickBot="1">
      <c r="B91" s="821" t="s">
        <v>1037</v>
      </c>
      <c r="C91" s="822"/>
      <c r="D91" s="822"/>
      <c r="E91" s="822"/>
      <c r="F91" s="822"/>
      <c r="G91" s="822"/>
      <c r="H91" s="822"/>
      <c r="I91" s="822"/>
      <c r="J91" s="822"/>
      <c r="K91" s="822"/>
      <c r="L91" s="822"/>
      <c r="M91" s="823"/>
      <c r="N91" s="58">
        <f>L88+L89+L90</f>
        <v>72496.530495054583</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314151.63214523648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363</v>
      </c>
      <c r="B36" s="834" t="str">
        <f>VLOOKUP(A36,EQUIPOS!A6:D154,3,FALSE)</f>
        <v>Vibrador de concreto, Motor de 3 hp a 18.000 rpm Mangueras de 4 mt</v>
      </c>
      <c r="C36" s="835"/>
      <c r="D36" s="835"/>
      <c r="E36" s="835"/>
      <c r="F36" s="835"/>
      <c r="G36" s="835"/>
      <c r="H36" s="836"/>
      <c r="I36" s="276"/>
      <c r="J36" s="277"/>
      <c r="K36" s="278">
        <f>VLOOKUP(A36,EQUIPOS!A6:D163,4,FALSE)</f>
        <v>5648.93</v>
      </c>
      <c r="L36" s="279"/>
      <c r="M36" s="345">
        <v>1</v>
      </c>
      <c r="N36" s="281">
        <f>K36/M36</f>
        <v>5648.93</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1501.9766237088236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7150.9066237088236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3945.36</v>
      </c>
      <c r="N48" s="281">
        <f>K48*M48</f>
        <v>134584.12032000002</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31273.200000000001</v>
      </c>
      <c r="N49" s="281">
        <f>K49*M49</f>
        <v>4690.9799999999996</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446678.4</v>
      </c>
      <c r="N50" s="281">
        <f>K50*M50</f>
        <v>56281.4784</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18147.994756954107</v>
      </c>
      <c r="N51" s="281">
        <f>K51*M51</f>
        <v>18147.994756954107</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213704.57347695413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825">
        <f>VLOOKUP(A61,TRANSPORTE!A3:D117,4,FALSE)</f>
        <v>959.9556440226188</v>
      </c>
      <c r="M61" s="826"/>
      <c r="N61" s="296">
        <f>K61*L61</f>
        <v>120.95441114684996</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f>N61+N62+N63+N64+N65</f>
        <v>120.95441114684996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973"/>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51"/>
    </row>
    <row r="78" spans="1:15" ht="15" thickBot="1">
      <c r="B78" s="827" t="s">
        <v>1037</v>
      </c>
      <c r="C78" s="828"/>
      <c r="D78" s="828"/>
      <c r="E78" s="828"/>
      <c r="F78" s="828"/>
      <c r="G78" s="828"/>
      <c r="H78" s="828"/>
      <c r="I78" s="828"/>
      <c r="J78" s="828"/>
      <c r="K78" s="828"/>
      <c r="L78" s="828"/>
      <c r="M78" s="829"/>
      <c r="N78" s="310">
        <f>SUM(N72:N77)</f>
        <v>75098.831185441173</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296075.26569725096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59215.053139450196</v>
      </c>
      <c r="M85" s="856"/>
      <c r="N85" s="57"/>
    </row>
    <row r="86" spans="1:14">
      <c r="B86" s="95" t="s">
        <v>1057</v>
      </c>
      <c r="C86" s="96"/>
      <c r="D86" s="96"/>
      <c r="E86" s="96"/>
      <c r="F86" s="96"/>
      <c r="G86" s="96"/>
      <c r="H86" s="96"/>
      <c r="I86" s="93"/>
      <c r="J86" s="94"/>
      <c r="K86" s="313">
        <v>0.05</v>
      </c>
      <c r="L86" s="855">
        <f>N80*K86</f>
        <v>14803.763284862549</v>
      </c>
      <c r="M86" s="856"/>
      <c r="N86" s="57"/>
    </row>
    <row r="87" spans="1:14" ht="15" thickBot="1">
      <c r="B87" s="97" t="s">
        <v>1058</v>
      </c>
      <c r="C87" s="98"/>
      <c r="D87" s="98"/>
      <c r="E87" s="98"/>
      <c r="F87" s="98"/>
      <c r="G87" s="98"/>
      <c r="H87" s="98"/>
      <c r="I87" s="99"/>
      <c r="J87" s="100"/>
      <c r="K87" s="314">
        <v>0.05</v>
      </c>
      <c r="L87" s="857">
        <f>N80*K87</f>
        <v>14803.763284862549</v>
      </c>
      <c r="M87" s="858"/>
      <c r="N87" s="57"/>
    </row>
    <row r="88" spans="1:14" ht="15" thickBot="1">
      <c r="B88" s="821" t="s">
        <v>1037</v>
      </c>
      <c r="C88" s="822"/>
      <c r="D88" s="822"/>
      <c r="E88" s="822"/>
      <c r="F88" s="822"/>
      <c r="G88" s="822"/>
      <c r="H88" s="822"/>
      <c r="I88" s="822"/>
      <c r="J88" s="822"/>
      <c r="K88" s="822"/>
      <c r="L88" s="822"/>
      <c r="M88" s="823"/>
      <c r="N88" s="58">
        <f>L85+L86+L87</f>
        <v>88822.57970917529</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384897.84540642623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363</v>
      </c>
      <c r="B36" s="834" t="str">
        <f>VLOOKUP(A36,EQUIPOS!A6:D154,3,FALSE)</f>
        <v>Vibrador de concreto, Motor de 3 hp a 18.000 rpm Mangueras de 4 mt</v>
      </c>
      <c r="C36" s="835"/>
      <c r="D36" s="835"/>
      <c r="E36" s="835"/>
      <c r="F36" s="835"/>
      <c r="G36" s="835"/>
      <c r="H36" s="836"/>
      <c r="I36" s="276"/>
      <c r="J36" s="277"/>
      <c r="K36" s="278">
        <f>VLOOKUP(A36,EQUIPOS!A6:D163,4,FALSE)</f>
        <v>5648.93</v>
      </c>
      <c r="L36" s="279"/>
      <c r="M36" s="345">
        <v>1</v>
      </c>
      <c r="N36" s="281">
        <f>K36/M36</f>
        <v>5648.93</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1501.9766237088236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7150.9066237088236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3945.36</v>
      </c>
      <c r="N48" s="281">
        <f>K48*M48</f>
        <v>134584.12032000002</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31273.200000000001</v>
      </c>
      <c r="N49" s="281">
        <f>K49*M49</f>
        <v>4690.9799999999996</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544996.19999999995</v>
      </c>
      <c r="N50" s="281">
        <f>K50*M50</f>
        <v>68669.521199999988</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18147.994756954107</v>
      </c>
      <c r="N51" s="281">
        <f>K51*M51</f>
        <v>18147.994756954107</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226092.61627695413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825">
        <f>VLOOKUP(A61,TRANSPORTE!A3:D117,4,FALSE)</f>
        <v>959.9556440226188</v>
      </c>
      <c r="M61" s="826"/>
      <c r="N61" s="296">
        <f>K61*L61</f>
        <v>120.95441114684996</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f>N61+N62+N63+N64+N65</f>
        <v>120.95441114684996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973"/>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133"/>
    </row>
    <row r="78" spans="1:15" ht="15" thickBot="1">
      <c r="B78" s="827" t="s">
        <v>1037</v>
      </c>
      <c r="C78" s="828"/>
      <c r="D78" s="828"/>
      <c r="E78" s="828"/>
      <c r="F78" s="828"/>
      <c r="G78" s="828"/>
      <c r="H78" s="828"/>
      <c r="I78" s="828"/>
      <c r="J78" s="828"/>
      <c r="K78" s="828"/>
      <c r="L78" s="828"/>
      <c r="M78" s="829"/>
      <c r="N78" s="469">
        <f>SUM(N72:N77)</f>
        <v>75098.831185441173</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308463.30849725095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61692.661699450196</v>
      </c>
      <c r="M85" s="856"/>
      <c r="N85" s="57"/>
    </row>
    <row r="86" spans="1:14">
      <c r="B86" s="95" t="s">
        <v>1057</v>
      </c>
      <c r="C86" s="96"/>
      <c r="D86" s="96"/>
      <c r="E86" s="96"/>
      <c r="F86" s="96"/>
      <c r="G86" s="96"/>
      <c r="H86" s="96"/>
      <c r="I86" s="93"/>
      <c r="J86" s="94"/>
      <c r="K86" s="313">
        <v>0.05</v>
      </c>
      <c r="L86" s="855">
        <f>N80*K86</f>
        <v>15423.165424862549</v>
      </c>
      <c r="M86" s="856"/>
      <c r="N86" s="57"/>
    </row>
    <row r="87" spans="1:14" ht="15" thickBot="1">
      <c r="B87" s="97" t="s">
        <v>1058</v>
      </c>
      <c r="C87" s="98"/>
      <c r="D87" s="98"/>
      <c r="E87" s="98"/>
      <c r="F87" s="98"/>
      <c r="G87" s="98"/>
      <c r="H87" s="98"/>
      <c r="I87" s="99"/>
      <c r="J87" s="100"/>
      <c r="K87" s="314">
        <v>0.05</v>
      </c>
      <c r="L87" s="857">
        <f>N80*K87</f>
        <v>15423.165424862549</v>
      </c>
      <c r="M87" s="858"/>
      <c r="N87" s="57"/>
    </row>
    <row r="88" spans="1:14" ht="15" thickBot="1">
      <c r="B88" s="821" t="s">
        <v>1037</v>
      </c>
      <c r="C88" s="822"/>
      <c r="D88" s="822"/>
      <c r="E88" s="822"/>
      <c r="F88" s="822"/>
      <c r="G88" s="822"/>
      <c r="H88" s="822"/>
      <c r="I88" s="822"/>
      <c r="J88" s="822"/>
      <c r="K88" s="822"/>
      <c r="L88" s="822"/>
      <c r="M88" s="823"/>
      <c r="N88" s="58">
        <f>L85+L86+L87</f>
        <v>92538.992549175309</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401002.30104642629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156</v>
      </c>
      <c r="B36" s="834" t="str">
        <f>VLOOKUP(A36,EQUIPOS!A6:D154,3,FALSE)</f>
        <v>Cizalla manual de 90 cm.</v>
      </c>
      <c r="C36" s="835"/>
      <c r="D36" s="835"/>
      <c r="E36" s="835"/>
      <c r="F36" s="835"/>
      <c r="G36" s="835"/>
      <c r="H36" s="836"/>
      <c r="I36" s="276"/>
      <c r="J36" s="277"/>
      <c r="K36" s="278">
        <f>VLOOKUP(A36,EQUIPOS!A6:D163,4,FALSE)</f>
        <v>1201.9000000000001</v>
      </c>
      <c r="L36" s="279"/>
      <c r="M36" s="345">
        <v>37.5</v>
      </c>
      <c r="N36" s="281">
        <f>K36/M36</f>
        <v>32.050666666666672</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15.32016156183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47.37082822849667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3945.36</v>
      </c>
      <c r="N48" s="281">
        <f>K48*M48</f>
        <v>4142.6280000000006</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4528.8</v>
      </c>
      <c r="N49" s="281">
        <f>K49*M49</f>
        <v>135.864</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4278.4920000000002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5">
        <f>VLOOKUP(A61,TRANSPORTE!A3:D117,4,FALSE)</f>
        <v>0.30101358760964236</v>
      </c>
      <c r="M61" s="826"/>
      <c r="N61" s="296">
        <f>K61*L61</f>
        <v>0.31606426699012452</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f>N61+N62+N63+N64+N65</f>
        <v>0.31606426699012452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850"/>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51"/>
    </row>
    <row r="78" spans="1:15" ht="15" thickBot="1">
      <c r="B78" s="827" t="s">
        <v>1037</v>
      </c>
      <c r="C78" s="828"/>
      <c r="D78" s="828"/>
      <c r="E78" s="828"/>
      <c r="F78" s="828"/>
      <c r="G78" s="828"/>
      <c r="H78" s="828"/>
      <c r="I78" s="828"/>
      <c r="J78" s="828"/>
      <c r="K78" s="828"/>
      <c r="L78" s="828"/>
      <c r="M78" s="829"/>
      <c r="N78" s="310">
        <f>SUM(N72:N77)</f>
        <v>766.00807809150001</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5092.1869705869867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1018.4373941173974</v>
      </c>
      <c r="M85" s="856"/>
      <c r="N85" s="57"/>
    </row>
    <row r="86" spans="1:14">
      <c r="B86" s="95" t="s">
        <v>1057</v>
      </c>
      <c r="C86" s="96"/>
      <c r="D86" s="96"/>
      <c r="E86" s="96"/>
      <c r="F86" s="96"/>
      <c r="G86" s="96"/>
      <c r="H86" s="96"/>
      <c r="I86" s="93"/>
      <c r="J86" s="94"/>
      <c r="K86" s="313">
        <v>0.05</v>
      </c>
      <c r="L86" s="855">
        <f>N80*K86</f>
        <v>254.60934852934935</v>
      </c>
      <c r="M86" s="856"/>
      <c r="N86" s="57"/>
    </row>
    <row r="87" spans="1:14" ht="15" thickBot="1">
      <c r="B87" s="97" t="s">
        <v>1058</v>
      </c>
      <c r="C87" s="98"/>
      <c r="D87" s="98"/>
      <c r="E87" s="98"/>
      <c r="F87" s="98"/>
      <c r="G87" s="98"/>
      <c r="H87" s="98"/>
      <c r="I87" s="99"/>
      <c r="J87" s="100"/>
      <c r="K87" s="314">
        <v>0.05</v>
      </c>
      <c r="L87" s="857">
        <f>N80*K87</f>
        <v>254.60934852934935</v>
      </c>
      <c r="M87" s="858"/>
      <c r="N87" s="57"/>
    </row>
    <row r="88" spans="1:14" ht="15" thickBot="1">
      <c r="B88" s="821" t="s">
        <v>1037</v>
      </c>
      <c r="C88" s="822"/>
      <c r="D88" s="822"/>
      <c r="E88" s="822"/>
      <c r="F88" s="822"/>
      <c r="G88" s="822"/>
      <c r="H88" s="822"/>
      <c r="I88" s="822"/>
      <c r="J88" s="822"/>
      <c r="K88" s="822"/>
      <c r="L88" s="822"/>
      <c r="M88" s="823"/>
      <c r="N88" s="58">
        <f>L85+L86+L87</f>
        <v>1527.656091176096</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6619.8430617630829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156</v>
      </c>
      <c r="B36" s="834" t="str">
        <f>VLOOKUP(A36,EQUIPOS!A6:D154,3,FALSE)</f>
        <v>Cizalla manual de 90 cm.</v>
      </c>
      <c r="C36" s="835"/>
      <c r="D36" s="835"/>
      <c r="E36" s="835"/>
      <c r="F36" s="835"/>
      <c r="G36" s="835"/>
      <c r="H36" s="836"/>
      <c r="I36" s="276"/>
      <c r="J36" s="277"/>
      <c r="K36" s="278">
        <f>VLOOKUP(A36,EQUIPOS!A6:D163,4,FALSE)</f>
        <v>1201.9000000000001</v>
      </c>
      <c r="L36" s="279"/>
      <c r="M36" s="345">
        <v>37.5</v>
      </c>
      <c r="N36" s="281">
        <f>K36/M36</f>
        <v>32.050666666666672</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15.32016156183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47.37082822849667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4575.72</v>
      </c>
      <c r="N48" s="281">
        <f>K48*M48</f>
        <v>4804.5060000000003</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4528.8</v>
      </c>
      <c r="N49" s="281">
        <f>K49*M49</f>
        <v>135.864</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4940.37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5">
        <f>VLOOKUP(A61,TRANSPORTE!A3:D117,4,FALSE)</f>
        <v>0.30101358760964236</v>
      </c>
      <c r="M61" s="826"/>
      <c r="N61" s="296">
        <f>K61*L61</f>
        <v>0.31606426699012452</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f>N61+N62+N63+N64+N65</f>
        <v>0.31606426699012452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850"/>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51"/>
    </row>
    <row r="78" spans="1:15" ht="15" thickBot="1">
      <c r="B78" s="827" t="s">
        <v>1037</v>
      </c>
      <c r="C78" s="828"/>
      <c r="D78" s="828"/>
      <c r="E78" s="828"/>
      <c r="F78" s="828"/>
      <c r="G78" s="828"/>
      <c r="H78" s="828"/>
      <c r="I78" s="828"/>
      <c r="J78" s="828"/>
      <c r="K78" s="828"/>
      <c r="L78" s="828"/>
      <c r="M78" s="829"/>
      <c r="N78" s="310">
        <f>SUM(N72:N77)</f>
        <v>766.00807809150001</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5754.0649705869873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1150.8129941173975</v>
      </c>
      <c r="M85" s="856"/>
      <c r="N85" s="57"/>
    </row>
    <row r="86" spans="1:14">
      <c r="B86" s="95" t="s">
        <v>1057</v>
      </c>
      <c r="C86" s="96"/>
      <c r="D86" s="96"/>
      <c r="E86" s="96"/>
      <c r="F86" s="96"/>
      <c r="G86" s="96"/>
      <c r="H86" s="96"/>
      <c r="I86" s="93"/>
      <c r="J86" s="94"/>
      <c r="K86" s="313">
        <v>0.05</v>
      </c>
      <c r="L86" s="855">
        <f>N80*K86</f>
        <v>287.70324852934937</v>
      </c>
      <c r="M86" s="856"/>
      <c r="N86" s="57"/>
    </row>
    <row r="87" spans="1:14" ht="15" thickBot="1">
      <c r="B87" s="97" t="s">
        <v>1058</v>
      </c>
      <c r="C87" s="98"/>
      <c r="D87" s="98"/>
      <c r="E87" s="98"/>
      <c r="F87" s="98"/>
      <c r="G87" s="98"/>
      <c r="H87" s="98"/>
      <c r="I87" s="99"/>
      <c r="J87" s="100"/>
      <c r="K87" s="314">
        <v>0.05</v>
      </c>
      <c r="L87" s="857">
        <f>N80*K87</f>
        <v>287.70324852934937</v>
      </c>
      <c r="M87" s="858"/>
      <c r="N87" s="57"/>
    </row>
    <row r="88" spans="1:14" ht="15" thickBot="1">
      <c r="B88" s="821" t="s">
        <v>1037</v>
      </c>
      <c r="C88" s="822"/>
      <c r="D88" s="822"/>
      <c r="E88" s="822"/>
      <c r="F88" s="822"/>
      <c r="G88" s="822"/>
      <c r="H88" s="822"/>
      <c r="I88" s="822"/>
      <c r="J88" s="822"/>
      <c r="K88" s="822"/>
      <c r="L88" s="822"/>
      <c r="M88" s="823"/>
      <c r="N88" s="58">
        <f>L85+L86+L87</f>
        <v>1726.2194911760962</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7480.2844617630835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123</v>
      </c>
      <c r="B36" s="834" t="str">
        <f>VLOOKUP(A36,EQUIPOS!A6:D154,3,FALSE)</f>
        <v>Bomba de inyección de lechada</v>
      </c>
      <c r="C36" s="835"/>
      <c r="D36" s="835"/>
      <c r="E36" s="835"/>
      <c r="F36" s="835"/>
      <c r="G36" s="835"/>
      <c r="H36" s="836"/>
      <c r="I36" s="276"/>
      <c r="J36" s="277"/>
      <c r="K36" s="278">
        <f>VLOOKUP(A36,EQUIPOS!A6:D163,4,FALSE)</f>
        <v>19428.527785016289</v>
      </c>
      <c r="L36" s="279"/>
      <c r="M36" s="345">
        <v>670</v>
      </c>
      <c r="N36" s="281">
        <f>K36/M36</f>
        <v>28.997802664203416</v>
      </c>
    </row>
    <row r="37" spans="1:14">
      <c r="A37" s="119" t="s">
        <v>125</v>
      </c>
      <c r="B37" s="834" t="str">
        <f>VLOOKUP(A37,EQUIPOS!A7:D154,3,FALSE)</f>
        <v>Bomba para gato de tensionamiento</v>
      </c>
      <c r="C37" s="835"/>
      <c r="D37" s="835"/>
      <c r="E37" s="835"/>
      <c r="F37" s="835"/>
      <c r="G37" s="835"/>
      <c r="H37" s="836"/>
      <c r="I37" s="430"/>
      <c r="J37" s="431"/>
      <c r="K37" s="278">
        <f>VLOOKUP(A37,EQUIPOS!A7:D164,4,FALSE)</f>
        <v>48571.31946254072</v>
      </c>
      <c r="L37" s="344"/>
      <c r="M37" s="345">
        <v>670</v>
      </c>
      <c r="N37" s="281">
        <f>K37/M37</f>
        <v>72.494506660508534</v>
      </c>
    </row>
    <row r="38" spans="1:14">
      <c r="A38" s="119" t="s">
        <v>240</v>
      </c>
      <c r="B38" s="834" t="str">
        <f>VLOOKUP(A38,EQUIPOS!A8:D154,3,FALSE)</f>
        <v>Gato para tensionamiento, fuerza Max 200 ton, área de tensión 314 cm2.</v>
      </c>
      <c r="C38" s="835"/>
      <c r="D38" s="835"/>
      <c r="E38" s="835"/>
      <c r="F38" s="835"/>
      <c r="G38" s="835"/>
      <c r="H38" s="836"/>
      <c r="I38" s="337"/>
      <c r="J38" s="339"/>
      <c r="K38" s="278">
        <f>VLOOKUP(A38,EQUIPOS!A8:D165,4,FALSE)</f>
        <v>120564.8085325733</v>
      </c>
      <c r="L38" s="432"/>
      <c r="M38" s="433">
        <v>670</v>
      </c>
      <c r="N38" s="281">
        <f>K38/M38</f>
        <v>179.94747542175119</v>
      </c>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6.0975767410268658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287.53736148748999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10495.227247221956</v>
      </c>
      <c r="N48" s="281">
        <f t="shared" ref="N48:N53" si="0">K48*M48</f>
        <v>41.980908988887826</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10575.115125067192</v>
      </c>
      <c r="N49" s="281">
        <f t="shared" si="0"/>
        <v>42.30046050026877</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754.02788481523874</v>
      </c>
      <c r="N50" s="281">
        <f t="shared" si="0"/>
        <v>15.080557696304774</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4097.1627621741109</v>
      </c>
      <c r="N51" s="281">
        <f t="shared" si="0"/>
        <v>348.25883478479943</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50147.946589925734</v>
      </c>
      <c r="N52" s="281">
        <f t="shared" si="0"/>
        <v>50.147946589925738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4528.8</v>
      </c>
      <c r="N53" s="281">
        <f t="shared" si="0"/>
        <v>90.576000000000008</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588.34470856018652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B61" s="52"/>
      <c r="C61" s="326"/>
      <c r="D61" s="326"/>
      <c r="E61" s="326"/>
      <c r="F61" s="326"/>
      <c r="G61" s="326"/>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850"/>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133"/>
    </row>
    <row r="78" spans="1:15" ht="15" thickBot="1">
      <c r="B78" s="827" t="s">
        <v>1037</v>
      </c>
      <c r="C78" s="828"/>
      <c r="D78" s="828"/>
      <c r="E78" s="828"/>
      <c r="F78" s="828"/>
      <c r="G78" s="828"/>
      <c r="H78" s="828"/>
      <c r="I78" s="828"/>
      <c r="J78" s="828"/>
      <c r="K78" s="828"/>
      <c r="L78" s="828"/>
      <c r="M78" s="829"/>
      <c r="N78" s="469">
        <f>SUM(N72:N77)</f>
        <v>304.87883705134328</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1180.7609070990197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236.15218141980395</v>
      </c>
      <c r="M85" s="856"/>
      <c r="N85" s="57"/>
    </row>
    <row r="86" spans="1:14">
      <c r="B86" s="95" t="s">
        <v>1057</v>
      </c>
      <c r="C86" s="96"/>
      <c r="D86" s="96"/>
      <c r="E86" s="96"/>
      <c r="F86" s="96"/>
      <c r="G86" s="96"/>
      <c r="H86" s="96"/>
      <c r="I86" s="93"/>
      <c r="J86" s="94"/>
      <c r="K86" s="313">
        <v>0.05</v>
      </c>
      <c r="L86" s="855">
        <f>N80*K86</f>
        <v>59.038045354950988</v>
      </c>
      <c r="M86" s="856"/>
      <c r="N86" s="57"/>
    </row>
    <row r="87" spans="1:14" ht="15" thickBot="1">
      <c r="B87" s="97" t="s">
        <v>1058</v>
      </c>
      <c r="C87" s="98"/>
      <c r="D87" s="98"/>
      <c r="E87" s="98"/>
      <c r="F87" s="98"/>
      <c r="G87" s="98"/>
      <c r="H87" s="98"/>
      <c r="I87" s="99"/>
      <c r="J87" s="100"/>
      <c r="K87" s="314">
        <v>0.05</v>
      </c>
      <c r="L87" s="857">
        <f>N80*K87</f>
        <v>59.038045354950988</v>
      </c>
      <c r="M87" s="858"/>
      <c r="N87" s="57"/>
    </row>
    <row r="88" spans="1:14" ht="15" thickBot="1">
      <c r="B88" s="821" t="s">
        <v>1037</v>
      </c>
      <c r="C88" s="822"/>
      <c r="D88" s="822"/>
      <c r="E88" s="822"/>
      <c r="F88" s="822"/>
      <c r="G88" s="822"/>
      <c r="H88" s="822"/>
      <c r="I88" s="822"/>
      <c r="J88" s="822"/>
      <c r="K88" s="822"/>
      <c r="L88" s="822"/>
      <c r="M88" s="823"/>
      <c r="N88" s="58">
        <f>L85+L86+L87</f>
        <v>354.22827212970594</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1534.9891792287258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123</v>
      </c>
      <c r="B36" s="834" t="str">
        <f>VLOOKUP(A36,EQUIPOS!A6:D154,3,FALSE)</f>
        <v>Bomba de inyección de lechada</v>
      </c>
      <c r="C36" s="835"/>
      <c r="D36" s="835"/>
      <c r="E36" s="835"/>
      <c r="F36" s="835"/>
      <c r="G36" s="835"/>
      <c r="H36" s="836"/>
      <c r="I36" s="276"/>
      <c r="J36" s="277"/>
      <c r="K36" s="278">
        <f>VLOOKUP(A36,EQUIPOS!A6:D163,4,FALSE)</f>
        <v>19428.527785016289</v>
      </c>
      <c r="L36" s="279"/>
      <c r="M36" s="345">
        <v>670</v>
      </c>
      <c r="N36" s="281">
        <f>K36/M36</f>
        <v>28.997802664203416</v>
      </c>
    </row>
    <row r="37" spans="1:14">
      <c r="A37" s="119" t="s">
        <v>125</v>
      </c>
      <c r="B37" s="834" t="str">
        <f>VLOOKUP(A37,EQUIPOS!A7:D154,3,FALSE)</f>
        <v>Bomba para gato de tensionamiento</v>
      </c>
      <c r="C37" s="835"/>
      <c r="D37" s="835"/>
      <c r="E37" s="835"/>
      <c r="F37" s="835"/>
      <c r="G37" s="835"/>
      <c r="H37" s="836"/>
      <c r="I37" s="430"/>
      <c r="J37" s="431"/>
      <c r="K37" s="278">
        <f>VLOOKUP(A37,EQUIPOS!A7:D164,4,FALSE)</f>
        <v>48571.31946254072</v>
      </c>
      <c r="L37" s="344"/>
      <c r="M37" s="345">
        <v>670</v>
      </c>
      <c r="N37" s="281">
        <f>K37/M37</f>
        <v>72.494506660508534</v>
      </c>
    </row>
    <row r="38" spans="1:14">
      <c r="A38" s="119" t="s">
        <v>240</v>
      </c>
      <c r="B38" s="834" t="str">
        <f>VLOOKUP(A38,EQUIPOS!A8:D154,3,FALSE)</f>
        <v>Gato para tensionamiento, fuerza Max 200 ton, área de tensión 314 cm2.</v>
      </c>
      <c r="C38" s="835"/>
      <c r="D38" s="835"/>
      <c r="E38" s="835"/>
      <c r="F38" s="835"/>
      <c r="G38" s="835"/>
      <c r="H38" s="836"/>
      <c r="I38" s="337"/>
      <c r="J38" s="339"/>
      <c r="K38" s="278">
        <f>VLOOKUP(A38,EQUIPOS!A8:D165,4,FALSE)</f>
        <v>120564.8085325733</v>
      </c>
      <c r="L38" s="432"/>
      <c r="M38" s="433">
        <v>670</v>
      </c>
      <c r="N38" s="281">
        <f>K38/M38</f>
        <v>179.94747542175119</v>
      </c>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6.0975767410268658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287.53736148748999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10495.227247221956</v>
      </c>
      <c r="N48" s="281">
        <f t="shared" ref="N48:N53" si="0">K48*M48</f>
        <v>41.980908988887826</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10575.115125067192</v>
      </c>
      <c r="N49" s="281">
        <f t="shared" si="0"/>
        <v>42.30046050026877</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754.02788481523874</v>
      </c>
      <c r="N50" s="281">
        <f t="shared" si="0"/>
        <v>15.080557696304774</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4097.1627621741109</v>
      </c>
      <c r="N51" s="281">
        <f t="shared" si="0"/>
        <v>22657.310074822835</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50147.946589925734</v>
      </c>
      <c r="N52" s="281">
        <f t="shared" si="0"/>
        <v>50.147946589925738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4528.8</v>
      </c>
      <c r="N53" s="281">
        <f t="shared" si="0"/>
        <v>90.576000000000008</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22897.395948598223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B61" s="52"/>
      <c r="C61" s="326"/>
      <c r="D61" s="326"/>
      <c r="E61" s="326"/>
      <c r="F61" s="326"/>
      <c r="G61" s="326"/>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850"/>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51"/>
    </row>
    <row r="78" spans="1:15" ht="15" thickBot="1">
      <c r="B78" s="827" t="s">
        <v>1037</v>
      </c>
      <c r="C78" s="828"/>
      <c r="D78" s="828"/>
      <c r="E78" s="828"/>
      <c r="F78" s="828"/>
      <c r="G78" s="828"/>
      <c r="H78" s="828"/>
      <c r="I78" s="828"/>
      <c r="J78" s="828"/>
      <c r="K78" s="828"/>
      <c r="L78" s="828"/>
      <c r="M78" s="829"/>
      <c r="N78" s="310">
        <f>SUM(N72:N77)</f>
        <v>304.87883705134328</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23489.812147137058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4697.9624294274117</v>
      </c>
      <c r="M85" s="856"/>
      <c r="N85" s="57"/>
    </row>
    <row r="86" spans="1:14">
      <c r="B86" s="95" t="s">
        <v>1057</v>
      </c>
      <c r="C86" s="96"/>
      <c r="D86" s="96"/>
      <c r="E86" s="96"/>
      <c r="F86" s="96"/>
      <c r="G86" s="96"/>
      <c r="H86" s="96"/>
      <c r="I86" s="93"/>
      <c r="J86" s="94"/>
      <c r="K86" s="313">
        <v>0.05</v>
      </c>
      <c r="L86" s="855">
        <f>N80*K86</f>
        <v>1174.4906073568529</v>
      </c>
      <c r="M86" s="856"/>
      <c r="N86" s="57"/>
    </row>
    <row r="87" spans="1:14" ht="15" thickBot="1">
      <c r="B87" s="97" t="s">
        <v>1058</v>
      </c>
      <c r="C87" s="98"/>
      <c r="D87" s="98"/>
      <c r="E87" s="98"/>
      <c r="F87" s="98"/>
      <c r="G87" s="98"/>
      <c r="H87" s="98"/>
      <c r="I87" s="99"/>
      <c r="J87" s="100"/>
      <c r="K87" s="314">
        <v>0.05</v>
      </c>
      <c r="L87" s="857">
        <f>N80*K87</f>
        <v>1174.4906073568529</v>
      </c>
      <c r="M87" s="858"/>
      <c r="N87" s="57"/>
    </row>
    <row r="88" spans="1:14" ht="15" thickBot="1">
      <c r="B88" s="821" t="s">
        <v>1037</v>
      </c>
      <c r="C88" s="822"/>
      <c r="D88" s="822"/>
      <c r="E88" s="822"/>
      <c r="F88" s="822"/>
      <c r="G88" s="822"/>
      <c r="H88" s="822"/>
      <c r="I88" s="822"/>
      <c r="J88" s="822"/>
      <c r="K88" s="822"/>
      <c r="L88" s="822"/>
      <c r="M88" s="823"/>
      <c r="N88" s="58">
        <f>L85+L86+L87</f>
        <v>7046.9436441411171</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30536.755791278174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0"/>
      <c r="C1" s="922"/>
      <c r="D1" s="923"/>
      <c r="E1" s="923"/>
      <c r="F1" s="923"/>
      <c r="G1" s="923"/>
      <c r="H1" s="923"/>
      <c r="I1" s="923"/>
      <c r="J1" s="924"/>
      <c r="K1" s="981" t="s">
        <v>1017</v>
      </c>
      <c r="L1" s="927" t="s">
        <v>2304</v>
      </c>
      <c r="M1" s="928"/>
      <c r="N1" s="929"/>
    </row>
    <row r="2" spans="2:14">
      <c r="B2" s="911"/>
      <c r="C2" s="933" t="s">
        <v>1018</v>
      </c>
      <c r="D2" s="934"/>
      <c r="E2" s="934"/>
      <c r="F2" s="934"/>
      <c r="G2" s="934"/>
      <c r="H2" s="934"/>
      <c r="I2" s="934"/>
      <c r="J2" s="935"/>
      <c r="K2" s="980"/>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80"/>
      <c r="L4" s="930"/>
      <c r="M4" s="931"/>
      <c r="N4" s="93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979" t="s">
        <v>1029</v>
      </c>
      <c r="M30" s="833"/>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7" t="s">
        <v>1032</v>
      </c>
      <c r="J35" s="804"/>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954"/>
      <c r="D41" s="954"/>
      <c r="E41" s="44"/>
      <c r="F41" s="45"/>
      <c r="G41" s="45"/>
      <c r="H41" s="46"/>
      <c r="I41" s="42"/>
      <c r="J41" s="43"/>
      <c r="K41" s="288"/>
      <c r="L41" s="285"/>
      <c r="M41" s="410">
        <v>0.01</v>
      </c>
      <c r="N41" s="353">
        <f>N78*M41</f>
        <v>15.95850162690625</v>
      </c>
    </row>
    <row r="42" spans="1:14" ht="15" thickBot="1">
      <c r="B42" s="955"/>
      <c r="C42" s="956"/>
      <c r="D42" s="956"/>
      <c r="E42" s="956"/>
      <c r="F42" s="956"/>
      <c r="G42" s="956"/>
      <c r="H42" s="957"/>
      <c r="I42" s="843"/>
      <c r="J42" s="844"/>
      <c r="K42" s="47"/>
      <c r="L42" s="845"/>
      <c r="M42" s="958"/>
      <c r="N42" s="111"/>
    </row>
    <row r="43" spans="1:14" ht="15" thickBot="1">
      <c r="B43" s="821" t="s">
        <v>1037</v>
      </c>
      <c r="C43" s="822"/>
      <c r="D43" s="822"/>
      <c r="E43" s="822"/>
      <c r="F43" s="822"/>
      <c r="G43" s="822"/>
      <c r="H43" s="822"/>
      <c r="I43" s="822"/>
      <c r="J43" s="822"/>
      <c r="K43" s="822"/>
      <c r="L43" s="822"/>
      <c r="M43" s="823"/>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281556.35078396817</v>
      </c>
      <c r="N48" s="281">
        <f>K48*M48</f>
        <v>281556.35078396817</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281556.35078396817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B61" s="52"/>
      <c r="C61" s="326"/>
      <c r="D61" s="326"/>
      <c r="E61" s="326"/>
      <c r="F61" s="326"/>
      <c r="G61" s="326"/>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978"/>
      <c r="I71" s="79" t="s">
        <v>1048</v>
      </c>
      <c r="J71" s="81" t="s">
        <v>1494</v>
      </c>
      <c r="K71" s="80" t="s">
        <v>1050</v>
      </c>
      <c r="L71" s="849" t="s">
        <v>1034</v>
      </c>
      <c r="M71" s="973"/>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44"/>
      <c r="I77" s="132"/>
      <c r="J77" s="132"/>
      <c r="K77" s="132"/>
      <c r="L77" s="977"/>
      <c r="M77" s="846"/>
      <c r="N77" s="133"/>
    </row>
    <row r="78" spans="1:15" ht="15" thickBot="1">
      <c r="B78" s="827" t="s">
        <v>1037</v>
      </c>
      <c r="C78" s="828"/>
      <c r="D78" s="828"/>
      <c r="E78" s="828"/>
      <c r="F78" s="828"/>
      <c r="G78" s="828"/>
      <c r="H78" s="828"/>
      <c r="I78" s="828"/>
      <c r="J78" s="828"/>
      <c r="K78" s="828"/>
      <c r="L78" s="828"/>
      <c r="M78" s="829"/>
      <c r="N78" s="469">
        <f>SUM(N72:N77)</f>
        <v>1595.850162690625</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283168.1594482857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56633.631889657147</v>
      </c>
      <c r="M85" s="856"/>
      <c r="N85" s="57"/>
    </row>
    <row r="86" spans="1:14">
      <c r="B86" s="95" t="s">
        <v>1057</v>
      </c>
      <c r="C86" s="96"/>
      <c r="D86" s="96"/>
      <c r="E86" s="96"/>
      <c r="F86" s="96"/>
      <c r="G86" s="96"/>
      <c r="H86" s="96"/>
      <c r="I86" s="93"/>
      <c r="J86" s="94"/>
      <c r="K86" s="313">
        <v>0.05</v>
      </c>
      <c r="L86" s="855">
        <f>N80*K86</f>
        <v>14158.407972414287</v>
      </c>
      <c r="M86" s="856"/>
      <c r="N86" s="57"/>
    </row>
    <row r="87" spans="1:14" ht="15" thickBot="1">
      <c r="B87" s="97" t="s">
        <v>1058</v>
      </c>
      <c r="C87" s="98"/>
      <c r="D87" s="98"/>
      <c r="E87" s="98"/>
      <c r="F87" s="98"/>
      <c r="G87" s="98"/>
      <c r="H87" s="98"/>
      <c r="I87" s="99"/>
      <c r="J87" s="100"/>
      <c r="K87" s="314">
        <v>0.05</v>
      </c>
      <c r="L87" s="857">
        <f>N80*K87</f>
        <v>14158.407972414287</v>
      </c>
      <c r="M87" s="858"/>
      <c r="N87" s="57"/>
    </row>
    <row r="88" spans="1:14" ht="15" thickBot="1">
      <c r="B88" s="821" t="s">
        <v>1037</v>
      </c>
      <c r="C88" s="822"/>
      <c r="D88" s="822"/>
      <c r="E88" s="822"/>
      <c r="F88" s="822"/>
      <c r="G88" s="822"/>
      <c r="H88" s="822"/>
      <c r="I88" s="822"/>
      <c r="J88" s="822"/>
      <c r="K88" s="822"/>
      <c r="L88" s="822"/>
      <c r="M88" s="823"/>
      <c r="N88" s="58">
        <f>L85+L86+L87</f>
        <v>84950.447834485705</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368118.60728277138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N78*M41</f>
        <v>51.067205206099999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34571.879999999997</v>
      </c>
      <c r="N48" s="281">
        <f>K48*M48</f>
        <v>36300.474000000002</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f>SUM(N48:N55)</f>
        <v>36300.474000000002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B61" s="52"/>
      <c r="C61" s="326"/>
      <c r="D61" s="326"/>
      <c r="E61" s="326"/>
      <c r="F61" s="326"/>
      <c r="G61" s="326"/>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973"/>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51"/>
    </row>
    <row r="78" spans="1:15" ht="15" thickBot="1">
      <c r="B78" s="827" t="s">
        <v>1037</v>
      </c>
      <c r="C78" s="828"/>
      <c r="D78" s="828"/>
      <c r="E78" s="828"/>
      <c r="F78" s="828"/>
      <c r="G78" s="828"/>
      <c r="H78" s="828"/>
      <c r="I78" s="828"/>
      <c r="J78" s="828"/>
      <c r="K78" s="828"/>
      <c r="L78" s="828"/>
      <c r="M78" s="829"/>
      <c r="N78" s="310">
        <f>SUM(N72:N77)</f>
        <v>1021.344104122</v>
      </c>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37372.8853093281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7474.5770618656206</v>
      </c>
      <c r="M85" s="856"/>
      <c r="N85" s="57"/>
    </row>
    <row r="86" spans="1:14">
      <c r="B86" s="95" t="s">
        <v>1057</v>
      </c>
      <c r="C86" s="96"/>
      <c r="D86" s="96"/>
      <c r="E86" s="96"/>
      <c r="F86" s="96"/>
      <c r="G86" s="96"/>
      <c r="H86" s="96"/>
      <c r="I86" s="93"/>
      <c r="J86" s="94"/>
      <c r="K86" s="313">
        <v>0.05</v>
      </c>
      <c r="L86" s="855">
        <f>N80*K86</f>
        <v>1868.6442654664052</v>
      </c>
      <c r="M86" s="856"/>
      <c r="N86" s="57"/>
    </row>
    <row r="87" spans="1:14" ht="15" thickBot="1">
      <c r="B87" s="97" t="s">
        <v>1058</v>
      </c>
      <c r="C87" s="98"/>
      <c r="D87" s="98"/>
      <c r="E87" s="98"/>
      <c r="F87" s="98"/>
      <c r="G87" s="98"/>
      <c r="H87" s="98"/>
      <c r="I87" s="99"/>
      <c r="J87" s="100"/>
      <c r="K87" s="314">
        <v>0.05</v>
      </c>
      <c r="L87" s="857">
        <f>N80*K87</f>
        <v>1868.6442654664052</v>
      </c>
      <c r="M87" s="858"/>
      <c r="N87" s="57"/>
    </row>
    <row r="88" spans="1:14" ht="15" thickBot="1">
      <c r="B88" s="821" t="s">
        <v>1037</v>
      </c>
      <c r="C88" s="822"/>
      <c r="D88" s="822"/>
      <c r="E88" s="822"/>
      <c r="F88" s="822"/>
      <c r="G88" s="822"/>
      <c r="H88" s="822"/>
      <c r="I88" s="822"/>
      <c r="J88" s="822"/>
      <c r="K88" s="822"/>
      <c r="L88" s="822"/>
      <c r="M88" s="823"/>
      <c r="N88" s="58">
        <f>L85+L86+L87</f>
        <v>11211.865592798433</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196">
        <f>N80+N88</f>
        <v>48584.750902126529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190</v>
      </c>
      <c r="B36" s="834" t="str">
        <f>VLOOKUP(A36,EQUIPOS!A6:D154,3,FALSE)</f>
        <v>Diferencial de 3 ton</v>
      </c>
      <c r="C36" s="835"/>
      <c r="D36" s="835"/>
      <c r="E36" s="835"/>
      <c r="F36" s="835"/>
      <c r="G36" s="835"/>
      <c r="H36" s="836"/>
      <c r="I36" s="276"/>
      <c r="J36" s="277"/>
      <c r="K36" s="278">
        <f>VLOOKUP(A36,EQUIPOS!A6:D163,4,FALSE)</f>
        <v>5648.93</v>
      </c>
      <c r="L36" s="279"/>
      <c r="M36" s="345">
        <v>40</v>
      </c>
      <c r="N36" s="281">
        <f>K36/M36</f>
        <v>141.22325000000001</v>
      </c>
    </row>
    <row r="37" spans="1:14">
      <c r="A37" s="119" t="s">
        <v>195</v>
      </c>
      <c r="B37" s="834" t="str">
        <f>VLOOKUP(A37,EQUIPOS!A7:D154,3,FALSE)</f>
        <v xml:space="preserve">Equipo de oxicorte, Capacidad de corte: hasta 6´´ (152mm) </v>
      </c>
      <c r="C37" s="835"/>
      <c r="D37" s="835"/>
      <c r="E37" s="835"/>
      <c r="F37" s="835"/>
      <c r="G37" s="835"/>
      <c r="H37" s="836"/>
      <c r="I37" s="430"/>
      <c r="J37" s="431"/>
      <c r="K37" s="278">
        <f>VLOOKUP(A37,EQUIPOS!A7:D164,4,FALSE)</f>
        <v>9080.6667431704154</v>
      </c>
      <c r="L37" s="344"/>
      <c r="M37" s="345">
        <v>40</v>
      </c>
      <c r="N37" s="281">
        <f t="shared" ref="N37:N43" si="0">K37/M37</f>
        <v>227.0166685792604</v>
      </c>
    </row>
    <row r="38" spans="1:14">
      <c r="A38" s="119" t="s">
        <v>204</v>
      </c>
      <c r="B38" s="834" t="str">
        <f>VLOOKUP(A38,EQUIPOS!A8:D154,3,FALSE)</f>
        <v xml:space="preserve">Equipo de soldadura 250 AMP
</v>
      </c>
      <c r="C38" s="835"/>
      <c r="D38" s="835"/>
      <c r="E38" s="835"/>
      <c r="F38" s="835"/>
      <c r="G38" s="835"/>
      <c r="H38" s="836"/>
      <c r="I38" s="430"/>
      <c r="J38" s="431"/>
      <c r="K38" s="278">
        <f>VLOOKUP(A38,EQUIPOS!A8:D165,4,FALSE)</f>
        <v>12860.33</v>
      </c>
      <c r="L38" s="344"/>
      <c r="M38" s="345">
        <v>40</v>
      </c>
      <c r="N38" s="281">
        <f t="shared" si="0"/>
        <v>321.50824999999998</v>
      </c>
    </row>
    <row r="39" spans="1:14">
      <c r="A39" s="119" t="s">
        <v>208</v>
      </c>
      <c r="B39" s="834" t="str">
        <f>VLOOKUP(A39,EQUIPOS!A9:D154,3,FALSE)</f>
        <v>Equipo de soldadura 400</v>
      </c>
      <c r="C39" s="835"/>
      <c r="D39" s="835"/>
      <c r="E39" s="835"/>
      <c r="F39" s="835"/>
      <c r="G39" s="835"/>
      <c r="H39" s="836"/>
      <c r="I39" s="430"/>
      <c r="J39" s="431"/>
      <c r="K39" s="278">
        <f>VLOOKUP(A39,EQUIPOS!A9:D166,4,FALSE)</f>
        <v>16225.65</v>
      </c>
      <c r="L39" s="344"/>
      <c r="M39" s="345">
        <v>40</v>
      </c>
      <c r="N39" s="281">
        <f t="shared" si="0"/>
        <v>405.64125000000001</v>
      </c>
    </row>
    <row r="40" spans="1:14">
      <c r="A40" s="119" t="s">
        <v>210</v>
      </c>
      <c r="B40" s="834" t="str">
        <f>VLOOKUP(A40,EQUIPOS!A10:D154,3,FALSE)</f>
        <v>Equipo de soldadura 600</v>
      </c>
      <c r="C40" s="835"/>
      <c r="D40" s="835"/>
      <c r="E40" s="835"/>
      <c r="F40" s="835"/>
      <c r="G40" s="835"/>
      <c r="H40" s="836"/>
      <c r="I40" s="430"/>
      <c r="J40" s="431"/>
      <c r="K40" s="278">
        <f>VLOOKUP(A40,EQUIPOS!A10:D167,4,FALSE)</f>
        <v>21634.2</v>
      </c>
      <c r="L40" s="344"/>
      <c r="M40" s="345">
        <v>40</v>
      </c>
      <c r="N40" s="281">
        <f t="shared" si="0"/>
        <v>540.85500000000002</v>
      </c>
    </row>
    <row r="41" spans="1:14">
      <c r="A41" s="119" t="s">
        <v>202</v>
      </c>
      <c r="B41" s="834" t="str">
        <f>VLOOKUP(A41,EQUIPOS!A11:D155,3,FALSE)</f>
        <v xml:space="preserve">Equipo de rayos X y/o ultrasonido
</v>
      </c>
      <c r="C41" s="835"/>
      <c r="D41" s="835"/>
      <c r="E41" s="835"/>
      <c r="F41" s="835"/>
      <c r="G41" s="835"/>
      <c r="H41" s="836"/>
      <c r="I41" s="430"/>
      <c r="J41" s="431"/>
      <c r="K41" s="278">
        <f>VLOOKUP(A41,EQUIPOS!A11:D168,4,FALSE)</f>
        <v>89889.321885342026</v>
      </c>
      <c r="L41" s="344"/>
      <c r="M41" s="345">
        <v>4000</v>
      </c>
      <c r="N41" s="281">
        <f t="shared" si="0"/>
        <v>22.472330471335507</v>
      </c>
    </row>
    <row r="42" spans="1:14">
      <c r="A42" s="119" t="s">
        <v>294</v>
      </c>
      <c r="B42" s="834" t="str">
        <f>VLOOKUP(A42,EQUIPOS!A12:D156,3,FALSE)</f>
        <v>Puente grúa</v>
      </c>
      <c r="C42" s="835"/>
      <c r="D42" s="835"/>
      <c r="E42" s="835"/>
      <c r="F42" s="835"/>
      <c r="G42" s="835"/>
      <c r="H42" s="836"/>
      <c r="I42" s="430"/>
      <c r="J42" s="431"/>
      <c r="K42" s="278">
        <f>VLOOKUP(A42,EQUIPOS!A12:D169,4,FALSE)</f>
        <v>615236.71319218248</v>
      </c>
      <c r="L42" s="344"/>
      <c r="M42" s="345">
        <v>40000</v>
      </c>
      <c r="N42" s="281">
        <f t="shared" si="0"/>
        <v>15.380917829804561</v>
      </c>
    </row>
    <row r="43" spans="1:14">
      <c r="A43" s="119" t="s">
        <v>334</v>
      </c>
      <c r="B43" s="834" t="str">
        <f>VLOOKUP(A43,EQUIPOS!A13:D157,3,FALSE)</f>
        <v>Taladro industrial</v>
      </c>
      <c r="C43" s="835"/>
      <c r="D43" s="835"/>
      <c r="E43" s="835"/>
      <c r="F43" s="835"/>
      <c r="G43" s="835"/>
      <c r="H43" s="836"/>
      <c r="I43" s="430"/>
      <c r="J43" s="431"/>
      <c r="K43" s="278">
        <f>VLOOKUP(A43,EQUIPOS!A13:D170,4,FALSE)</f>
        <v>4657.1099999999997</v>
      </c>
      <c r="L43" s="344"/>
      <c r="M43" s="345">
        <v>40</v>
      </c>
      <c r="N43" s="281">
        <f t="shared" si="0"/>
        <v>116.42774999999999</v>
      </c>
    </row>
    <row r="44" spans="1:14">
      <c r="B44" s="834"/>
      <c r="C44" s="835"/>
      <c r="D44" s="835"/>
      <c r="E44" s="835"/>
      <c r="F44" s="835"/>
      <c r="G44" s="835"/>
      <c r="H44" s="836"/>
      <c r="I44" s="42"/>
      <c r="J44" s="43"/>
      <c r="K44" s="278"/>
      <c r="L44" s="285"/>
      <c r="M44" s="345"/>
      <c r="N44" s="281"/>
    </row>
    <row r="45" spans="1:14">
      <c r="B45" s="329"/>
      <c r="C45" s="330"/>
      <c r="D45" s="330"/>
      <c r="E45" s="330"/>
      <c r="F45" s="332"/>
      <c r="G45" s="332"/>
      <c r="H45" s="131"/>
      <c r="I45" s="42"/>
      <c r="J45" s="43"/>
      <c r="K45" s="278"/>
      <c r="L45" s="285"/>
      <c r="M45" s="286"/>
      <c r="N45" s="282"/>
    </row>
    <row r="46" spans="1:14">
      <c r="B46" s="841" t="s">
        <v>1036</v>
      </c>
      <c r="C46" s="842"/>
      <c r="D46" s="842"/>
      <c r="E46" s="44"/>
      <c r="F46" s="45"/>
      <c r="G46" s="45"/>
      <c r="H46" s="46"/>
      <c r="I46" s="42"/>
      <c r="J46" s="43"/>
      <c r="K46" s="288"/>
      <c r="L46" s="285"/>
      <c r="M46" s="410">
        <v>0.1</v>
      </c>
      <c r="N46" s="353">
        <f>N83*M46</f>
        <v>316.77546014452503</v>
      </c>
    </row>
    <row r="47" spans="1:14" ht="15" thickBot="1">
      <c r="B47" s="834"/>
      <c r="C47" s="835"/>
      <c r="D47" s="835"/>
      <c r="E47" s="835"/>
      <c r="F47" s="835"/>
      <c r="G47" s="835"/>
      <c r="H47" s="836"/>
      <c r="I47" s="843"/>
      <c r="J47" s="844"/>
      <c r="K47" s="47"/>
      <c r="L47" s="845"/>
      <c r="M47" s="846"/>
      <c r="N47" s="111"/>
    </row>
    <row r="48" spans="1:14" ht="15" thickBot="1">
      <c r="B48" s="821" t="s">
        <v>1037</v>
      </c>
      <c r="C48" s="822"/>
      <c r="D48" s="822"/>
      <c r="E48" s="822"/>
      <c r="F48" s="822"/>
      <c r="G48" s="822"/>
      <c r="H48" s="822"/>
      <c r="I48" s="822"/>
      <c r="J48" s="822"/>
      <c r="K48" s="822"/>
      <c r="L48" s="822"/>
      <c r="M48" s="823"/>
      <c r="N48" s="403">
        <f>SUM(N36:N46)</f>
        <v>2107.3008770249257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22007.773329392166</v>
      </c>
      <c r="N53" s="281">
        <f t="shared" ref="N53:N58" si="1">K53*M53</f>
        <v>110.03886664696084</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2493.2976665236306</v>
      </c>
      <c r="N54" s="281">
        <f t="shared" si="1"/>
        <v>12.466488332618153</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9795.276317637703</v>
      </c>
      <c r="N55" s="281">
        <f t="shared" si="1"/>
        <v>48.976381588188517</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11118</v>
      </c>
      <c r="N56" s="281">
        <f t="shared" si="1"/>
        <v>111.18</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19942.02</v>
      </c>
      <c r="N57" s="281">
        <f t="shared" si="1"/>
        <v>199.42020000000002</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4844.49</v>
      </c>
      <c r="N58" s="281">
        <f t="shared" si="1"/>
        <v>4844.49</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21" t="s">
        <v>1037</v>
      </c>
      <c r="C61" s="822"/>
      <c r="D61" s="822"/>
      <c r="E61" s="822"/>
      <c r="F61" s="822"/>
      <c r="G61" s="822"/>
      <c r="H61" s="822"/>
      <c r="I61" s="822"/>
      <c r="J61" s="822"/>
      <c r="K61" s="822"/>
      <c r="L61" s="822"/>
      <c r="M61" s="823"/>
      <c r="N61" s="403">
        <f>SUM(N53:N60)</f>
        <v>5326.5719365677669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24" t="s">
        <v>1045</v>
      </c>
      <c r="M65" s="797"/>
      <c r="N65" s="82" t="s">
        <v>1035</v>
      </c>
    </row>
    <row r="66" spans="1:15">
      <c r="B66" s="52"/>
      <c r="C66" s="326"/>
      <c r="D66" s="326"/>
      <c r="E66" s="326"/>
      <c r="F66" s="326"/>
      <c r="G66" s="326"/>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320"/>
      <c r="I68" s="288"/>
      <c r="J68" s="295"/>
      <c r="K68" s="288"/>
      <c r="L68" s="825"/>
      <c r="M68" s="826"/>
      <c r="N68" s="296"/>
    </row>
    <row r="69" spans="1:15">
      <c r="B69" s="52"/>
      <c r="C69" s="53"/>
      <c r="D69" s="53"/>
      <c r="E69" s="53"/>
      <c r="F69" s="53"/>
      <c r="G69" s="53"/>
      <c r="H69" s="320"/>
      <c r="I69" s="288"/>
      <c r="J69" s="295"/>
      <c r="K69" s="288"/>
      <c r="L69" s="825"/>
      <c r="M69" s="826"/>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10"/>
      <c r="M71" s="811"/>
      <c r="N71" s="133"/>
    </row>
    <row r="72" spans="1:15" ht="15" thickBot="1">
      <c r="B72" s="827" t="s">
        <v>1037</v>
      </c>
      <c r="C72" s="828"/>
      <c r="D72" s="828"/>
      <c r="E72" s="828"/>
      <c r="F72" s="828"/>
      <c r="G72" s="828"/>
      <c r="H72" s="828"/>
      <c r="I72" s="828"/>
      <c r="J72" s="828"/>
      <c r="K72" s="828"/>
      <c r="L72" s="828"/>
      <c r="M72" s="829"/>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7" t="s">
        <v>1047</v>
      </c>
      <c r="C76" s="848"/>
      <c r="D76" s="848"/>
      <c r="E76" s="848"/>
      <c r="F76" s="848"/>
      <c r="G76" s="848"/>
      <c r="H76" s="848"/>
      <c r="I76" s="79" t="s">
        <v>1048</v>
      </c>
      <c r="J76" s="81" t="s">
        <v>1494</v>
      </c>
      <c r="K76" s="80" t="s">
        <v>1050</v>
      </c>
      <c r="L76" s="849" t="s">
        <v>1034</v>
      </c>
      <c r="M76" s="850"/>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 thickBot="1">
      <c r="A82" t="s">
        <v>1759</v>
      </c>
      <c r="B82" s="808" t="str">
        <f>VLOOKUP(A82,'MANO DE OBRA'!A12:D73,3,FALSE)</f>
        <v>Dibujante 2</v>
      </c>
      <c r="C82" s="809" t="e">
        <f>VLOOKUP(B82,'MANO DE OBRA'!B12:E73,3,FALSE)</f>
        <v>#N/A</v>
      </c>
      <c r="D82" s="809" t="e">
        <f>VLOOKUP(C82,'MANO DE OBRA'!C12:F73,3,FALSE)</f>
        <v>#N/A</v>
      </c>
      <c r="E82" s="809" t="e">
        <f>VLOOKUP(D82,'MANO DE OBRA'!D12:G73,3,FALSE)</f>
        <v>#N/A</v>
      </c>
      <c r="F82" s="809" t="e">
        <f>VLOOKUP(E82,'MANO DE OBRA'!E12:H73,3,FALSE)</f>
        <v>#N/A</v>
      </c>
      <c r="G82" s="809" t="e">
        <f>VLOOKUP(F82,'MANO DE OBRA'!F12:I73,3,FALSE)</f>
        <v>#N/A</v>
      </c>
      <c r="H82" s="809"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 thickBot="1">
      <c r="B83" s="827" t="s">
        <v>1037</v>
      </c>
      <c r="C83" s="828"/>
      <c r="D83" s="828"/>
      <c r="E83" s="828"/>
      <c r="F83" s="828"/>
      <c r="G83" s="828"/>
      <c r="H83" s="828"/>
      <c r="I83" s="828"/>
      <c r="J83" s="828"/>
      <c r="K83" s="828"/>
      <c r="L83" s="828"/>
      <c r="M83" s="829"/>
      <c r="N83" s="469">
        <f>SUM(N77:N82)</f>
        <v>3167.75460144525</v>
      </c>
    </row>
    <row r="84" spans="1:14" ht="15" thickBot="1">
      <c r="B84" s="39"/>
      <c r="C84" s="40"/>
      <c r="D84" s="40"/>
      <c r="E84" s="40"/>
      <c r="F84" s="40"/>
      <c r="G84" s="40"/>
      <c r="H84" s="40"/>
      <c r="I84" s="40"/>
      <c r="J84" s="40"/>
      <c r="K84" s="40"/>
      <c r="L84" s="40"/>
      <c r="M84" s="40"/>
      <c r="N84" s="41"/>
    </row>
    <row r="85" spans="1:14" ht="15" thickBot="1">
      <c r="B85" s="821" t="s">
        <v>1051</v>
      </c>
      <c r="C85" s="822"/>
      <c r="D85" s="822"/>
      <c r="E85" s="822"/>
      <c r="F85" s="822"/>
      <c r="G85" s="822"/>
      <c r="H85" s="822"/>
      <c r="I85" s="822"/>
      <c r="J85" s="822"/>
      <c r="K85" s="822"/>
      <c r="L85" s="822"/>
      <c r="M85" s="823"/>
      <c r="N85" s="105">
        <f>N48+N61+N72+N83</f>
        <v>10601.627415037943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2" t="s">
        <v>1053</v>
      </c>
      <c r="C89" s="813"/>
      <c r="D89" s="813"/>
      <c r="E89" s="813"/>
      <c r="F89" s="813"/>
      <c r="G89" s="813"/>
      <c r="H89" s="813"/>
      <c r="I89" s="323"/>
      <c r="J89" s="343"/>
      <c r="K89" s="311" t="s">
        <v>1054</v>
      </c>
      <c r="L89" s="851" t="s">
        <v>1055</v>
      </c>
      <c r="M89" s="852"/>
      <c r="N89" s="312"/>
    </row>
    <row r="90" spans="1:14">
      <c r="B90" s="853" t="s">
        <v>1056</v>
      </c>
      <c r="C90" s="854"/>
      <c r="D90" s="854"/>
      <c r="E90" s="854"/>
      <c r="F90" s="854"/>
      <c r="G90" s="854"/>
      <c r="H90" s="854"/>
      <c r="I90" s="93"/>
      <c r="J90" s="94"/>
      <c r="K90" s="313">
        <v>0.2</v>
      </c>
      <c r="L90" s="855">
        <f>N85*K90</f>
        <v>2120.3254830075889</v>
      </c>
      <c r="M90" s="856"/>
      <c r="N90" s="57"/>
    </row>
    <row r="91" spans="1:14">
      <c r="B91" s="95" t="s">
        <v>1057</v>
      </c>
      <c r="C91" s="96"/>
      <c r="D91" s="96"/>
      <c r="E91" s="96"/>
      <c r="F91" s="96"/>
      <c r="G91" s="96"/>
      <c r="H91" s="96"/>
      <c r="I91" s="93"/>
      <c r="J91" s="94"/>
      <c r="K91" s="313">
        <v>0.05</v>
      </c>
      <c r="L91" s="855">
        <f>N85*K91</f>
        <v>530.08137075189723</v>
      </c>
      <c r="M91" s="856"/>
      <c r="N91" s="57"/>
    </row>
    <row r="92" spans="1:14" ht="15" thickBot="1">
      <c r="B92" s="97" t="s">
        <v>1058</v>
      </c>
      <c r="C92" s="98"/>
      <c r="D92" s="98"/>
      <c r="E92" s="98"/>
      <c r="F92" s="98"/>
      <c r="G92" s="98"/>
      <c r="H92" s="98"/>
      <c r="I92" s="99"/>
      <c r="J92" s="100"/>
      <c r="K92" s="314">
        <v>0.05</v>
      </c>
      <c r="L92" s="857">
        <f>N85*K92</f>
        <v>530.08137075189723</v>
      </c>
      <c r="M92" s="858"/>
      <c r="N92" s="57"/>
    </row>
    <row r="93" spans="1:14" ht="15" thickBot="1">
      <c r="B93" s="821" t="s">
        <v>1037</v>
      </c>
      <c r="C93" s="822"/>
      <c r="D93" s="822"/>
      <c r="E93" s="822"/>
      <c r="F93" s="822"/>
      <c r="G93" s="822"/>
      <c r="H93" s="822"/>
      <c r="I93" s="822"/>
      <c r="J93" s="822"/>
      <c r="K93" s="822"/>
      <c r="L93" s="822"/>
      <c r="M93" s="823"/>
      <c r="N93" s="58">
        <f>L90+L91+L92</f>
        <v>3180.4882245113836</v>
      </c>
    </row>
    <row r="94" spans="1:14" ht="15" thickBot="1">
      <c r="B94" s="39"/>
      <c r="C94" s="40"/>
      <c r="D94" s="40"/>
      <c r="E94" s="40"/>
      <c r="F94" s="40"/>
      <c r="G94" s="40"/>
      <c r="H94" s="40"/>
      <c r="I94" s="40"/>
      <c r="J94" s="40"/>
      <c r="K94" s="40"/>
      <c r="L94" s="40"/>
      <c r="M94" s="40"/>
      <c r="N94" s="41"/>
    </row>
    <row r="95" spans="1:14" ht="15" thickBot="1">
      <c r="A95" t="s">
        <v>2122</v>
      </c>
      <c r="B95" s="821" t="s">
        <v>1059</v>
      </c>
      <c r="C95" s="822"/>
      <c r="D95" s="822"/>
      <c r="E95" s="822"/>
      <c r="F95" s="822"/>
      <c r="G95" s="822"/>
      <c r="H95" s="822"/>
      <c r="I95" s="822"/>
      <c r="J95" s="822"/>
      <c r="K95" s="822"/>
      <c r="L95" s="822"/>
      <c r="M95" s="823"/>
      <c r="N95" s="196">
        <f>N85+N93</f>
        <v>13782.115639549327</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3" t="s">
        <v>2324</v>
      </c>
      <c r="C112" s="964"/>
      <c r="D112" s="964"/>
      <c r="E112" s="964"/>
      <c r="F112" s="964"/>
      <c r="G112" s="964"/>
      <c r="H112" s="964"/>
      <c r="I112" s="964"/>
      <c r="J112" s="964"/>
      <c r="K112" s="964"/>
      <c r="L112" s="964"/>
      <c r="M112" s="964"/>
      <c r="N112" s="965"/>
    </row>
    <row r="113" spans="2:14" ht="15" customHeight="1">
      <c r="B113" s="963"/>
      <c r="C113" s="964"/>
      <c r="D113" s="964"/>
      <c r="E113" s="964"/>
      <c r="F113" s="964"/>
      <c r="G113" s="964"/>
      <c r="H113" s="964"/>
      <c r="I113" s="964"/>
      <c r="J113" s="964"/>
      <c r="K113" s="964"/>
      <c r="L113" s="964"/>
      <c r="M113" s="964"/>
      <c r="N113" s="965"/>
    </row>
    <row r="114" spans="2:14" ht="30" customHeight="1">
      <c r="B114" s="966" t="s">
        <v>2325</v>
      </c>
      <c r="C114" s="967"/>
      <c r="D114" s="967"/>
      <c r="E114" s="967"/>
      <c r="F114" s="967"/>
      <c r="G114" s="967"/>
      <c r="H114" s="967"/>
      <c r="I114" s="967"/>
      <c r="J114" s="967"/>
      <c r="K114" s="967"/>
      <c r="L114" s="967"/>
      <c r="M114" s="967"/>
      <c r="N114" s="968"/>
    </row>
    <row r="115" spans="2:14">
      <c r="B115" s="966"/>
      <c r="C115" s="967"/>
      <c r="D115" s="967"/>
      <c r="E115" s="967"/>
      <c r="F115" s="967"/>
      <c r="G115" s="967"/>
      <c r="H115" s="967"/>
      <c r="I115" s="967"/>
      <c r="J115" s="967"/>
      <c r="K115" s="967"/>
      <c r="L115" s="967"/>
      <c r="M115" s="967"/>
      <c r="N115" s="968"/>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9"/>
      <c r="K125" s="969"/>
      <c r="L125" s="969"/>
      <c r="M125" s="969"/>
      <c r="N125" s="970"/>
    </row>
    <row r="126" spans="2:14" ht="15" thickBot="1">
      <c r="B126" s="428" t="s">
        <v>2327</v>
      </c>
      <c r="C126" s="429"/>
      <c r="D126" s="429"/>
      <c r="E126" s="268"/>
      <c r="F126" s="268"/>
      <c r="G126" s="268"/>
      <c r="H126" s="268"/>
      <c r="I126" s="268"/>
      <c r="J126" s="971"/>
      <c r="K126" s="971"/>
      <c r="L126" s="971"/>
      <c r="M126" s="971"/>
      <c r="N126" s="972"/>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190</v>
      </c>
      <c r="B36" s="834" t="str">
        <f>VLOOKUP(A36,EQUIPOS!A6:D154,3,FALSE)</f>
        <v>Diferencial de 3 ton</v>
      </c>
      <c r="C36" s="835"/>
      <c r="D36" s="835"/>
      <c r="E36" s="835"/>
      <c r="F36" s="835"/>
      <c r="G36" s="835"/>
      <c r="H36" s="836"/>
      <c r="I36" s="276"/>
      <c r="J36" s="277"/>
      <c r="K36" s="278">
        <f>VLOOKUP(A36,EQUIPOS!A6:D163,4,FALSE)</f>
        <v>5648.93</v>
      </c>
      <c r="L36" s="279"/>
      <c r="M36" s="345">
        <v>40</v>
      </c>
      <c r="N36" s="281">
        <f t="shared" ref="N36:N41" si="0">K36/M36</f>
        <v>141.22325000000001</v>
      </c>
    </row>
    <row r="37" spans="1:14">
      <c r="A37" s="119" t="s">
        <v>334</v>
      </c>
      <c r="B37" s="834" t="str">
        <f>VLOOKUP(A37,EQUIPOS!A7:D154,3,FALSE)</f>
        <v>Taladro industrial</v>
      </c>
      <c r="C37" s="835"/>
      <c r="D37" s="835"/>
      <c r="E37" s="835"/>
      <c r="F37" s="835"/>
      <c r="G37" s="835"/>
      <c r="H37" s="836"/>
      <c r="I37" s="430"/>
      <c r="J37" s="431"/>
      <c r="K37" s="278">
        <f>VLOOKUP(A37,EQUIPOS!A7:D164,4,FALSE)</f>
        <v>4657.1099999999997</v>
      </c>
      <c r="L37" s="344"/>
      <c r="M37" s="345">
        <v>40</v>
      </c>
      <c r="N37" s="281">
        <f t="shared" si="0"/>
        <v>116.42774999999999</v>
      </c>
    </row>
    <row r="38" spans="1:14">
      <c r="A38" s="119" t="s">
        <v>195</v>
      </c>
      <c r="B38" s="834" t="str">
        <f>VLOOKUP(A38,EQUIPOS!A8:D154,3,FALSE)</f>
        <v xml:space="preserve">Equipo de oxicorte, Capacidad de corte: hasta 6´´ (152mm) </v>
      </c>
      <c r="C38" s="835"/>
      <c r="D38" s="835"/>
      <c r="E38" s="835"/>
      <c r="F38" s="835"/>
      <c r="G38" s="835"/>
      <c r="H38" s="836"/>
      <c r="I38" s="430"/>
      <c r="J38" s="431"/>
      <c r="K38" s="278">
        <f>VLOOKUP(A38,EQUIPOS!A8:D165,4,FALSE)</f>
        <v>9080.6667431704154</v>
      </c>
      <c r="L38" s="344"/>
      <c r="M38" s="345">
        <v>40</v>
      </c>
      <c r="N38" s="281">
        <f t="shared" si="0"/>
        <v>227.0166685792604</v>
      </c>
    </row>
    <row r="39" spans="1:14">
      <c r="A39" s="119" t="s">
        <v>204</v>
      </c>
      <c r="B39" s="834" t="str">
        <f>VLOOKUP(A39,EQUIPOS!A9:D154,3,FALSE)</f>
        <v xml:space="preserve">Equipo de soldadura 250 AMP
</v>
      </c>
      <c r="C39" s="835"/>
      <c r="D39" s="835"/>
      <c r="E39" s="835"/>
      <c r="F39" s="835"/>
      <c r="G39" s="835"/>
      <c r="H39" s="836"/>
      <c r="I39" s="430"/>
      <c r="J39" s="431"/>
      <c r="K39" s="278">
        <f>VLOOKUP(A39,EQUIPOS!A9:D166,4,FALSE)</f>
        <v>12860.33</v>
      </c>
      <c r="L39" s="344"/>
      <c r="M39" s="345">
        <v>40</v>
      </c>
      <c r="N39" s="281">
        <f t="shared" si="0"/>
        <v>321.50824999999998</v>
      </c>
    </row>
    <row r="40" spans="1:14">
      <c r="A40" s="119" t="s">
        <v>208</v>
      </c>
      <c r="B40" s="834" t="str">
        <f>VLOOKUP(A40,EQUIPOS!A10:D154,3,FALSE)</f>
        <v>Equipo de soldadura 400</v>
      </c>
      <c r="C40" s="835"/>
      <c r="D40" s="835"/>
      <c r="E40" s="835"/>
      <c r="F40" s="835"/>
      <c r="G40" s="835"/>
      <c r="H40" s="836"/>
      <c r="I40" s="430"/>
      <c r="J40" s="431"/>
      <c r="K40" s="278">
        <f>VLOOKUP(A40,EQUIPOS!A10:D167,4,FALSE)</f>
        <v>16225.65</v>
      </c>
      <c r="L40" s="344"/>
      <c r="M40" s="345">
        <v>40</v>
      </c>
      <c r="N40" s="281">
        <f t="shared" si="0"/>
        <v>405.64125000000001</v>
      </c>
    </row>
    <row r="41" spans="1:14">
      <c r="A41" s="119" t="s">
        <v>210</v>
      </c>
      <c r="B41" s="834" t="str">
        <f>VLOOKUP(A41,EQUIPOS!A11:D155,3,FALSE)</f>
        <v>Equipo de soldadura 600</v>
      </c>
      <c r="C41" s="835"/>
      <c r="D41" s="835"/>
      <c r="E41" s="835"/>
      <c r="F41" s="835"/>
      <c r="G41" s="835"/>
      <c r="H41" s="836"/>
      <c r="I41" s="430"/>
      <c r="J41" s="431"/>
      <c r="K41" s="278">
        <f>VLOOKUP(A41,EQUIPOS!A11:D168,4,FALSE)</f>
        <v>21634.2</v>
      </c>
      <c r="L41" s="344"/>
      <c r="M41" s="345">
        <v>40</v>
      </c>
      <c r="N41" s="281">
        <f t="shared" si="0"/>
        <v>540.85500000000002</v>
      </c>
    </row>
    <row r="42" spans="1:14">
      <c r="B42" s="834"/>
      <c r="C42" s="835"/>
      <c r="D42" s="835"/>
      <c r="E42" s="835"/>
      <c r="F42" s="835"/>
      <c r="G42" s="835"/>
      <c r="H42" s="836"/>
      <c r="I42" s="42"/>
      <c r="J42" s="43"/>
      <c r="K42" s="278"/>
      <c r="L42" s="285"/>
      <c r="M42" s="345"/>
      <c r="N42" s="281"/>
    </row>
    <row r="43" spans="1:14">
      <c r="B43" s="329"/>
      <c r="C43" s="330"/>
      <c r="D43" s="330"/>
      <c r="E43" s="330"/>
      <c r="F43" s="332"/>
      <c r="G43" s="332"/>
      <c r="H43" s="131"/>
      <c r="I43" s="42"/>
      <c r="J43" s="43"/>
      <c r="K43" s="278"/>
      <c r="L43" s="285"/>
      <c r="M43" s="286"/>
      <c r="N43" s="282"/>
    </row>
    <row r="44" spans="1:14">
      <c r="B44" s="841" t="s">
        <v>1036</v>
      </c>
      <c r="C44" s="842"/>
      <c r="D44" s="842"/>
      <c r="E44" s="44"/>
      <c r="F44" s="45"/>
      <c r="G44" s="45"/>
      <c r="H44" s="46"/>
      <c r="I44" s="42"/>
      <c r="J44" s="43"/>
      <c r="K44" s="288"/>
      <c r="L44" s="285"/>
      <c r="M44" s="410">
        <v>0.05</v>
      </c>
      <c r="N44" s="353">
        <f>N81*M44</f>
        <v>96.149573727328132</v>
      </c>
    </row>
    <row r="45" spans="1:14" ht="15" thickBot="1">
      <c r="B45" s="834"/>
      <c r="C45" s="835"/>
      <c r="D45" s="835"/>
      <c r="E45" s="835"/>
      <c r="F45" s="835"/>
      <c r="G45" s="835"/>
      <c r="H45" s="836"/>
      <c r="I45" s="843"/>
      <c r="J45" s="844"/>
      <c r="K45" s="47"/>
      <c r="L45" s="845"/>
      <c r="M45" s="846"/>
      <c r="N45" s="111"/>
    </row>
    <row r="46" spans="1:14" ht="15" thickBot="1">
      <c r="B46" s="821" t="s">
        <v>1037</v>
      </c>
      <c r="C46" s="822"/>
      <c r="D46" s="822"/>
      <c r="E46" s="822"/>
      <c r="F46" s="822"/>
      <c r="G46" s="822"/>
      <c r="H46" s="822"/>
      <c r="I46" s="822"/>
      <c r="J46" s="822"/>
      <c r="K46" s="822"/>
      <c r="L46" s="822"/>
      <c r="M46" s="823"/>
      <c r="N46" s="403">
        <f>SUM(N36:N44)</f>
        <v>1848.8217423065885</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12" t="s">
        <v>1028</v>
      </c>
      <c r="C50" s="813"/>
      <c r="D50" s="813"/>
      <c r="E50" s="813"/>
      <c r="F50" s="813"/>
      <c r="G50" s="813"/>
      <c r="H50" s="813"/>
      <c r="I50" s="814"/>
      <c r="J50" s="324" t="s">
        <v>1029</v>
      </c>
      <c r="K50" s="91" t="s">
        <v>1030</v>
      </c>
      <c r="L50" s="815" t="s">
        <v>1039</v>
      </c>
      <c r="M50" s="814"/>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22007.773329392166</v>
      </c>
      <c r="N51" s="281">
        <f t="shared" ref="N51:N56" si="1">K51*M51</f>
        <v>110.03886664696084</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2493.2976665236306</v>
      </c>
      <c r="N52" s="281">
        <f t="shared" si="1"/>
        <v>12.466488332618153</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9795.276317637703</v>
      </c>
      <c r="N53" s="281">
        <f t="shared" si="1"/>
        <v>48.976381588188517</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11118</v>
      </c>
      <c r="N54" s="281">
        <f t="shared" si="1"/>
        <v>111.18</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19942.02</v>
      </c>
      <c r="N55" s="281">
        <f t="shared" si="1"/>
        <v>199.42020000000002</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4844.49</v>
      </c>
      <c r="N56" s="281">
        <f t="shared" si="1"/>
        <v>4844.49</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1" t="s">
        <v>1037</v>
      </c>
      <c r="C59" s="822"/>
      <c r="D59" s="822"/>
      <c r="E59" s="822"/>
      <c r="F59" s="822"/>
      <c r="G59" s="822"/>
      <c r="H59" s="822"/>
      <c r="I59" s="822"/>
      <c r="J59" s="822"/>
      <c r="K59" s="822"/>
      <c r="L59" s="822"/>
      <c r="M59" s="823"/>
      <c r="N59" s="403">
        <f>SUM(N51:N58)</f>
        <v>5326.5719365677669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B64" s="52"/>
      <c r="C64" s="326"/>
      <c r="D64" s="326"/>
      <c r="E64" s="326"/>
      <c r="F64" s="326"/>
      <c r="G64" s="326"/>
      <c r="H64" s="320"/>
      <c r="I64" s="288"/>
      <c r="J64" s="295"/>
      <c r="K64" s="288"/>
      <c r="L64" s="825"/>
      <c r="M64" s="826"/>
      <c r="N64" s="296"/>
    </row>
    <row r="65" spans="1:15">
      <c r="B65" s="52"/>
      <c r="C65" s="53"/>
      <c r="D65" s="53"/>
      <c r="E65" s="53"/>
      <c r="F65" s="53"/>
      <c r="G65" s="53"/>
      <c r="H65" s="320"/>
      <c r="I65" s="288"/>
      <c r="J65" s="295"/>
      <c r="K65" s="288"/>
      <c r="L65" s="825"/>
      <c r="M65" s="826"/>
      <c r="N65" s="296"/>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 thickBot="1">
      <c r="B80" s="808"/>
      <c r="C80" s="809"/>
      <c r="D80" s="809"/>
      <c r="E80" s="809"/>
      <c r="F80" s="809"/>
      <c r="G80" s="809"/>
      <c r="H80" s="809"/>
      <c r="I80" s="479"/>
      <c r="J80" s="480"/>
      <c r="K80" s="481"/>
      <c r="L80" s="484"/>
      <c r="M80" s="485"/>
      <c r="N80" s="449"/>
    </row>
    <row r="81" spans="1:14" ht="15" thickBot="1">
      <c r="B81" s="827" t="s">
        <v>1037</v>
      </c>
      <c r="C81" s="828"/>
      <c r="D81" s="828"/>
      <c r="E81" s="828"/>
      <c r="F81" s="828"/>
      <c r="G81" s="828"/>
      <c r="H81" s="828"/>
      <c r="I81" s="828"/>
      <c r="J81" s="828"/>
      <c r="K81" s="828"/>
      <c r="L81" s="828"/>
      <c r="M81" s="829"/>
      <c r="N81" s="310">
        <f>SUM(N75:N80)</f>
        <v>1922.9914745465626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N46+N59+N70+N81</f>
        <v>9098.3851534209189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1819.6770306841838</v>
      </c>
      <c r="M88" s="856"/>
      <c r="N88" s="57"/>
    </row>
    <row r="89" spans="1:14">
      <c r="B89" s="95" t="s">
        <v>1057</v>
      </c>
      <c r="C89" s="96"/>
      <c r="D89" s="96"/>
      <c r="E89" s="96"/>
      <c r="F89" s="96"/>
      <c r="G89" s="96"/>
      <c r="H89" s="96"/>
      <c r="I89" s="93"/>
      <c r="J89" s="94"/>
      <c r="K89" s="313">
        <v>0.05</v>
      </c>
      <c r="L89" s="855">
        <f>N83*K89</f>
        <v>454.91925767104595</v>
      </c>
      <c r="M89" s="856"/>
      <c r="N89" s="57"/>
    </row>
    <row r="90" spans="1:14" ht="15" thickBot="1">
      <c r="B90" s="97" t="s">
        <v>1058</v>
      </c>
      <c r="C90" s="98"/>
      <c r="D90" s="98"/>
      <c r="E90" s="98"/>
      <c r="F90" s="98"/>
      <c r="G90" s="98"/>
      <c r="H90" s="98"/>
      <c r="I90" s="99"/>
      <c r="J90" s="100"/>
      <c r="K90" s="314">
        <v>0.05</v>
      </c>
      <c r="L90" s="857">
        <f>N83*K90</f>
        <v>454.91925767104595</v>
      </c>
      <c r="M90" s="858"/>
      <c r="N90" s="57"/>
    </row>
    <row r="91" spans="1:14" ht="15" thickBot="1">
      <c r="B91" s="821" t="s">
        <v>1037</v>
      </c>
      <c r="C91" s="822"/>
      <c r="D91" s="822"/>
      <c r="E91" s="822"/>
      <c r="F91" s="822"/>
      <c r="G91" s="822"/>
      <c r="H91" s="822"/>
      <c r="I91" s="822"/>
      <c r="J91" s="822"/>
      <c r="K91" s="822"/>
      <c r="L91" s="822"/>
      <c r="M91" s="823"/>
      <c r="N91" s="58">
        <f>L88+L89+L90</f>
        <v>2729.5155460262758</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11827.900699447195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1" t="s">
        <v>1037</v>
      </c>
      <c r="C56" s="822"/>
      <c r="D56" s="822"/>
      <c r="E56" s="822"/>
      <c r="F56" s="822"/>
      <c r="G56" s="822"/>
      <c r="H56" s="822"/>
      <c r="I56" s="822"/>
      <c r="J56" s="822"/>
      <c r="K56" s="822"/>
      <c r="L56" s="822"/>
      <c r="M56" s="823"/>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4" t="s">
        <v>1045</v>
      </c>
      <c r="M60" s="797"/>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825">
        <f>VLOOKUP(A61,TRANSPORTE!A3:D117,4,FALSE)</f>
        <v>0.30101358760964236</v>
      </c>
      <c r="M61" s="826"/>
      <c r="N61" s="296">
        <f>K61*L61</f>
        <v>0.30101358760964236</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0"/>
      <c r="M66" s="811"/>
      <c r="N66" s="133"/>
    </row>
    <row r="67" spans="1:15" ht="15" thickBot="1">
      <c r="B67" s="827" t="s">
        <v>1037</v>
      </c>
      <c r="C67" s="828"/>
      <c r="D67" s="828"/>
      <c r="E67" s="828"/>
      <c r="F67" s="828"/>
      <c r="G67" s="828"/>
      <c r="H67" s="828"/>
      <c r="I67" s="828"/>
      <c r="J67" s="828"/>
      <c r="K67" s="828"/>
      <c r="L67" s="828"/>
      <c r="M67" s="829"/>
      <c r="N67" s="110">
        <f>N61+N62+N63+N64+N65</f>
        <v>0.30101358760964236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7" t="s">
        <v>1047</v>
      </c>
      <c r="C71" s="848"/>
      <c r="D71" s="848"/>
      <c r="E71" s="848"/>
      <c r="F71" s="848"/>
      <c r="G71" s="848"/>
      <c r="H71" s="848"/>
      <c r="I71" s="79" t="s">
        <v>1048</v>
      </c>
      <c r="J71" s="81" t="s">
        <v>1494</v>
      </c>
      <c r="K71" s="80" t="s">
        <v>1050</v>
      </c>
      <c r="L71" s="849" t="s">
        <v>1034</v>
      </c>
      <c r="M71" s="850"/>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08"/>
      <c r="C77" s="809"/>
      <c r="D77" s="809"/>
      <c r="E77" s="809"/>
      <c r="F77" s="809"/>
      <c r="G77" s="809"/>
      <c r="H77" s="809"/>
      <c r="I77" s="132"/>
      <c r="J77" s="132"/>
      <c r="K77" s="132"/>
      <c r="L77" s="909"/>
      <c r="M77" s="909"/>
      <c r="N77" s="133"/>
    </row>
    <row r="78" spans="1:15" ht="15" thickBot="1">
      <c r="B78" s="827" t="s">
        <v>1037</v>
      </c>
      <c r="C78" s="828"/>
      <c r="D78" s="828"/>
      <c r="E78" s="828"/>
      <c r="F78" s="828"/>
      <c r="G78" s="828"/>
      <c r="H78" s="828"/>
      <c r="I78" s="828"/>
      <c r="J78" s="828"/>
      <c r="K78" s="828"/>
      <c r="L78" s="828"/>
      <c r="M78" s="829"/>
      <c r="N78" s="469"/>
    </row>
    <row r="79" spans="1:15" ht="15" thickBot="1">
      <c r="B79" s="39"/>
      <c r="C79" s="40"/>
      <c r="D79" s="40"/>
      <c r="E79" s="40"/>
      <c r="F79" s="40"/>
      <c r="G79" s="40"/>
      <c r="H79" s="40"/>
      <c r="I79" s="40"/>
      <c r="J79" s="40"/>
      <c r="K79" s="40"/>
      <c r="L79" s="40"/>
      <c r="M79" s="40"/>
      <c r="N79" s="41"/>
    </row>
    <row r="80" spans="1:15" ht="15" thickBot="1">
      <c r="B80" s="821" t="s">
        <v>1051</v>
      </c>
      <c r="C80" s="822"/>
      <c r="D80" s="822"/>
      <c r="E80" s="822"/>
      <c r="F80" s="822"/>
      <c r="G80" s="822"/>
      <c r="H80" s="822"/>
      <c r="I80" s="822"/>
      <c r="J80" s="822"/>
      <c r="K80" s="822"/>
      <c r="L80" s="822"/>
      <c r="M80" s="823"/>
      <c r="N80" s="105">
        <f>N43+N56+N67+N78</f>
        <v>0.30101358760964236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6.0202717521928475E-2</v>
      </c>
      <c r="M85" s="856"/>
      <c r="N85" s="57"/>
    </row>
    <row r="86" spans="1:14">
      <c r="B86" s="95" t="s">
        <v>1057</v>
      </c>
      <c r="C86" s="96"/>
      <c r="D86" s="96"/>
      <c r="E86" s="96"/>
      <c r="F86" s="96"/>
      <c r="G86" s="96"/>
      <c r="H86" s="96"/>
      <c r="I86" s="93"/>
      <c r="J86" s="94"/>
      <c r="K86" s="313">
        <v>0.05</v>
      </c>
      <c r="L86" s="855">
        <f>N80*K86</f>
        <v>1.5050679380482119E-2</v>
      </c>
      <c r="M86" s="856"/>
      <c r="N86" s="57"/>
    </row>
    <row r="87" spans="1:14" ht="15" thickBot="1">
      <c r="B87" s="97" t="s">
        <v>1058</v>
      </c>
      <c r="C87" s="98"/>
      <c r="D87" s="98"/>
      <c r="E87" s="98"/>
      <c r="F87" s="98"/>
      <c r="G87" s="98"/>
      <c r="H87" s="98"/>
      <c r="I87" s="99"/>
      <c r="J87" s="100"/>
      <c r="K87" s="314">
        <v>0.05</v>
      </c>
      <c r="L87" s="857">
        <f>N80*K87</f>
        <v>1.5050679380482119E-2</v>
      </c>
      <c r="M87" s="858"/>
      <c r="N87" s="57"/>
    </row>
    <row r="88" spans="1:14" ht="15" thickBot="1">
      <c r="B88" s="821" t="s">
        <v>1037</v>
      </c>
      <c r="C88" s="822"/>
      <c r="D88" s="822"/>
      <c r="E88" s="822"/>
      <c r="F88" s="822"/>
      <c r="G88" s="822"/>
      <c r="H88" s="822"/>
      <c r="I88" s="822"/>
      <c r="J88" s="822"/>
      <c r="K88" s="822"/>
      <c r="L88" s="822"/>
      <c r="M88" s="823"/>
      <c r="N88" s="58">
        <f>L85+L86+L87</f>
        <v>9.0304076282892706E-2</v>
      </c>
    </row>
    <row r="89" spans="1:14" ht="15" thickBot="1">
      <c r="B89" s="39"/>
      <c r="C89" s="40"/>
      <c r="D89" s="40"/>
      <c r="E89" s="40"/>
      <c r="F89" s="40"/>
      <c r="G89" s="40"/>
      <c r="H89" s="40"/>
      <c r="I89" s="40"/>
      <c r="J89" s="40"/>
      <c r="K89" s="40"/>
      <c r="L89" s="40"/>
      <c r="M89" s="40"/>
      <c r="N89" s="41"/>
    </row>
    <row r="90" spans="1:14" ht="15" thickBot="1">
      <c r="A90" t="s">
        <v>2122</v>
      </c>
      <c r="B90" s="821" t="s">
        <v>1059</v>
      </c>
      <c r="C90" s="822"/>
      <c r="D90" s="822"/>
      <c r="E90" s="822"/>
      <c r="F90" s="822"/>
      <c r="G90" s="822"/>
      <c r="H90" s="822"/>
      <c r="I90" s="822"/>
      <c r="J90" s="822"/>
      <c r="K90" s="822"/>
      <c r="L90" s="822"/>
      <c r="M90" s="823"/>
      <c r="N90" s="58">
        <f>N80+N88</f>
        <v>0.39131766389253508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 thickBot="1">
      <c r="B121" s="428" t="s">
        <v>2327</v>
      </c>
      <c r="C121" s="429"/>
      <c r="D121" s="429"/>
      <c r="E121" s="268"/>
      <c r="F121" s="268"/>
      <c r="G121" s="268"/>
      <c r="H121" s="268"/>
      <c r="I121" s="268"/>
      <c r="J121" s="971"/>
      <c r="K121" s="971"/>
      <c r="L121" s="971"/>
      <c r="M121" s="971"/>
      <c r="N121" s="972"/>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190</v>
      </c>
      <c r="B36" s="834" t="str">
        <f>VLOOKUP(A36,EQUIPOS!A6:D154,3,FALSE)</f>
        <v>Diferencial de 3 ton</v>
      </c>
      <c r="C36" s="835"/>
      <c r="D36" s="835"/>
      <c r="E36" s="835"/>
      <c r="F36" s="835"/>
      <c r="G36" s="835"/>
      <c r="H36" s="836"/>
      <c r="I36" s="276"/>
      <c r="J36" s="277"/>
      <c r="K36" s="278">
        <f>VLOOKUP(A36,EQUIPOS!A6:D163,4,FALSE)</f>
        <v>5648.93</v>
      </c>
      <c r="L36" s="279"/>
      <c r="M36" s="345">
        <v>40</v>
      </c>
      <c r="N36" s="281">
        <f t="shared" ref="N36:N41" si="0">K36/M36</f>
        <v>141.22325000000001</v>
      </c>
    </row>
    <row r="37" spans="1:14">
      <c r="A37" s="119" t="s">
        <v>195</v>
      </c>
      <c r="B37" s="834" t="str">
        <f>VLOOKUP(A37,EQUIPOS!A7:D154,3,FALSE)</f>
        <v xml:space="preserve">Equipo de oxicorte, Capacidad de corte: hasta 6´´ (152mm) </v>
      </c>
      <c r="C37" s="835"/>
      <c r="D37" s="835"/>
      <c r="E37" s="835"/>
      <c r="F37" s="835"/>
      <c r="G37" s="835"/>
      <c r="H37" s="836"/>
      <c r="I37" s="430"/>
      <c r="J37" s="431"/>
      <c r="K37" s="278">
        <f>VLOOKUP(A37,EQUIPOS!A7:D164,4,FALSE)</f>
        <v>9080.6667431704154</v>
      </c>
      <c r="L37" s="344"/>
      <c r="M37" s="345">
        <v>400</v>
      </c>
      <c r="N37" s="281">
        <f t="shared" si="0"/>
        <v>22.701666857926039</v>
      </c>
    </row>
    <row r="38" spans="1:14">
      <c r="A38" s="119" t="s">
        <v>204</v>
      </c>
      <c r="B38" s="834" t="str">
        <f>VLOOKUP(A38,EQUIPOS!A8:D154,3,FALSE)</f>
        <v xml:space="preserve">Equipo de soldadura 250 AMP
</v>
      </c>
      <c r="C38" s="835"/>
      <c r="D38" s="835"/>
      <c r="E38" s="835"/>
      <c r="F38" s="835"/>
      <c r="G38" s="835"/>
      <c r="H38" s="836"/>
      <c r="I38" s="430"/>
      <c r="J38" s="431"/>
      <c r="K38" s="278">
        <f>VLOOKUP(A38,EQUIPOS!A8:D165,4,FALSE)</f>
        <v>12860.33</v>
      </c>
      <c r="L38" s="344"/>
      <c r="M38" s="345">
        <v>400</v>
      </c>
      <c r="N38" s="281">
        <f t="shared" si="0"/>
        <v>32.150824999999998</v>
      </c>
    </row>
    <row r="39" spans="1:14">
      <c r="A39" s="119" t="s">
        <v>208</v>
      </c>
      <c r="B39" s="834" t="str">
        <f>VLOOKUP(A39,EQUIPOS!A9:D154,3,FALSE)</f>
        <v>Equipo de soldadura 400</v>
      </c>
      <c r="C39" s="835"/>
      <c r="D39" s="835"/>
      <c r="E39" s="835"/>
      <c r="F39" s="835"/>
      <c r="G39" s="835"/>
      <c r="H39" s="836"/>
      <c r="I39" s="430"/>
      <c r="J39" s="431"/>
      <c r="K39" s="278">
        <f>VLOOKUP(A39,EQUIPOS!A9:D166,4,FALSE)</f>
        <v>16225.65</v>
      </c>
      <c r="L39" s="344"/>
      <c r="M39" s="345">
        <v>400</v>
      </c>
      <c r="N39" s="281">
        <f t="shared" si="0"/>
        <v>40.564124999999997</v>
      </c>
    </row>
    <row r="40" spans="1:14">
      <c r="A40" s="119" t="s">
        <v>210</v>
      </c>
      <c r="B40" s="834" t="str">
        <f>VLOOKUP(A40,EQUIPOS!A10:D154,3,FALSE)</f>
        <v>Equipo de soldadura 600</v>
      </c>
      <c r="C40" s="835"/>
      <c r="D40" s="835"/>
      <c r="E40" s="835"/>
      <c r="F40" s="835"/>
      <c r="G40" s="835"/>
      <c r="H40" s="836"/>
      <c r="I40" s="430"/>
      <c r="J40" s="431"/>
      <c r="K40" s="278">
        <f>VLOOKUP(A40,EQUIPOS!A10:D167,4,FALSE)</f>
        <v>21634.2</v>
      </c>
      <c r="L40" s="344"/>
      <c r="M40" s="345">
        <v>400</v>
      </c>
      <c r="N40" s="281">
        <f t="shared" si="0"/>
        <v>54.085500000000003</v>
      </c>
    </row>
    <row r="41" spans="1:14">
      <c r="A41" s="119" t="s">
        <v>243</v>
      </c>
      <c r="B41" s="834" t="str">
        <f>VLOOKUP(A41,EQUIPOS!A11:D155,3,FALSE)</f>
        <v>Grúa 10 ton</v>
      </c>
      <c r="C41" s="835"/>
      <c r="D41" s="835"/>
      <c r="E41" s="835"/>
      <c r="F41" s="835"/>
      <c r="G41" s="835"/>
      <c r="H41" s="836"/>
      <c r="I41" s="430"/>
      <c r="J41" s="431"/>
      <c r="K41" s="278">
        <f>VLOOKUP(A41,EQUIPOS!A11:D168,4,FALSE)</f>
        <v>218628.35048859933</v>
      </c>
      <c r="L41" s="344"/>
      <c r="M41" s="345">
        <v>400</v>
      </c>
      <c r="N41" s="281">
        <f t="shared" si="0"/>
        <v>546.57087622149834</v>
      </c>
    </row>
    <row r="42" spans="1:14">
      <c r="B42" s="834"/>
      <c r="C42" s="835"/>
      <c r="D42" s="835"/>
      <c r="E42" s="835"/>
      <c r="F42" s="835"/>
      <c r="G42" s="835"/>
      <c r="H42" s="836"/>
      <c r="I42" s="42"/>
      <c r="J42" s="43"/>
      <c r="K42" s="278"/>
      <c r="L42" s="285"/>
      <c r="M42" s="345"/>
      <c r="N42" s="281"/>
    </row>
    <row r="43" spans="1:14">
      <c r="B43" s="329"/>
      <c r="C43" s="330"/>
      <c r="D43" s="330"/>
      <c r="E43" s="330"/>
      <c r="F43" s="332"/>
      <c r="G43" s="332"/>
      <c r="H43" s="131"/>
      <c r="I43" s="42"/>
      <c r="J43" s="43"/>
      <c r="K43" s="278"/>
      <c r="L43" s="285"/>
      <c r="M43" s="286"/>
      <c r="N43" s="282"/>
    </row>
    <row r="44" spans="1:14">
      <c r="B44" s="841" t="s">
        <v>1036</v>
      </c>
      <c r="C44" s="842"/>
      <c r="D44" s="842"/>
      <c r="E44" s="44"/>
      <c r="F44" s="45"/>
      <c r="G44" s="45"/>
      <c r="H44" s="46"/>
      <c r="I44" s="42"/>
      <c r="J44" s="43"/>
      <c r="K44" s="288"/>
      <c r="L44" s="285"/>
      <c r="M44" s="410">
        <v>0.05</v>
      </c>
      <c r="N44" s="353">
        <f>N81*M44</f>
        <v>96.149573727328132</v>
      </c>
    </row>
    <row r="45" spans="1:14" ht="15" thickBot="1">
      <c r="B45" s="834"/>
      <c r="C45" s="835"/>
      <c r="D45" s="835"/>
      <c r="E45" s="835"/>
      <c r="F45" s="835"/>
      <c r="G45" s="835"/>
      <c r="H45" s="836"/>
      <c r="I45" s="843"/>
      <c r="J45" s="844"/>
      <c r="K45" s="47"/>
      <c r="L45" s="845"/>
      <c r="M45" s="846"/>
      <c r="N45" s="111"/>
    </row>
    <row r="46" spans="1:14" ht="15" thickBot="1">
      <c r="B46" s="821" t="s">
        <v>1037</v>
      </c>
      <c r="C46" s="822"/>
      <c r="D46" s="822"/>
      <c r="E46" s="822"/>
      <c r="F46" s="822"/>
      <c r="G46" s="822"/>
      <c r="H46" s="822"/>
      <c r="I46" s="822"/>
      <c r="J46" s="822"/>
      <c r="K46" s="822"/>
      <c r="L46" s="822"/>
      <c r="M46" s="823"/>
      <c r="N46" s="403">
        <f>SUM(N36:N44)</f>
        <v>933.44581680675253</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12" t="s">
        <v>1028</v>
      </c>
      <c r="C50" s="813"/>
      <c r="D50" s="813"/>
      <c r="E50" s="813"/>
      <c r="F50" s="813"/>
      <c r="G50" s="813"/>
      <c r="H50" s="813"/>
      <c r="I50" s="814"/>
      <c r="J50" s="324" t="s">
        <v>1029</v>
      </c>
      <c r="K50" s="91" t="s">
        <v>1030</v>
      </c>
      <c r="L50" s="815" t="s">
        <v>1039</v>
      </c>
      <c r="M50" s="814"/>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22007.773329392166</v>
      </c>
      <c r="N51" s="281">
        <f>K51*M51</f>
        <v>110.03886664696084</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2493.2976665236306</v>
      </c>
      <c r="N52" s="281">
        <f t="shared" ref="N52:N58" si="1">K52*M52</f>
        <v>12.466488332618153</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9795.276317637703</v>
      </c>
      <c r="N53" s="281">
        <f t="shared" si="1"/>
        <v>48.976381588188517</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11118</v>
      </c>
      <c r="N54" s="281">
        <f t="shared" si="1"/>
        <v>111.18</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19942.02</v>
      </c>
      <c r="N55" s="281">
        <f t="shared" si="1"/>
        <v>199.42020000000002</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31273.200000000001</v>
      </c>
      <c r="N56" s="281">
        <f t="shared" si="1"/>
        <v>15.636600000000001</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38969.1</v>
      </c>
      <c r="N57" s="281">
        <f t="shared" si="1"/>
        <v>38.969099999999997</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16313.880000000001</v>
      </c>
      <c r="N58" s="281">
        <f t="shared" si="1"/>
        <v>16.313880000000001</v>
      </c>
    </row>
    <row r="59" spans="1:14" ht="15" thickBot="1">
      <c r="B59" s="821" t="s">
        <v>1037</v>
      </c>
      <c r="C59" s="822"/>
      <c r="D59" s="822"/>
      <c r="E59" s="822"/>
      <c r="F59" s="822"/>
      <c r="G59" s="822"/>
      <c r="H59" s="822"/>
      <c r="I59" s="822"/>
      <c r="J59" s="822"/>
      <c r="K59" s="822"/>
      <c r="L59" s="822"/>
      <c r="M59" s="823"/>
      <c r="N59" s="403">
        <f>SUM(N51:N58)</f>
        <v>553.00151656776757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4" t="s">
        <v>1045</v>
      </c>
      <c r="M63" s="797"/>
      <c r="N63" s="82" t="s">
        <v>1035</v>
      </c>
    </row>
    <row r="64" spans="1:14">
      <c r="B64" s="52"/>
      <c r="C64" s="326"/>
      <c r="D64" s="326"/>
      <c r="E64" s="326"/>
      <c r="F64" s="326"/>
      <c r="G64" s="326"/>
      <c r="H64" s="320"/>
      <c r="I64" s="288"/>
      <c r="J64" s="295"/>
      <c r="K64" s="288"/>
      <c r="L64" s="825"/>
      <c r="M64" s="826"/>
      <c r="N64" s="296"/>
    </row>
    <row r="65" spans="1:15">
      <c r="B65" s="52"/>
      <c r="C65" s="53"/>
      <c r="D65" s="53"/>
      <c r="E65" s="53"/>
      <c r="F65" s="53"/>
      <c r="G65" s="53"/>
      <c r="H65" s="320"/>
      <c r="I65" s="288"/>
      <c r="J65" s="295"/>
      <c r="K65" s="288"/>
      <c r="L65" s="825"/>
      <c r="M65" s="826"/>
      <c r="N65" s="296"/>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0"/>
      <c r="M69" s="811"/>
      <c r="N69" s="133"/>
    </row>
    <row r="70" spans="1:15" ht="15" thickBot="1">
      <c r="B70" s="827" t="s">
        <v>1037</v>
      </c>
      <c r="C70" s="828"/>
      <c r="D70" s="828"/>
      <c r="E70" s="828"/>
      <c r="F70" s="828"/>
      <c r="G70" s="828"/>
      <c r="H70" s="828"/>
      <c r="I70" s="828"/>
      <c r="J70" s="828"/>
      <c r="K70" s="828"/>
      <c r="L70" s="828"/>
      <c r="M70" s="829"/>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7" t="s">
        <v>1047</v>
      </c>
      <c r="C74" s="848"/>
      <c r="D74" s="848"/>
      <c r="E74" s="848"/>
      <c r="F74" s="848"/>
      <c r="G74" s="848"/>
      <c r="H74" s="848"/>
      <c r="I74" s="79" t="s">
        <v>1048</v>
      </c>
      <c r="J74" s="81" t="s">
        <v>1494</v>
      </c>
      <c r="K74" s="80" t="s">
        <v>1050</v>
      </c>
      <c r="L74" s="849" t="s">
        <v>1034</v>
      </c>
      <c r="M74" s="850"/>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 thickBot="1">
      <c r="B80" s="808"/>
      <c r="C80" s="809"/>
      <c r="D80" s="809"/>
      <c r="E80" s="809"/>
      <c r="F80" s="809"/>
      <c r="G80" s="809"/>
      <c r="H80" s="809"/>
      <c r="I80" s="479"/>
      <c r="J80" s="480"/>
      <c r="K80" s="483"/>
      <c r="L80" s="484"/>
      <c r="M80" s="485"/>
      <c r="N80" s="404"/>
    </row>
    <row r="81" spans="1:14" ht="15" thickBot="1">
      <c r="B81" s="827" t="s">
        <v>1037</v>
      </c>
      <c r="C81" s="828"/>
      <c r="D81" s="828"/>
      <c r="E81" s="828"/>
      <c r="F81" s="828"/>
      <c r="G81" s="828"/>
      <c r="H81" s="828"/>
      <c r="I81" s="828"/>
      <c r="J81" s="828"/>
      <c r="K81" s="828"/>
      <c r="L81" s="828"/>
      <c r="M81" s="829"/>
      <c r="N81" s="310">
        <f>SUM(N75:N80)</f>
        <v>1922.9914745465626</v>
      </c>
    </row>
    <row r="82" spans="1:14" ht="15" thickBot="1">
      <c r="B82" s="39"/>
      <c r="C82" s="40"/>
      <c r="D82" s="40"/>
      <c r="E82" s="40"/>
      <c r="F82" s="40"/>
      <c r="G82" s="40"/>
      <c r="H82" s="40"/>
      <c r="I82" s="40"/>
      <c r="J82" s="40"/>
      <c r="K82" s="40"/>
      <c r="L82" s="40"/>
      <c r="M82" s="40"/>
      <c r="N82" s="41"/>
    </row>
    <row r="83" spans="1:14" ht="15" thickBot="1">
      <c r="B83" s="821" t="s">
        <v>1051</v>
      </c>
      <c r="C83" s="822"/>
      <c r="D83" s="822"/>
      <c r="E83" s="822"/>
      <c r="F83" s="822"/>
      <c r="G83" s="822"/>
      <c r="H83" s="822"/>
      <c r="I83" s="822"/>
      <c r="J83" s="822"/>
      <c r="K83" s="822"/>
      <c r="L83" s="822"/>
      <c r="M83" s="823"/>
      <c r="N83" s="105">
        <f>N46+N59+N70+N81</f>
        <v>3409.4388079210826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681.88776158421661</v>
      </c>
      <c r="M88" s="856"/>
      <c r="N88" s="57"/>
    </row>
    <row r="89" spans="1:14">
      <c r="B89" s="95" t="s">
        <v>1057</v>
      </c>
      <c r="C89" s="96"/>
      <c r="D89" s="96"/>
      <c r="E89" s="96"/>
      <c r="F89" s="96"/>
      <c r="G89" s="96"/>
      <c r="H89" s="96"/>
      <c r="I89" s="93"/>
      <c r="J89" s="94"/>
      <c r="K89" s="313">
        <v>0.05</v>
      </c>
      <c r="L89" s="855">
        <f>N83*K89</f>
        <v>170.47194039605415</v>
      </c>
      <c r="M89" s="856"/>
      <c r="N89" s="57"/>
    </row>
    <row r="90" spans="1:14" ht="15" thickBot="1">
      <c r="B90" s="97" t="s">
        <v>1058</v>
      </c>
      <c r="C90" s="98"/>
      <c r="D90" s="98"/>
      <c r="E90" s="98"/>
      <c r="F90" s="98"/>
      <c r="G90" s="98"/>
      <c r="H90" s="98"/>
      <c r="I90" s="99"/>
      <c r="J90" s="100"/>
      <c r="K90" s="314">
        <v>0.05</v>
      </c>
      <c r="L90" s="857">
        <f>N83*K90</f>
        <v>170.47194039605415</v>
      </c>
      <c r="M90" s="858"/>
      <c r="N90" s="57"/>
    </row>
    <row r="91" spans="1:14" ht="15" thickBot="1">
      <c r="B91" s="821" t="s">
        <v>1037</v>
      </c>
      <c r="C91" s="822"/>
      <c r="D91" s="822"/>
      <c r="E91" s="822"/>
      <c r="F91" s="822"/>
      <c r="G91" s="822"/>
      <c r="H91" s="822"/>
      <c r="I91" s="822"/>
      <c r="J91" s="822"/>
      <c r="K91" s="822"/>
      <c r="L91" s="822"/>
      <c r="M91" s="823"/>
      <c r="N91" s="58">
        <f>L88+L89+L90</f>
        <v>1022.8316423763249</v>
      </c>
    </row>
    <row r="92" spans="1:14" ht="15" thickBot="1">
      <c r="B92" s="39"/>
      <c r="C92" s="40"/>
      <c r="D92" s="40"/>
      <c r="E92" s="40"/>
      <c r="F92" s="40"/>
      <c r="G92" s="40"/>
      <c r="H92" s="40"/>
      <c r="I92" s="40"/>
      <c r="J92" s="40"/>
      <c r="K92" s="40"/>
      <c r="L92" s="40"/>
      <c r="M92" s="40"/>
      <c r="N92" s="41"/>
    </row>
    <row r="93" spans="1:14" ht="15" thickBot="1">
      <c r="A93" t="s">
        <v>2122</v>
      </c>
      <c r="B93" s="821" t="s">
        <v>1059</v>
      </c>
      <c r="C93" s="822"/>
      <c r="D93" s="822"/>
      <c r="E93" s="822"/>
      <c r="F93" s="822"/>
      <c r="G93" s="822"/>
      <c r="H93" s="822"/>
      <c r="I93" s="822"/>
      <c r="J93" s="822"/>
      <c r="K93" s="822"/>
      <c r="L93" s="822"/>
      <c r="M93" s="823"/>
      <c r="N93" s="196">
        <f>N83+N91</f>
        <v>4432.2704502974075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 thickBot="1">
      <c r="B124" s="428" t="s">
        <v>2327</v>
      </c>
      <c r="C124" s="429"/>
      <c r="D124" s="429"/>
      <c r="E124" s="268"/>
      <c r="F124" s="268"/>
      <c r="G124" s="268"/>
      <c r="H124" s="268"/>
      <c r="I124" s="268"/>
      <c r="J124" s="971"/>
      <c r="K124" s="971"/>
      <c r="L124" s="971"/>
      <c r="M124" s="971"/>
      <c r="N124" s="972"/>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42.75" customHeight="1" thickBot="1">
      <c r="A31" t="s">
        <v>1929</v>
      </c>
      <c r="B31" s="86" t="s">
        <v>1212</v>
      </c>
      <c r="C31" s="961" t="s">
        <v>2238</v>
      </c>
      <c r="D31" s="962"/>
      <c r="E31" s="962"/>
      <c r="F31" s="962"/>
      <c r="G31" s="962"/>
      <c r="H31" s="962"/>
      <c r="I31" s="962"/>
      <c r="J31" s="962"/>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188</v>
      </c>
      <c r="B36" s="834" t="str">
        <f>VLOOKUP(A36,EQUIPOS!A6:D154,3,FALSE)</f>
        <v>Diferencial</v>
      </c>
      <c r="C36" s="835"/>
      <c r="D36" s="835"/>
      <c r="E36" s="835"/>
      <c r="F36" s="835"/>
      <c r="G36" s="835"/>
      <c r="H36" s="836"/>
      <c r="I36" s="276"/>
      <c r="J36" s="277"/>
      <c r="K36" s="278">
        <f>VLOOKUP(A36,EQUIPOS!A6:D163,4,FALSE)</f>
        <v>2428.5659731270362</v>
      </c>
      <c r="L36" s="279"/>
      <c r="M36" s="345">
        <v>4</v>
      </c>
      <c r="N36" s="281">
        <f>K36/M36</f>
        <v>607.14149328175904</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957.5100976143749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1564.6515908961339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315588</v>
      </c>
      <c r="N48" s="281">
        <f>K48*M48</f>
        <v>3155.88</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97306.635149376831</v>
      </c>
      <c r="N49" s="281">
        <f>K49*M49</f>
        <v>97306.635149376831</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400554</v>
      </c>
      <c r="N50" s="281">
        <f>K50*M50</f>
        <v>146202.21</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246664.72514937684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5">
        <f>VLOOKUP(A58,TRANSPORTE!A1:D117,4,FALSE)</f>
        <v>2.0339443575542311</v>
      </c>
      <c r="M58" s="826"/>
      <c r="N58" s="296">
        <f>K58*L58</f>
        <v>0.56950442011518476</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f>
        <v>0.56950442011518476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9575.100976143749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257805.04722083686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51561.009444167372</v>
      </c>
      <c r="M82" s="856"/>
      <c r="N82" s="57"/>
    </row>
    <row r="83" spans="1:14">
      <c r="B83" s="95" t="s">
        <v>1057</v>
      </c>
      <c r="C83" s="96"/>
      <c r="D83" s="96"/>
      <c r="E83" s="96"/>
      <c r="F83" s="96"/>
      <c r="G83" s="96"/>
      <c r="H83" s="96"/>
      <c r="I83" s="93"/>
      <c r="J83" s="94"/>
      <c r="K83" s="313">
        <v>0.05</v>
      </c>
      <c r="L83" s="855">
        <f>N77*K83</f>
        <v>12890.252361041843</v>
      </c>
      <c r="M83" s="856"/>
      <c r="N83" s="57"/>
    </row>
    <row r="84" spans="1:14" ht="15" thickBot="1">
      <c r="B84" s="97" t="s">
        <v>1058</v>
      </c>
      <c r="C84" s="98"/>
      <c r="D84" s="98"/>
      <c r="E84" s="98"/>
      <c r="F84" s="98"/>
      <c r="G84" s="98"/>
      <c r="H84" s="98"/>
      <c r="I84" s="99"/>
      <c r="J84" s="100"/>
      <c r="K84" s="314">
        <v>0.05</v>
      </c>
      <c r="L84" s="857">
        <f>N77*K84</f>
        <v>12890.252361041843</v>
      </c>
      <c r="M84" s="858"/>
      <c r="N84" s="57"/>
    </row>
    <row r="85" spans="1:14" ht="15" thickBot="1">
      <c r="B85" s="821" t="s">
        <v>1037</v>
      </c>
      <c r="C85" s="822"/>
      <c r="D85" s="822"/>
      <c r="E85" s="822"/>
      <c r="F85" s="822"/>
      <c r="G85" s="822"/>
      <c r="H85" s="822"/>
      <c r="I85" s="822"/>
      <c r="J85" s="822"/>
      <c r="K85" s="822"/>
      <c r="L85" s="822"/>
      <c r="M85" s="823"/>
      <c r="N85" s="58">
        <f>L82+L83+L84</f>
        <v>77341.514166251058</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335146.56138708792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45" customHeight="1" thickBot="1">
      <c r="A31" t="s">
        <v>1929</v>
      </c>
      <c r="B31" s="86" t="s">
        <v>1213</v>
      </c>
      <c r="C31" s="982" t="s">
        <v>2239</v>
      </c>
      <c r="D31" s="983"/>
      <c r="E31" s="983"/>
      <c r="F31" s="983"/>
      <c r="G31" s="983"/>
      <c r="H31" s="983"/>
      <c r="I31" s="983"/>
      <c r="J31" s="983"/>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188</v>
      </c>
      <c r="B36" s="834" t="str">
        <f>VLOOKUP(A36,EQUIPOS!A6:D154,3,FALSE)</f>
        <v>Diferencial</v>
      </c>
      <c r="C36" s="835"/>
      <c r="D36" s="835"/>
      <c r="E36" s="835"/>
      <c r="F36" s="835"/>
      <c r="G36" s="835"/>
      <c r="H36" s="836"/>
      <c r="I36" s="276"/>
      <c r="J36" s="277"/>
      <c r="K36" s="278">
        <f>VLOOKUP(A36,EQUIPOS!A6:D163,4,FALSE)</f>
        <v>2428.5659731270362</v>
      </c>
      <c r="L36" s="279"/>
      <c r="M36" s="450">
        <v>4</v>
      </c>
      <c r="N36" s="281">
        <f>K36/M36</f>
        <v>607.14149328175904</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957.5100976143749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1564.6515908961339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315588</v>
      </c>
      <c r="N48" s="281">
        <f>K48*M48</f>
        <v>6311.76</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97306.635149376831</v>
      </c>
      <c r="N49" s="281">
        <f>K49*M49</f>
        <v>97306.635149376831</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400554</v>
      </c>
      <c r="N50" s="281">
        <f>K50*M50</f>
        <v>184254.84</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287873.23514937679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5">
        <f>VLOOKUP(A58,TRANSPORTE!A1:D117,4,FALSE)</f>
        <v>2.0339443575542311</v>
      </c>
      <c r="M58" s="826"/>
      <c r="N58" s="296">
        <f>K58*L58</f>
        <v>0.56950442011518476</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f>
        <v>0.56950442011518476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9575.100976143749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299013.55722083675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59802.711444167355</v>
      </c>
      <c r="M82" s="856"/>
      <c r="N82" s="57"/>
    </row>
    <row r="83" spans="1:14">
      <c r="B83" s="95" t="s">
        <v>1057</v>
      </c>
      <c r="C83" s="96"/>
      <c r="D83" s="96"/>
      <c r="E83" s="96"/>
      <c r="F83" s="96"/>
      <c r="G83" s="96"/>
      <c r="H83" s="96"/>
      <c r="I83" s="93"/>
      <c r="J83" s="94"/>
      <c r="K83" s="313">
        <v>0.05</v>
      </c>
      <c r="L83" s="855">
        <f>N77*K83</f>
        <v>14950.677861041839</v>
      </c>
      <c r="M83" s="856"/>
      <c r="N83" s="57"/>
    </row>
    <row r="84" spans="1:14" ht="15" thickBot="1">
      <c r="B84" s="97" t="s">
        <v>1058</v>
      </c>
      <c r="C84" s="98"/>
      <c r="D84" s="98"/>
      <c r="E84" s="98"/>
      <c r="F84" s="98"/>
      <c r="G84" s="98"/>
      <c r="H84" s="98"/>
      <c r="I84" s="99"/>
      <c r="J84" s="100"/>
      <c r="K84" s="314">
        <v>0.05</v>
      </c>
      <c r="L84" s="857">
        <f>N77*K84</f>
        <v>14950.677861041839</v>
      </c>
      <c r="M84" s="858"/>
      <c r="N84" s="57"/>
    </row>
    <row r="85" spans="1:14" ht="15" thickBot="1">
      <c r="B85" s="821" t="s">
        <v>1037</v>
      </c>
      <c r="C85" s="822"/>
      <c r="D85" s="822"/>
      <c r="E85" s="822"/>
      <c r="F85" s="822"/>
      <c r="G85" s="822"/>
      <c r="H85" s="822"/>
      <c r="I85" s="822"/>
      <c r="J85" s="822"/>
      <c r="K85" s="822"/>
      <c r="L85" s="822"/>
      <c r="M85" s="823"/>
      <c r="N85" s="58">
        <f>L82+L83+L84</f>
        <v>89704.067166251029</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388717.62438708777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310</v>
      </c>
      <c r="B36" s="834" t="str">
        <f>VLOOKUP(A36,EQUIPOS!A6:D154,3,FALSE)</f>
        <v>Retroexcavadora A25C</v>
      </c>
      <c r="C36" s="835"/>
      <c r="D36" s="835"/>
      <c r="E36" s="835"/>
      <c r="F36" s="835"/>
      <c r="G36" s="835"/>
      <c r="H36" s="836"/>
      <c r="I36" s="276"/>
      <c r="J36" s="277"/>
      <c r="K36" s="278">
        <f>VLOOKUP(A36,EQUIPOS!A6:D163,4,FALSE)</f>
        <v>120190</v>
      </c>
      <c r="L36" s="279"/>
      <c r="M36" s="345">
        <v>3</v>
      </c>
      <c r="N36" s="281">
        <f>K36/M36</f>
        <v>40063.333333333336</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1276.6801301525002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41340.013463485833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315588</v>
      </c>
      <c r="N48" s="281">
        <f>K48*M48</f>
        <v>6311.76</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33379.5</v>
      </c>
      <c r="N49" s="281">
        <f>K49*M49</f>
        <v>15354.570000000002</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255730.9662601006</v>
      </c>
      <c r="N50" s="281">
        <f>K50*M50</f>
        <v>255730.9662601006</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277397.29626010061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5">
        <f>VLOOKUP(A58,TRANSPORTE!A1:D117,4,FALSE)</f>
        <v>2.0339443575542311</v>
      </c>
      <c r="M58" s="826"/>
      <c r="N58" s="296">
        <f>K58*L58</f>
        <v>0.56950442011518476</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825">
        <f>VLOOKUP(A59,TRANSPORTE!A1:D117,4,FALSE)</f>
        <v>1339</v>
      </c>
      <c r="M59" s="826"/>
      <c r="N59" s="296">
        <f>K59*L59</f>
        <v>615.94000000000005</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616.50950442011526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12766.801301525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332120.6205295315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66424.124105906303</v>
      </c>
      <c r="M82" s="856"/>
      <c r="N82" s="57"/>
    </row>
    <row r="83" spans="1:14">
      <c r="B83" s="95" t="s">
        <v>1057</v>
      </c>
      <c r="C83" s="96"/>
      <c r="D83" s="96"/>
      <c r="E83" s="96"/>
      <c r="F83" s="96"/>
      <c r="G83" s="96"/>
      <c r="H83" s="96"/>
      <c r="I83" s="93"/>
      <c r="J83" s="94"/>
      <c r="K83" s="313">
        <v>0.05</v>
      </c>
      <c r="L83" s="855">
        <f>N77*K83</f>
        <v>16606.031026476576</v>
      </c>
      <c r="M83" s="856"/>
      <c r="N83" s="57"/>
    </row>
    <row r="84" spans="1:14" ht="15" thickBot="1">
      <c r="B84" s="97" t="s">
        <v>1058</v>
      </c>
      <c r="C84" s="98"/>
      <c r="D84" s="98"/>
      <c r="E84" s="98"/>
      <c r="F84" s="98"/>
      <c r="G84" s="98"/>
      <c r="H84" s="98"/>
      <c r="I84" s="99"/>
      <c r="J84" s="100"/>
      <c r="K84" s="314">
        <v>0.05</v>
      </c>
      <c r="L84" s="857">
        <f>N77*K84</f>
        <v>16606.031026476576</v>
      </c>
      <c r="M84" s="858"/>
      <c r="N84" s="57"/>
    </row>
    <row r="85" spans="1:14" ht="15" thickBot="1">
      <c r="B85" s="821" t="s">
        <v>1037</v>
      </c>
      <c r="C85" s="822"/>
      <c r="D85" s="822"/>
      <c r="E85" s="822"/>
      <c r="F85" s="822"/>
      <c r="G85" s="822"/>
      <c r="H85" s="822"/>
      <c r="I85" s="822"/>
      <c r="J85" s="822"/>
      <c r="K85" s="822"/>
      <c r="L85" s="822"/>
      <c r="M85" s="823"/>
      <c r="N85" s="58">
        <f>L82+L83+L84</f>
        <v>99636.186158859447</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431756.80668839096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5108.58</v>
      </c>
      <c r="L36" s="279"/>
      <c r="M36" s="345">
        <v>0.5</v>
      </c>
      <c r="N36" s="281">
        <f>K36/M36</f>
        <v>10217.16</v>
      </c>
    </row>
    <row r="37" spans="1:14">
      <c r="A37" s="119" t="s">
        <v>320</v>
      </c>
      <c r="B37" s="834" t="str">
        <f>VLOOKUP(A37,EQUIPOS!A7:D154,3,FALSE)</f>
        <v>Retroexcavadora sobre llantas, motor 62HP, Profundidad de excavación de 5.41 metros.</v>
      </c>
      <c r="C37" s="835"/>
      <c r="D37" s="835"/>
      <c r="E37" s="835"/>
      <c r="F37" s="835"/>
      <c r="G37" s="835"/>
      <c r="H37" s="836"/>
      <c r="I37" s="430"/>
      <c r="J37" s="431"/>
      <c r="K37" s="278">
        <f>VLOOKUP(A37,EQUIPOS!A7:D164,4,FALSE)</f>
        <v>54085.5</v>
      </c>
      <c r="L37" s="344"/>
      <c r="M37" s="345">
        <v>1.5</v>
      </c>
      <c r="N37" s="281">
        <f>K37/M37</f>
        <v>36057</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2553.3602603050003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48827.520260305006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33379.5</v>
      </c>
      <c r="N48" s="281">
        <f>K48*M48</f>
        <v>19360.109999999997</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135840.93884404263</v>
      </c>
      <c r="N49" s="281">
        <f>K49*M49</f>
        <v>135840.93884404263</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155201.04884404261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5">
        <f>VLOOKUP(A58,TRANSPORTE!A1:D117,4,FALSE)</f>
        <v>810.97052807030843</v>
      </c>
      <c r="M58" s="826"/>
      <c r="N58" s="296">
        <f>K58*L58</f>
        <v>810.97052807030843</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5">
        <f>VLOOKUP(A59,TRANSPORTE!A1:D117,4,FALSE)</f>
        <v>1339</v>
      </c>
      <c r="M59" s="826"/>
      <c r="N59" s="296">
        <f>K59*L59</f>
        <v>776.61999999999989</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f>
        <v>1587.5905280703082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25533.60260305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231149.76223546793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46229.952447093587</v>
      </c>
      <c r="M82" s="856"/>
      <c r="N82" s="57"/>
    </row>
    <row r="83" spans="1:14">
      <c r="B83" s="95" t="s">
        <v>1057</v>
      </c>
      <c r="C83" s="96"/>
      <c r="D83" s="96"/>
      <c r="E83" s="96"/>
      <c r="F83" s="96"/>
      <c r="G83" s="96"/>
      <c r="H83" s="96"/>
      <c r="I83" s="93"/>
      <c r="J83" s="94"/>
      <c r="K83" s="313">
        <v>0.05</v>
      </c>
      <c r="L83" s="855">
        <f>N77*K83</f>
        <v>11557.488111773397</v>
      </c>
      <c r="M83" s="856"/>
      <c r="N83" s="57"/>
    </row>
    <row r="84" spans="1:14" ht="15" thickBot="1">
      <c r="B84" s="97" t="s">
        <v>1058</v>
      </c>
      <c r="C84" s="98"/>
      <c r="D84" s="98"/>
      <c r="E84" s="98"/>
      <c r="F84" s="98"/>
      <c r="G84" s="98"/>
      <c r="H84" s="98"/>
      <c r="I84" s="99"/>
      <c r="J84" s="100"/>
      <c r="K84" s="314">
        <v>0.05</v>
      </c>
      <c r="L84" s="857">
        <f>N77*K84</f>
        <v>11557.488111773397</v>
      </c>
      <c r="M84" s="858"/>
      <c r="N84" s="57"/>
    </row>
    <row r="85" spans="1:14" ht="15" thickBot="1">
      <c r="B85" s="821" t="s">
        <v>1037</v>
      </c>
      <c r="C85" s="822"/>
      <c r="D85" s="822"/>
      <c r="E85" s="822"/>
      <c r="F85" s="822"/>
      <c r="G85" s="822"/>
      <c r="H85" s="822"/>
      <c r="I85" s="822"/>
      <c r="J85" s="822"/>
      <c r="K85" s="822"/>
      <c r="L85" s="822"/>
      <c r="M85" s="823"/>
      <c r="N85" s="58">
        <f>L82+L83+L84</f>
        <v>69344.92867064038</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300494.6909061083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5108.58</v>
      </c>
      <c r="L36" s="279"/>
      <c r="M36" s="345">
        <v>0.5</v>
      </c>
      <c r="N36" s="281">
        <f>K36/M36</f>
        <v>10217.16</v>
      </c>
    </row>
    <row r="37" spans="1:14">
      <c r="A37" s="119" t="s">
        <v>303</v>
      </c>
      <c r="B37" s="834" t="str">
        <f>VLOOKUP(A37,EQUIPOS!A7:D154,3,FALSE)</f>
        <v>Retrocargador, pala de 1,1 m3 de capacidad, profundidad de excavación de 4.400 mm y una altura de 5.680 mm</v>
      </c>
      <c r="C37" s="835"/>
      <c r="D37" s="835"/>
      <c r="E37" s="835"/>
      <c r="F37" s="835"/>
      <c r="G37" s="835"/>
      <c r="H37" s="836"/>
      <c r="I37" s="430"/>
      <c r="J37" s="431"/>
      <c r="K37" s="278">
        <f>VLOOKUP(A37,EQUIPOS!A7:D164,4,FALSE)</f>
        <v>150237.5</v>
      </c>
      <c r="L37" s="344"/>
      <c r="M37" s="345">
        <v>1.5</v>
      </c>
      <c r="N37" s="281">
        <f>K37/M37</f>
        <v>100158.33333333333</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2553.3602603050003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112928.85359363833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33379.5</v>
      </c>
      <c r="N48" s="281">
        <f>K48*M48</f>
        <v>19360.109999999997</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135840.93884404263</v>
      </c>
      <c r="N49" s="281">
        <f>K49*M49</f>
        <v>135840.93884404263</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155201.04884404261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5">
        <f>VLOOKUP(A58,TRANSPORTE!A1:D117,4,FALSE)</f>
        <v>810.97052807030843</v>
      </c>
      <c r="M58" s="826"/>
      <c r="N58" s="296">
        <f>K58*L58</f>
        <v>810.97052807030843</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5">
        <f>VLOOKUP(A59,TRANSPORTE!A1:D117,4,FALSE)</f>
        <v>1339</v>
      </c>
      <c r="M59" s="826"/>
      <c r="N59" s="296">
        <f>K59*L59</f>
        <v>776.61999999999989</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1587.5905280703082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25533.60260305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295251.09556880122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59050.219113760249</v>
      </c>
      <c r="M82" s="856"/>
      <c r="N82" s="57"/>
    </row>
    <row r="83" spans="1:14">
      <c r="B83" s="95" t="s">
        <v>1057</v>
      </c>
      <c r="C83" s="96"/>
      <c r="D83" s="96"/>
      <c r="E83" s="96"/>
      <c r="F83" s="96"/>
      <c r="G83" s="96"/>
      <c r="H83" s="96"/>
      <c r="I83" s="93"/>
      <c r="J83" s="94"/>
      <c r="K83" s="313">
        <v>0.05</v>
      </c>
      <c r="L83" s="855">
        <f>N77*K83</f>
        <v>14762.554778440062</v>
      </c>
      <c r="M83" s="856"/>
      <c r="N83" s="57"/>
    </row>
    <row r="84" spans="1:14" ht="15" thickBot="1">
      <c r="B84" s="97" t="s">
        <v>1058</v>
      </c>
      <c r="C84" s="98"/>
      <c r="D84" s="98"/>
      <c r="E84" s="98"/>
      <c r="F84" s="98"/>
      <c r="G84" s="98"/>
      <c r="H84" s="98"/>
      <c r="I84" s="99"/>
      <c r="J84" s="100"/>
      <c r="K84" s="314">
        <v>0.05</v>
      </c>
      <c r="L84" s="857">
        <f>N77*K84</f>
        <v>14762.554778440062</v>
      </c>
      <c r="M84" s="858"/>
      <c r="N84" s="57"/>
    </row>
    <row r="85" spans="1:14" ht="15" thickBot="1">
      <c r="B85" s="821" t="s">
        <v>1037</v>
      </c>
      <c r="C85" s="822"/>
      <c r="D85" s="822"/>
      <c r="E85" s="822"/>
      <c r="F85" s="822"/>
      <c r="G85" s="822"/>
      <c r="H85" s="822"/>
      <c r="I85" s="822"/>
      <c r="J85" s="822"/>
      <c r="K85" s="822"/>
      <c r="L85" s="822"/>
      <c r="M85" s="823"/>
      <c r="N85" s="58">
        <f>L82+L83+L84</f>
        <v>88575.328670640389</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383826.42423944164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127.66801301525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11169</v>
      </c>
      <c r="N48" s="281">
        <f>K48*M48</f>
        <v>11169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11169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2553.3602603049999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13850.028273320251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2770.0056546640503</v>
      </c>
      <c r="M82" s="856"/>
      <c r="N82" s="57"/>
    </row>
    <row r="83" spans="1:14">
      <c r="B83" s="95" t="s">
        <v>1057</v>
      </c>
      <c r="C83" s="96"/>
      <c r="D83" s="96"/>
      <c r="E83" s="96"/>
      <c r="F83" s="96"/>
      <c r="G83" s="96"/>
      <c r="H83" s="96"/>
      <c r="I83" s="93"/>
      <c r="J83" s="94"/>
      <c r="K83" s="313">
        <v>0.05</v>
      </c>
      <c r="L83" s="855">
        <f>N77*K83</f>
        <v>692.50141366601258</v>
      </c>
      <c r="M83" s="856"/>
      <c r="N83" s="57"/>
    </row>
    <row r="84" spans="1:14" ht="15" thickBot="1">
      <c r="B84" s="97" t="s">
        <v>1058</v>
      </c>
      <c r="C84" s="98"/>
      <c r="D84" s="98"/>
      <c r="E84" s="98"/>
      <c r="F84" s="98"/>
      <c r="G84" s="98"/>
      <c r="H84" s="98"/>
      <c r="I84" s="99"/>
      <c r="J84" s="100"/>
      <c r="K84" s="314">
        <v>0.05</v>
      </c>
      <c r="L84" s="857">
        <f>N77*K84</f>
        <v>692.50141366601258</v>
      </c>
      <c r="M84" s="858"/>
      <c r="N84" s="57"/>
    </row>
    <row r="85" spans="1:14" ht="15" thickBot="1">
      <c r="B85" s="821" t="s">
        <v>1037</v>
      </c>
      <c r="C85" s="822"/>
      <c r="D85" s="822"/>
      <c r="E85" s="822"/>
      <c r="F85" s="822"/>
      <c r="G85" s="822"/>
      <c r="H85" s="822"/>
      <c r="I85" s="822"/>
      <c r="J85" s="822"/>
      <c r="K85" s="822"/>
      <c r="L85" s="822"/>
      <c r="M85" s="823"/>
      <c r="N85" s="58">
        <f>L82+L83+L84</f>
        <v>4155.0084819960757</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18005.036755316327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986" t="s">
        <v>1028</v>
      </c>
      <c r="D30" s="987"/>
      <c r="E30" s="987"/>
      <c r="F30" s="987"/>
      <c r="G30" s="987"/>
      <c r="H30" s="987"/>
      <c r="I30" s="987"/>
      <c r="J30" s="463"/>
      <c r="K30" s="316"/>
      <c r="L30" s="832" t="s">
        <v>1029</v>
      </c>
      <c r="M30" s="833"/>
      <c r="N30" s="77" t="s">
        <v>1030</v>
      </c>
    </row>
    <row r="31" spans="1:14" ht="30" customHeight="1" thickBot="1">
      <c r="A31" t="s">
        <v>1929</v>
      </c>
      <c r="B31" s="86" t="s">
        <v>1216</v>
      </c>
      <c r="C31" s="984" t="s">
        <v>2243</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1915.0201952287498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54621</v>
      </c>
      <c r="N48" s="281">
        <f>K48*M48</f>
        <v>60083.100000000006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5361.12</v>
      </c>
      <c r="N49" s="281">
        <f>K49*M49</f>
        <v>6165.2879999999996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315588</v>
      </c>
      <c r="N50" s="281">
        <f>K50*M50</f>
        <v>37870.559999999998</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4612.4400000000005</v>
      </c>
      <c r="N51" s="281">
        <f>K51*M51</f>
        <v>9224.880000000001</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168657.51</v>
      </c>
      <c r="N52" s="281">
        <f>K52*M52</f>
        <v>84328.755000000005</v>
      </c>
    </row>
    <row r="53" spans="1:14" ht="15" thickBot="1">
      <c r="B53" s="821" t="s">
        <v>1037</v>
      </c>
      <c r="C53" s="822"/>
      <c r="D53" s="822"/>
      <c r="E53" s="822"/>
      <c r="F53" s="822"/>
      <c r="G53" s="822"/>
      <c r="H53" s="822"/>
      <c r="I53" s="822"/>
      <c r="J53" s="822"/>
      <c r="K53" s="822"/>
      <c r="L53" s="822"/>
      <c r="M53" s="823"/>
      <c r="N53" s="403">
        <f>SUM(N48:N52)</f>
        <v>197672.58300000001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5">
        <f>VLOOKUP(A58,TRANSPORTE!A1:D117,4,FALSE)</f>
        <v>1339</v>
      </c>
      <c r="M58" s="826"/>
      <c r="N58" s="296">
        <f>K58*L58</f>
        <v>1472.9</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1472.9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38300.403904574996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239360.90709980374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47872.181419960747</v>
      </c>
      <c r="M82" s="856"/>
      <c r="N82" s="57"/>
    </row>
    <row r="83" spans="1:14">
      <c r="B83" s="95" t="s">
        <v>1057</v>
      </c>
      <c r="C83" s="96"/>
      <c r="D83" s="96"/>
      <c r="E83" s="96"/>
      <c r="F83" s="96"/>
      <c r="G83" s="96"/>
      <c r="H83" s="96"/>
      <c r="I83" s="93"/>
      <c r="J83" s="94"/>
      <c r="K83" s="313">
        <v>0.05</v>
      </c>
      <c r="L83" s="855">
        <f>N77*K83</f>
        <v>11968.045354990187</v>
      </c>
      <c r="M83" s="856"/>
      <c r="N83" s="57"/>
    </row>
    <row r="84" spans="1:14" ht="15" thickBot="1">
      <c r="B84" s="97" t="s">
        <v>1058</v>
      </c>
      <c r="C84" s="98"/>
      <c r="D84" s="98"/>
      <c r="E84" s="98"/>
      <c r="F84" s="98"/>
      <c r="G84" s="98"/>
      <c r="H84" s="98"/>
      <c r="I84" s="99"/>
      <c r="J84" s="100"/>
      <c r="K84" s="314">
        <v>0.05</v>
      </c>
      <c r="L84" s="857">
        <f>N77*K84</f>
        <v>11968.045354990187</v>
      </c>
      <c r="M84" s="858"/>
      <c r="N84" s="57"/>
    </row>
    <row r="85" spans="1:14" ht="15" thickBot="1">
      <c r="B85" s="821" t="s">
        <v>1037</v>
      </c>
      <c r="C85" s="822"/>
      <c r="D85" s="822"/>
      <c r="E85" s="822"/>
      <c r="F85" s="822"/>
      <c r="G85" s="822"/>
      <c r="H85" s="822"/>
      <c r="I85" s="822"/>
      <c r="J85" s="822"/>
      <c r="K85" s="822"/>
      <c r="L85" s="822"/>
      <c r="M85" s="823"/>
      <c r="N85" s="58">
        <f>L82+L83+L84</f>
        <v>71808.272129941121</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311169.17922974483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986" t="s">
        <v>1028</v>
      </c>
      <c r="D30" s="987"/>
      <c r="E30" s="987"/>
      <c r="F30" s="987"/>
      <c r="G30" s="987"/>
      <c r="H30" s="987"/>
      <c r="I30" s="987"/>
      <c r="J30" s="463"/>
      <c r="K30" s="316"/>
      <c r="L30" s="832" t="s">
        <v>1029</v>
      </c>
      <c r="M30" s="833"/>
      <c r="N30" s="77" t="s">
        <v>1030</v>
      </c>
    </row>
    <row r="31" spans="1:14" ht="27" customHeight="1" thickBot="1">
      <c r="A31" t="s">
        <v>1929</v>
      </c>
      <c r="B31" s="86" t="s">
        <v>1217</v>
      </c>
      <c r="C31" s="984" t="s">
        <v>2244</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1915.0201952287498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54621</v>
      </c>
      <c r="N48" s="281">
        <f>K48*M48</f>
        <v>60083.100000000006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5361.12</v>
      </c>
      <c r="N49" s="281">
        <f>K49*M49</f>
        <v>6165.2879999999996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315588</v>
      </c>
      <c r="N50" s="281">
        <f>K50*M50</f>
        <v>37870.559999999998</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4612.4400000000005</v>
      </c>
      <c r="N51" s="281">
        <f>K51*M51</f>
        <v>9224.880000000001</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138618.38760000002</v>
      </c>
      <c r="N52" s="281">
        <f>K52*M52</f>
        <v>69309.193800000008</v>
      </c>
    </row>
    <row r="53" spans="1:14" ht="15" thickBot="1">
      <c r="B53" s="821" t="s">
        <v>1037</v>
      </c>
      <c r="C53" s="822"/>
      <c r="D53" s="822"/>
      <c r="E53" s="822"/>
      <c r="F53" s="822"/>
      <c r="G53" s="822"/>
      <c r="H53" s="822"/>
      <c r="I53" s="822"/>
      <c r="J53" s="822"/>
      <c r="K53" s="822"/>
      <c r="L53" s="822"/>
      <c r="M53" s="823"/>
      <c r="N53" s="403">
        <f>SUM(N48:N52)</f>
        <v>182653.02180000002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5">
        <f>VLOOKUP(A58,TRANSPORTE!A1:D117,4,FALSE)</f>
        <v>1339</v>
      </c>
      <c r="M58" s="826"/>
      <c r="N58" s="296">
        <f>K58*L58</f>
        <v>1472.9</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1472.9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38300.403904574996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224341.34589980374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44868.269179960749</v>
      </c>
      <c r="M82" s="856"/>
      <c r="N82" s="57"/>
    </row>
    <row r="83" spans="1:14">
      <c r="B83" s="95" t="s">
        <v>1057</v>
      </c>
      <c r="C83" s="96"/>
      <c r="D83" s="96"/>
      <c r="E83" s="96"/>
      <c r="F83" s="96"/>
      <c r="G83" s="96"/>
      <c r="H83" s="96"/>
      <c r="I83" s="93"/>
      <c r="J83" s="94"/>
      <c r="K83" s="313">
        <v>0.05</v>
      </c>
      <c r="L83" s="855">
        <f>N77*K83</f>
        <v>11217.067294990187</v>
      </c>
      <c r="M83" s="856"/>
      <c r="N83" s="57"/>
    </row>
    <row r="84" spans="1:14" ht="15" thickBot="1">
      <c r="B84" s="97" t="s">
        <v>1058</v>
      </c>
      <c r="C84" s="98"/>
      <c r="D84" s="98"/>
      <c r="E84" s="98"/>
      <c r="F84" s="98"/>
      <c r="G84" s="98"/>
      <c r="H84" s="98"/>
      <c r="I84" s="99"/>
      <c r="J84" s="100"/>
      <c r="K84" s="314">
        <v>0.05</v>
      </c>
      <c r="L84" s="857">
        <f>N77*K84</f>
        <v>11217.067294990187</v>
      </c>
      <c r="M84" s="858"/>
      <c r="N84" s="57"/>
    </row>
    <row r="85" spans="1:14" ht="15" thickBot="1">
      <c r="B85" s="821" t="s">
        <v>1037</v>
      </c>
      <c r="C85" s="822"/>
      <c r="D85" s="822"/>
      <c r="E85" s="822"/>
      <c r="F85" s="822"/>
      <c r="G85" s="822"/>
      <c r="H85" s="822"/>
      <c r="I85" s="822"/>
      <c r="J85" s="822"/>
      <c r="K85" s="822"/>
      <c r="L85" s="822"/>
      <c r="M85" s="823"/>
      <c r="N85" s="58">
        <f>L82+L83+L84</f>
        <v>67302.403769941127</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291643.74966974487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986" t="s">
        <v>1028</v>
      </c>
      <c r="D30" s="987"/>
      <c r="E30" s="987"/>
      <c r="F30" s="987"/>
      <c r="G30" s="987"/>
      <c r="H30" s="987"/>
      <c r="I30" s="987"/>
      <c r="J30" s="463"/>
      <c r="K30" s="316"/>
      <c r="L30" s="832" t="s">
        <v>1029</v>
      </c>
      <c r="M30" s="833"/>
      <c r="N30" s="77" t="s">
        <v>1030</v>
      </c>
    </row>
    <row r="31" spans="1:14" ht="27" customHeight="1" thickBot="1">
      <c r="A31" t="s">
        <v>1929</v>
      </c>
      <c r="B31" s="86" t="s">
        <v>1764</v>
      </c>
      <c r="C31" s="984" t="s">
        <v>2245</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1915.0201952287498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54621</v>
      </c>
      <c r="N48" s="281">
        <f>K48*M48</f>
        <v>60083.100000000006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5361.12</v>
      </c>
      <c r="N49" s="281">
        <f>K49*M49</f>
        <v>6165.2879999999996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315588</v>
      </c>
      <c r="N50" s="281">
        <f>K50*M50</f>
        <v>37870.559999999998</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4612.4400000000005</v>
      </c>
      <c r="N51" s="281">
        <f>K51*M51</f>
        <v>9224.880000000001</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54085.714200000002</v>
      </c>
      <c r="N52" s="281">
        <f>K52*M52</f>
        <v>27042.857100000001</v>
      </c>
    </row>
    <row r="53" spans="1:14" ht="15" thickBot="1">
      <c r="B53" s="821" t="s">
        <v>1037</v>
      </c>
      <c r="C53" s="822"/>
      <c r="D53" s="822"/>
      <c r="E53" s="822"/>
      <c r="F53" s="822"/>
      <c r="G53" s="822"/>
      <c r="H53" s="822"/>
      <c r="I53" s="822"/>
      <c r="J53" s="822"/>
      <c r="K53" s="822"/>
      <c r="L53" s="822"/>
      <c r="M53" s="823"/>
      <c r="N53" s="403">
        <f>SUM(N48:N52)</f>
        <v>140386.6851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5">
        <f>VLOOKUP(A58,TRANSPORTE!A1:D117,4,FALSE)</f>
        <v>1339</v>
      </c>
      <c r="M58" s="826"/>
      <c r="N58" s="296">
        <f>K58*L58</f>
        <v>1472.9</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1472.9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38300.403904574996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182075.00919980375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36415.001839960751</v>
      </c>
      <c r="M82" s="856"/>
      <c r="N82" s="57"/>
    </row>
    <row r="83" spans="1:14">
      <c r="B83" s="95" t="s">
        <v>1057</v>
      </c>
      <c r="C83" s="96"/>
      <c r="D83" s="96"/>
      <c r="E83" s="96"/>
      <c r="F83" s="96"/>
      <c r="G83" s="96"/>
      <c r="H83" s="96"/>
      <c r="I83" s="93"/>
      <c r="J83" s="94"/>
      <c r="K83" s="313">
        <v>0.05</v>
      </c>
      <c r="L83" s="855">
        <f>N77*K83</f>
        <v>9103.7504599901877</v>
      </c>
      <c r="M83" s="856"/>
      <c r="N83" s="57"/>
    </row>
    <row r="84" spans="1:14" ht="15" thickBot="1">
      <c r="B84" s="97" t="s">
        <v>1058</v>
      </c>
      <c r="C84" s="98"/>
      <c r="D84" s="98"/>
      <c r="E84" s="98"/>
      <c r="F84" s="98"/>
      <c r="G84" s="98"/>
      <c r="H84" s="98"/>
      <c r="I84" s="99"/>
      <c r="J84" s="100"/>
      <c r="K84" s="314">
        <v>0.05</v>
      </c>
      <c r="L84" s="857">
        <f>N77*K84</f>
        <v>9103.7504599901877</v>
      </c>
      <c r="M84" s="858"/>
      <c r="N84" s="57"/>
    </row>
    <row r="85" spans="1:14" ht="15" thickBot="1">
      <c r="B85" s="821" t="s">
        <v>1037</v>
      </c>
      <c r="C85" s="822"/>
      <c r="D85" s="822"/>
      <c r="E85" s="822"/>
      <c r="F85" s="822"/>
      <c r="G85" s="822"/>
      <c r="H85" s="822"/>
      <c r="I85" s="822"/>
      <c r="J85" s="822"/>
      <c r="K85" s="822"/>
      <c r="L85" s="822"/>
      <c r="M85" s="823"/>
      <c r="N85" s="58">
        <f>L82+L83+L84</f>
        <v>54622.502759941126</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236697.51195974488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986" t="s">
        <v>1028</v>
      </c>
      <c r="D30" s="987"/>
      <c r="E30" s="987"/>
      <c r="F30" s="987"/>
      <c r="G30" s="987"/>
      <c r="H30" s="987"/>
      <c r="I30" s="987"/>
      <c r="J30" s="463"/>
      <c r="K30" s="316"/>
      <c r="L30" s="832" t="s">
        <v>1029</v>
      </c>
      <c r="M30" s="833"/>
      <c r="N30" s="77" t="s">
        <v>1030</v>
      </c>
    </row>
    <row r="31" spans="1:14" ht="28.5" customHeight="1" thickBot="1">
      <c r="A31" t="s">
        <v>1929</v>
      </c>
      <c r="B31" s="86" t="s">
        <v>1765</v>
      </c>
      <c r="C31" s="984" t="s">
        <v>2246</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1915.0201952287498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54621</v>
      </c>
      <c r="N48" s="281">
        <f>K48*M48</f>
        <v>60083.100000000006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5361.12</v>
      </c>
      <c r="N49" s="281">
        <f>K49*M49</f>
        <v>6165.2879999999996</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315588</v>
      </c>
      <c r="N50" s="281">
        <f>K50*M50</f>
        <v>37870.559999999998</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4612.4400000000005</v>
      </c>
      <c r="N51" s="281">
        <f>K51*M51</f>
        <v>9224.880000000001</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173246.8878</v>
      </c>
      <c r="N52" s="281">
        <f>K52*M52</f>
        <v>86623.443899999998</v>
      </c>
    </row>
    <row r="53" spans="1:14" ht="15" thickBot="1">
      <c r="B53" s="821" t="s">
        <v>1037</v>
      </c>
      <c r="C53" s="822"/>
      <c r="D53" s="822"/>
      <c r="E53" s="822"/>
      <c r="F53" s="822"/>
      <c r="G53" s="822"/>
      <c r="H53" s="822"/>
      <c r="I53" s="822"/>
      <c r="J53" s="822"/>
      <c r="K53" s="822"/>
      <c r="L53" s="822"/>
      <c r="M53" s="823"/>
      <c r="N53" s="403">
        <f>SUM(N48:N52)</f>
        <v>199967.27189999999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5">
        <f>VLOOKUP(A58,TRANSPORTE!A1:D117,4,FALSE)</f>
        <v>1339</v>
      </c>
      <c r="M58" s="826"/>
      <c r="N58" s="296">
        <f>K58*L58</f>
        <v>1472.9</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1472.9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38300.403904574996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241655.59599980374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48331.119199960754</v>
      </c>
      <c r="M82" s="856"/>
      <c r="N82" s="57"/>
    </row>
    <row r="83" spans="1:14">
      <c r="B83" s="95" t="s">
        <v>1057</v>
      </c>
      <c r="C83" s="96"/>
      <c r="D83" s="96"/>
      <c r="E83" s="96"/>
      <c r="F83" s="96"/>
      <c r="G83" s="96"/>
      <c r="H83" s="96"/>
      <c r="I83" s="93"/>
      <c r="J83" s="94"/>
      <c r="K83" s="313">
        <v>0.05</v>
      </c>
      <c r="L83" s="855">
        <f>N77*K83</f>
        <v>12082.779799990189</v>
      </c>
      <c r="M83" s="856"/>
      <c r="N83" s="57"/>
    </row>
    <row r="84" spans="1:14" ht="15" thickBot="1">
      <c r="B84" s="97" t="s">
        <v>1058</v>
      </c>
      <c r="C84" s="98"/>
      <c r="D84" s="98"/>
      <c r="E84" s="98"/>
      <c r="F84" s="98"/>
      <c r="G84" s="98"/>
      <c r="H84" s="98"/>
      <c r="I84" s="99"/>
      <c r="J84" s="100"/>
      <c r="K84" s="314">
        <v>0.05</v>
      </c>
      <c r="L84" s="857">
        <f>N77*K84</f>
        <v>12082.779799990189</v>
      </c>
      <c r="M84" s="858"/>
      <c r="N84" s="57"/>
    </row>
    <row r="85" spans="1:14" ht="15" thickBot="1">
      <c r="B85" s="821" t="s">
        <v>1037</v>
      </c>
      <c r="C85" s="822"/>
      <c r="D85" s="822"/>
      <c r="E85" s="822"/>
      <c r="F85" s="822"/>
      <c r="G85" s="822"/>
      <c r="H85" s="822"/>
      <c r="I85" s="822"/>
      <c r="J85" s="822"/>
      <c r="K85" s="822"/>
      <c r="L85" s="822"/>
      <c r="M85" s="823"/>
      <c r="N85" s="58">
        <f>L82+L83+L84</f>
        <v>72496.678799941132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314152.27479974489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257</v>
      </c>
      <c r="B36" s="834" t="str">
        <f>VLOOKUP(A36,EQUIPOS!A6:D154,3,FALSE)</f>
        <v>Mezcladora de concreto 1 bulto</v>
      </c>
      <c r="C36" s="835"/>
      <c r="D36" s="835"/>
      <c r="E36" s="835"/>
      <c r="F36" s="835"/>
      <c r="G36" s="835"/>
      <c r="H36" s="836"/>
      <c r="I36" s="276"/>
      <c r="J36" s="277"/>
      <c r="K36" s="278">
        <f>VLOOKUP(A36,EQUIPOS!A6:D163,4,FALSE)</f>
        <v>2523.9900000000002</v>
      </c>
      <c r="L36" s="279"/>
      <c r="M36" s="345">
        <v>1</v>
      </c>
      <c r="N36" s="281">
        <f>K36*M36</f>
        <v>2523.9900000000002</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3191.7003253812504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5715.6903253812507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77683.199999999997</v>
      </c>
      <c r="N48" s="281">
        <f t="shared" ref="N48:N53" si="0">K48*M48</f>
        <v>39152.332799999996</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4612.4400000000005</v>
      </c>
      <c r="N49" s="281">
        <f t="shared" si="0"/>
        <v>9224.880000000001</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38.168724178170329</v>
      </c>
      <c r="N50" s="281">
        <f t="shared" si="0"/>
        <v>4236.7283837769064</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54621</v>
      </c>
      <c r="N51" s="281">
        <f t="shared" si="0"/>
        <v>21848.400000000001</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92641.5</v>
      </c>
      <c r="N52" s="282">
        <f t="shared" si="0"/>
        <v>35018.487000000001</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535.5</v>
      </c>
      <c r="N53" s="282">
        <f t="shared" si="0"/>
        <v>83538</v>
      </c>
    </row>
    <row r="54" spans="1:14">
      <c r="B54" s="329"/>
      <c r="C54" s="326"/>
      <c r="D54" s="326"/>
      <c r="E54" s="326"/>
      <c r="F54" s="326"/>
      <c r="G54" s="326"/>
      <c r="H54" s="326"/>
      <c r="I54" s="326"/>
      <c r="J54" s="320"/>
      <c r="K54" s="50"/>
      <c r="L54" s="327"/>
      <c r="M54" s="435"/>
      <c r="N54" s="282"/>
    </row>
    <row r="55" spans="1:14" ht="15" thickBot="1">
      <c r="B55" s="827" t="s">
        <v>1037</v>
      </c>
      <c r="C55" s="828"/>
      <c r="D55" s="828"/>
      <c r="E55" s="828"/>
      <c r="F55" s="828"/>
      <c r="G55" s="828"/>
      <c r="H55" s="828"/>
      <c r="I55" s="828"/>
      <c r="J55" s="828"/>
      <c r="K55" s="828"/>
      <c r="L55" s="828"/>
      <c r="M55" s="829"/>
      <c r="N55" s="110">
        <f>SUM(N48:N54)</f>
        <v>193018.8281837769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825">
        <f>VLOOKUP(A60,TRANSPORTE!A1:D117,4,FALSE)</f>
        <v>1339</v>
      </c>
      <c r="M60" s="826"/>
      <c r="N60" s="296">
        <f>K60*L60</f>
        <v>535.6</v>
      </c>
    </row>
    <row r="61" spans="1:14">
      <c r="A61" t="s">
        <v>1313</v>
      </c>
      <c r="B61" s="52" t="str">
        <f>VLOOKUP(A61,TRANSPORTE!A1:D117,3,FALSE)</f>
        <v>Transporte de arena</v>
      </c>
      <c r="C61" s="53"/>
      <c r="D61" s="53"/>
      <c r="E61" s="53"/>
      <c r="F61" s="53"/>
      <c r="G61" s="53"/>
      <c r="H61" s="320" t="s">
        <v>339</v>
      </c>
      <c r="I61" s="288">
        <v>0.378</v>
      </c>
      <c r="J61" s="295">
        <v>1</v>
      </c>
      <c r="K61" s="288">
        <f>I61*J61</f>
        <v>0.378</v>
      </c>
      <c r="L61" s="825">
        <f>VLOOKUP(A61,TRANSPORTE!A1:D117,4,FALSE)</f>
        <v>1339</v>
      </c>
      <c r="M61" s="826"/>
      <c r="N61" s="296">
        <f t="shared" ref="N61:N62" si="1">K61*L61</f>
        <v>506.142</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825">
        <f>VLOOKUP(A62,TRANSPORTE!A1:D117,4,FALSE)</f>
        <v>1339</v>
      </c>
      <c r="M62" s="826"/>
      <c r="N62" s="296">
        <f t="shared" si="1"/>
        <v>674.85599999999999</v>
      </c>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1716.598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63834.006507625003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264285.12301678315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52857.024603356636</v>
      </c>
      <c r="M84" s="856"/>
      <c r="N84" s="57"/>
    </row>
    <row r="85" spans="1:14">
      <c r="B85" s="95" t="s">
        <v>1057</v>
      </c>
      <c r="C85" s="96"/>
      <c r="D85" s="96"/>
      <c r="E85" s="96"/>
      <c r="F85" s="96"/>
      <c r="G85" s="96"/>
      <c r="H85" s="96"/>
      <c r="I85" s="93"/>
      <c r="J85" s="94"/>
      <c r="K85" s="313">
        <v>0.05</v>
      </c>
      <c r="L85" s="855">
        <f>N79*K85</f>
        <v>13214.256150839159</v>
      </c>
      <c r="M85" s="856"/>
      <c r="N85" s="57"/>
    </row>
    <row r="86" spans="1:14" ht="15" thickBot="1">
      <c r="B86" s="97" t="s">
        <v>1058</v>
      </c>
      <c r="C86" s="98"/>
      <c r="D86" s="98"/>
      <c r="E86" s="98"/>
      <c r="F86" s="98"/>
      <c r="G86" s="98"/>
      <c r="H86" s="98"/>
      <c r="I86" s="99"/>
      <c r="J86" s="100"/>
      <c r="K86" s="314">
        <v>0.05</v>
      </c>
      <c r="L86" s="857">
        <f>N79*K86</f>
        <v>13214.256150839159</v>
      </c>
      <c r="M86" s="858"/>
      <c r="N86" s="57"/>
    </row>
    <row r="87" spans="1:14" ht="15" thickBot="1">
      <c r="B87" s="821" t="s">
        <v>1037</v>
      </c>
      <c r="C87" s="822"/>
      <c r="D87" s="822"/>
      <c r="E87" s="822"/>
      <c r="F87" s="822"/>
      <c r="G87" s="822"/>
      <c r="H87" s="822"/>
      <c r="I87" s="822"/>
      <c r="J87" s="822"/>
      <c r="K87" s="822"/>
      <c r="L87" s="822"/>
      <c r="M87" s="823"/>
      <c r="N87" s="58">
        <f>L84+L85+L86</f>
        <v>79285.53690503494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343570.65992181806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1276.6801301525002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2427.6</v>
      </c>
      <c r="N48" s="281">
        <f>K48*M48</f>
        <v>1213.8</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400554</v>
      </c>
      <c r="N49" s="281">
        <f>K49*M49</f>
        <v>404559.54</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4612.4400000000005</v>
      </c>
      <c r="N50" s="281">
        <f>K50*M50</f>
        <v>1383.7320000000002</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827" t="s">
        <v>1037</v>
      </c>
      <c r="C55" s="828"/>
      <c r="D55" s="828"/>
      <c r="E55" s="828"/>
      <c r="F55" s="828"/>
      <c r="G55" s="828"/>
      <c r="H55" s="828"/>
      <c r="I55" s="828"/>
      <c r="J55" s="828"/>
      <c r="K55" s="828"/>
      <c r="L55" s="828"/>
      <c r="M55" s="829"/>
      <c r="N55" s="110">
        <f>SUM(N48:N54)</f>
        <v>407157.07199999999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825">
        <f>VLOOKUP(A60,TRANSPORTE!A1:D117,4,FALSE)</f>
        <v>959.9556440226188</v>
      </c>
      <c r="M60" s="826"/>
      <c r="N60" s="296">
        <f>K60*L60</f>
        <v>969.55520046284505</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969.55520046284505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434936.90993366536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86987.381986733075</v>
      </c>
      <c r="M84" s="856"/>
      <c r="N84" s="57"/>
    </row>
    <row r="85" spans="1:14">
      <c r="B85" s="95" t="s">
        <v>1057</v>
      </c>
      <c r="C85" s="96"/>
      <c r="D85" s="96"/>
      <c r="E85" s="96"/>
      <c r="F85" s="96"/>
      <c r="G85" s="96"/>
      <c r="H85" s="96"/>
      <c r="I85" s="93"/>
      <c r="J85" s="94"/>
      <c r="K85" s="313">
        <v>0.05</v>
      </c>
      <c r="L85" s="855">
        <f>N79*K85</f>
        <v>21746.845496683269</v>
      </c>
      <c r="M85" s="856"/>
      <c r="N85" s="57"/>
    </row>
    <row r="86" spans="1:14" ht="15" thickBot="1">
      <c r="B86" s="97" t="s">
        <v>1058</v>
      </c>
      <c r="C86" s="98"/>
      <c r="D86" s="98"/>
      <c r="E86" s="98"/>
      <c r="F86" s="98"/>
      <c r="G86" s="98"/>
      <c r="H86" s="98"/>
      <c r="I86" s="99"/>
      <c r="J86" s="100"/>
      <c r="K86" s="314">
        <v>0.05</v>
      </c>
      <c r="L86" s="857">
        <f>N79*K86</f>
        <v>21746.845496683269</v>
      </c>
      <c r="M86" s="858"/>
      <c r="N86" s="57"/>
    </row>
    <row r="87" spans="1:14" ht="15" thickBot="1">
      <c r="B87" s="821" t="s">
        <v>1037</v>
      </c>
      <c r="C87" s="822"/>
      <c r="D87" s="822"/>
      <c r="E87" s="822"/>
      <c r="F87" s="822"/>
      <c r="G87" s="822"/>
      <c r="H87" s="822"/>
      <c r="I87" s="822"/>
      <c r="J87" s="822"/>
      <c r="K87" s="822"/>
      <c r="L87" s="822"/>
      <c r="M87" s="823"/>
      <c r="N87" s="58">
        <f>L84+L85+L86</f>
        <v>130481.07298009961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565417.98291376501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9.25" customHeight="1" thickBot="1">
      <c r="A31" t="s">
        <v>1929</v>
      </c>
      <c r="B31" s="86" t="s">
        <v>1219</v>
      </c>
      <c r="C31" s="961" t="s">
        <v>2249</v>
      </c>
      <c r="D31" s="962"/>
      <c r="E31" s="962"/>
      <c r="F31" s="962"/>
      <c r="G31" s="962"/>
      <c r="H31" s="962"/>
      <c r="I31" s="962"/>
      <c r="J31" s="9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68.08960694146667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2427.6</v>
      </c>
      <c r="N48" s="281">
        <f>K48*M48</f>
        <v>121.38</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19380</v>
      </c>
      <c r="N49" s="281">
        <f>K49*M49</f>
        <v>19380</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19501.38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1361.7921388293332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20931.2617457708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4186.2523491541606</v>
      </c>
      <c r="M84" s="856"/>
      <c r="N84" s="57"/>
    </row>
    <row r="85" spans="1:14">
      <c r="B85" s="95" t="s">
        <v>1057</v>
      </c>
      <c r="C85" s="96"/>
      <c r="D85" s="96"/>
      <c r="E85" s="96"/>
      <c r="F85" s="96"/>
      <c r="G85" s="96"/>
      <c r="H85" s="96"/>
      <c r="I85" s="93"/>
      <c r="J85" s="94"/>
      <c r="K85" s="313">
        <v>0.05</v>
      </c>
      <c r="L85" s="855">
        <f>N79*K85</f>
        <v>1046.5630872885401</v>
      </c>
      <c r="M85" s="856"/>
      <c r="N85" s="57"/>
    </row>
    <row r="86" spans="1:14" ht="15" thickBot="1">
      <c r="B86" s="97" t="s">
        <v>1058</v>
      </c>
      <c r="C86" s="98"/>
      <c r="D86" s="98"/>
      <c r="E86" s="98"/>
      <c r="F86" s="98"/>
      <c r="G86" s="98"/>
      <c r="H86" s="98"/>
      <c r="I86" s="99"/>
      <c r="J86" s="100"/>
      <c r="K86" s="314">
        <v>0.05</v>
      </c>
      <c r="L86" s="857">
        <f>N79*K86</f>
        <v>1046.5630872885401</v>
      </c>
      <c r="M86" s="858"/>
      <c r="N86" s="57"/>
    </row>
    <row r="87" spans="1:14" ht="15" thickBot="1">
      <c r="B87" s="821" t="s">
        <v>1037</v>
      </c>
      <c r="C87" s="822"/>
      <c r="D87" s="822"/>
      <c r="E87" s="822"/>
      <c r="F87" s="822"/>
      <c r="G87" s="822"/>
      <c r="H87" s="822"/>
      <c r="I87" s="822"/>
      <c r="J87" s="822"/>
      <c r="K87" s="822"/>
      <c r="L87" s="822"/>
      <c r="M87" s="823"/>
      <c r="N87" s="58">
        <f>L84+L85+L86</f>
        <v>6279.3785237312413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27210.640269502041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1767</v>
      </c>
      <c r="C31" s="961" t="s">
        <v>2250</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5108.58</v>
      </c>
      <c r="L36" s="279"/>
      <c r="M36" s="345">
        <v>1.25</v>
      </c>
      <c r="N36" s="281">
        <f>K36/M36</f>
        <v>4086.864</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1787.3521822135001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5874.2161822135004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23062.2</v>
      </c>
      <c r="N48" s="281">
        <f>K48*M48</f>
        <v>11531.1</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2427.6</v>
      </c>
      <c r="N49" s="281">
        <f>K49*M49</f>
        <v>1213.8</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400554</v>
      </c>
      <c r="N50" s="281">
        <f>K50*M50</f>
        <v>404559.54</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4612.4400000000005</v>
      </c>
      <c r="N51" s="281">
        <f>K51*M51</f>
        <v>1383.7320000000002</v>
      </c>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418688.17200000002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825">
        <f>VLOOKUP(A58,TRANSPORTE!A1:D117,4,FALSE)</f>
        <v>959.9556440226188</v>
      </c>
      <c r="M58" s="826"/>
      <c r="N58" s="296">
        <f>K58*L58</f>
        <v>969.55520046284505</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825">
        <f>VLOOKUP(A59,TRANSPORTE!A1:D117,4,FALSE)</f>
        <v>1339</v>
      </c>
      <c r="M59" s="826"/>
      <c r="N59" s="296">
        <f>K59*L59</f>
        <v>669.5</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1639.0552004628451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35747.043644270001</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461948.48702694639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92389.697405389277</v>
      </c>
      <c r="M82" s="856"/>
      <c r="N82" s="57"/>
    </row>
    <row r="83" spans="1:14">
      <c r="B83" s="95" t="s">
        <v>1057</v>
      </c>
      <c r="C83" s="96"/>
      <c r="D83" s="96"/>
      <c r="E83" s="96"/>
      <c r="F83" s="96"/>
      <c r="G83" s="96"/>
      <c r="H83" s="96"/>
      <c r="I83" s="93"/>
      <c r="J83" s="94"/>
      <c r="K83" s="313">
        <v>0.05</v>
      </c>
      <c r="L83" s="855">
        <f>N77*K83</f>
        <v>23097.424351347319</v>
      </c>
      <c r="M83" s="856"/>
      <c r="N83" s="57"/>
    </row>
    <row r="84" spans="1:14" ht="15" thickBot="1">
      <c r="B84" s="97" t="s">
        <v>1058</v>
      </c>
      <c r="C84" s="98"/>
      <c r="D84" s="98"/>
      <c r="E84" s="98"/>
      <c r="F84" s="98"/>
      <c r="G84" s="98"/>
      <c r="H84" s="98"/>
      <c r="I84" s="99"/>
      <c r="J84" s="100"/>
      <c r="K84" s="314">
        <v>0.05</v>
      </c>
      <c r="L84" s="857">
        <f>N77*K84</f>
        <v>23097.424351347319</v>
      </c>
      <c r="M84" s="858"/>
      <c r="N84" s="57"/>
    </row>
    <row r="85" spans="1:14" ht="15" thickBot="1">
      <c r="B85" s="821" t="s">
        <v>1037</v>
      </c>
      <c r="C85" s="822"/>
      <c r="D85" s="822"/>
      <c r="E85" s="822"/>
      <c r="F85" s="822"/>
      <c r="G85" s="822"/>
      <c r="H85" s="822"/>
      <c r="I85" s="822"/>
      <c r="J85" s="822"/>
      <c r="K85" s="822"/>
      <c r="L85" s="822"/>
      <c r="M85" s="823"/>
      <c r="N85" s="58">
        <f>L82+L83+L84</f>
        <v>138584.54610808392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600533.0331350303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1.5" customHeight="1" thickBot="1">
      <c r="A31" t="s">
        <v>1929</v>
      </c>
      <c r="B31" s="86" t="s">
        <v>1768</v>
      </c>
      <c r="C31" s="961" t="s">
        <v>2251</v>
      </c>
      <c r="D31" s="962"/>
      <c r="E31" s="962"/>
      <c r="F31" s="962"/>
      <c r="G31" s="962"/>
      <c r="H31" s="962"/>
      <c r="I31" s="962"/>
      <c r="J31" s="9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5108.58</v>
      </c>
      <c r="L36" s="279"/>
      <c r="M36" s="345">
        <v>18.75</v>
      </c>
      <c r="N36" s="281">
        <f>K36/M36</f>
        <v>272.45760000000001</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102.1344104122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374.59201041220001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23062.2</v>
      </c>
      <c r="N48" s="281">
        <f>K48*M48</f>
        <v>1153.1100000000001</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2427.6</v>
      </c>
      <c r="N49" s="281">
        <f>K49*M49</f>
        <v>121.38</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19380</v>
      </c>
      <c r="N50" s="281">
        <f>K50*M50</f>
        <v>19380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20654.490000000002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825">
        <f>VLOOKUP(A58,TRANSPORTE!A1:D117,4,FALSE)</f>
        <v>1339</v>
      </c>
      <c r="M58" s="826"/>
      <c r="N58" s="296">
        <f>K58*L58</f>
        <v>66.95</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66.95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2042.6882082439997</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23138.720218656203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4627.7440437312407</v>
      </c>
      <c r="M82" s="856"/>
      <c r="N82" s="57"/>
    </row>
    <row r="83" spans="1:14">
      <c r="B83" s="95" t="s">
        <v>1057</v>
      </c>
      <c r="C83" s="96"/>
      <c r="D83" s="96"/>
      <c r="E83" s="96"/>
      <c r="F83" s="96"/>
      <c r="G83" s="96"/>
      <c r="H83" s="96"/>
      <c r="I83" s="93"/>
      <c r="J83" s="94"/>
      <c r="K83" s="313">
        <v>0.05</v>
      </c>
      <c r="L83" s="855">
        <f>N77*K83</f>
        <v>1156.9360109328102</v>
      </c>
      <c r="M83" s="856"/>
      <c r="N83" s="57"/>
    </row>
    <row r="84" spans="1:14" ht="15" thickBot="1">
      <c r="B84" s="97" t="s">
        <v>1058</v>
      </c>
      <c r="C84" s="98"/>
      <c r="D84" s="98"/>
      <c r="E84" s="98"/>
      <c r="F84" s="98"/>
      <c r="G84" s="98"/>
      <c r="H84" s="98"/>
      <c r="I84" s="99"/>
      <c r="J84" s="100"/>
      <c r="K84" s="314">
        <v>0.05</v>
      </c>
      <c r="L84" s="857">
        <f>N77*K84</f>
        <v>1156.9360109328102</v>
      </c>
      <c r="M84" s="858"/>
      <c r="N84" s="57"/>
    </row>
    <row r="85" spans="1:14" ht="15" thickBot="1">
      <c r="B85" s="821" t="s">
        <v>1037</v>
      </c>
      <c r="C85" s="822"/>
      <c r="D85" s="822"/>
      <c r="E85" s="822"/>
      <c r="F85" s="822"/>
      <c r="G85" s="822"/>
      <c r="H85" s="822"/>
      <c r="I85" s="822"/>
      <c r="J85" s="822"/>
      <c r="K85" s="822"/>
      <c r="L85" s="822"/>
      <c r="M85" s="823"/>
      <c r="N85" s="58">
        <f>L82+L83+L84</f>
        <v>6941.6160655968606</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30080.336284253062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127.66801301525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400554</v>
      </c>
      <c r="N48" s="281">
        <f>K48*M48</f>
        <v>28038.780000000002</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4612.4400000000005</v>
      </c>
      <c r="N49" s="281">
        <f>K49*M49</f>
        <v>1383.7320000000002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29422.512000000002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825">
        <f>VLOOKUP(A58,TRANSPORTE!A1:D117,4,FALSE)</f>
        <v>959.9556440226188</v>
      </c>
      <c r="M58" s="826"/>
      <c r="N58" s="296">
        <f>K58*L58</f>
        <v>67.196895081583321</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67.196895081583321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2553.3602603049999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32170.737168401833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6434.1474336803667</v>
      </c>
      <c r="M82" s="856"/>
      <c r="N82" s="57"/>
    </row>
    <row r="83" spans="1:14">
      <c r="B83" s="95" t="s">
        <v>1057</v>
      </c>
      <c r="C83" s="96"/>
      <c r="D83" s="96"/>
      <c r="E83" s="96"/>
      <c r="F83" s="96"/>
      <c r="G83" s="96"/>
      <c r="H83" s="96"/>
      <c r="I83" s="93"/>
      <c r="J83" s="94"/>
      <c r="K83" s="313">
        <v>0.05</v>
      </c>
      <c r="L83" s="855">
        <f>N77*K83</f>
        <v>1608.5368584200917</v>
      </c>
      <c r="M83" s="856"/>
      <c r="N83" s="57"/>
    </row>
    <row r="84" spans="1:14" ht="15" thickBot="1">
      <c r="B84" s="97" t="s">
        <v>1058</v>
      </c>
      <c r="C84" s="98"/>
      <c r="D84" s="98"/>
      <c r="E84" s="98"/>
      <c r="F84" s="98"/>
      <c r="G84" s="98"/>
      <c r="H84" s="98"/>
      <c r="I84" s="99"/>
      <c r="J84" s="100"/>
      <c r="K84" s="314">
        <v>0.05</v>
      </c>
      <c r="L84" s="857">
        <f>N77*K84</f>
        <v>1608.5368584200917</v>
      </c>
      <c r="M84" s="858"/>
      <c r="N84" s="57"/>
    </row>
    <row r="85" spans="1:14" ht="15" thickBot="1">
      <c r="B85" s="821" t="s">
        <v>1037</v>
      </c>
      <c r="C85" s="822"/>
      <c r="D85" s="822"/>
      <c r="E85" s="822"/>
      <c r="F85" s="822"/>
      <c r="G85" s="822"/>
      <c r="H85" s="822"/>
      <c r="I85" s="822"/>
      <c r="J85" s="822"/>
      <c r="K85" s="822"/>
      <c r="L85" s="822"/>
      <c r="M85" s="823"/>
      <c r="N85" s="58">
        <f>L82+L83+L84</f>
        <v>9651.2211505205505</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41821.958318922385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68.08960694146667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29131.200000000001</v>
      </c>
      <c r="N48" s="281">
        <f>K48*M48</f>
        <v>36414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36414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1361.7921388293332</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37843.881745770799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7568.77634915416</v>
      </c>
      <c r="M82" s="856"/>
      <c r="N82" s="57"/>
    </row>
    <row r="83" spans="1:14">
      <c r="B83" s="95" t="s">
        <v>1057</v>
      </c>
      <c r="C83" s="96"/>
      <c r="D83" s="96"/>
      <c r="E83" s="96"/>
      <c r="F83" s="96"/>
      <c r="G83" s="96"/>
      <c r="H83" s="96"/>
      <c r="I83" s="93"/>
      <c r="J83" s="94"/>
      <c r="K83" s="313">
        <v>0.05</v>
      </c>
      <c r="L83" s="855">
        <f>N77*K83</f>
        <v>1892.19408728854</v>
      </c>
      <c r="M83" s="856"/>
      <c r="N83" s="57"/>
    </row>
    <row r="84" spans="1:14" ht="15" thickBot="1">
      <c r="B84" s="97" t="s">
        <v>1058</v>
      </c>
      <c r="C84" s="98"/>
      <c r="D84" s="98"/>
      <c r="E84" s="98"/>
      <c r="F84" s="98"/>
      <c r="G84" s="98"/>
      <c r="H84" s="98"/>
      <c r="I84" s="99"/>
      <c r="J84" s="100"/>
      <c r="K84" s="314">
        <v>0.05</v>
      </c>
      <c r="L84" s="857">
        <f>N77*K84</f>
        <v>1892.19408728854</v>
      </c>
      <c r="M84" s="858"/>
      <c r="N84" s="57"/>
    </row>
    <row r="85" spans="1:14" ht="15" thickBot="1">
      <c r="B85" s="821" t="s">
        <v>1037</v>
      </c>
      <c r="C85" s="822"/>
      <c r="D85" s="822"/>
      <c r="E85" s="822"/>
      <c r="F85" s="822"/>
      <c r="G85" s="822"/>
      <c r="H85" s="822"/>
      <c r="I85" s="822"/>
      <c r="J85" s="822"/>
      <c r="K85" s="822"/>
      <c r="L85" s="822"/>
      <c r="M85" s="823"/>
      <c r="N85" s="58">
        <f>L82+L83+L84</f>
        <v>11353.16452373124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49197.04626950204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153.2016156183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315588</v>
      </c>
      <c r="N48" s="281">
        <f>K48*M48</f>
        <v>631.17600000000004</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400554</v>
      </c>
      <c r="N49" s="281">
        <f>K49*M49</f>
        <v>28038.780000000002</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4612.4400000000005</v>
      </c>
      <c r="N50" s="281">
        <f>K50*M50</f>
        <v>1383.7320000000002</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30053.688000000002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825">
        <f>VLOOKUP(A58,TRANSPORTE!A1:D117,4,FALSE)</f>
        <v>959.9556440226188</v>
      </c>
      <c r="M58" s="826"/>
      <c r="N58" s="296">
        <f>K58*L58</f>
        <v>69.116806369628563</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69.116806369628563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3064.032312366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33340.038734353933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6668.0077468707868</v>
      </c>
      <c r="M82" s="856"/>
      <c r="N82" s="57"/>
    </row>
    <row r="83" spans="1:14">
      <c r="B83" s="95" t="s">
        <v>1057</v>
      </c>
      <c r="C83" s="96"/>
      <c r="D83" s="96"/>
      <c r="E83" s="96"/>
      <c r="F83" s="96"/>
      <c r="G83" s="96"/>
      <c r="H83" s="96"/>
      <c r="I83" s="93"/>
      <c r="J83" s="94"/>
      <c r="K83" s="313">
        <v>0.05</v>
      </c>
      <c r="L83" s="855">
        <f>N77*K83</f>
        <v>1667.0019367176967</v>
      </c>
      <c r="M83" s="856"/>
      <c r="N83" s="57"/>
    </row>
    <row r="84" spans="1:14" ht="15" thickBot="1">
      <c r="B84" s="97" t="s">
        <v>1058</v>
      </c>
      <c r="C84" s="98"/>
      <c r="D84" s="98"/>
      <c r="E84" s="98"/>
      <c r="F84" s="98"/>
      <c r="G84" s="98"/>
      <c r="H84" s="98"/>
      <c r="I84" s="99"/>
      <c r="J84" s="100"/>
      <c r="K84" s="314">
        <v>0.05</v>
      </c>
      <c r="L84" s="857">
        <f>N77*K84</f>
        <v>1667.0019367176967</v>
      </c>
      <c r="M84" s="858"/>
      <c r="N84" s="57"/>
    </row>
    <row r="85" spans="1:14" ht="15" thickBot="1">
      <c r="B85" s="821" t="s">
        <v>1037</v>
      </c>
      <c r="C85" s="822"/>
      <c r="D85" s="822"/>
      <c r="E85" s="822"/>
      <c r="F85" s="822"/>
      <c r="G85" s="822"/>
      <c r="H85" s="822"/>
      <c r="I85" s="822"/>
      <c r="J85" s="822"/>
      <c r="K85" s="822"/>
      <c r="L85" s="822"/>
      <c r="M85" s="823"/>
      <c r="N85" s="58">
        <f>L82+L83+L84</f>
        <v>10002.011620306181</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43342.05035466011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85.112008676833341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315588</v>
      </c>
      <c r="N48" s="281">
        <f>K48*M48</f>
        <v>631.17600000000004</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29131.200000000001</v>
      </c>
      <c r="N49" s="281">
        <f>K49*M49</f>
        <v>36414</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37045.175999999999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825">
        <f>VLOOKUP(A58,TRANSPORTE!A1:D117,4,FALSE)</f>
        <v>959.9556440226188</v>
      </c>
      <c r="M58" s="826"/>
      <c r="N58" s="296">
        <f>K58*L58</f>
        <v>1.9199112880452376</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1.9199112880452376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850"/>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1702.2401735366666</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38834.448093501545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7766.8896187003093</v>
      </c>
      <c r="M82" s="856"/>
      <c r="N82" s="57"/>
    </row>
    <row r="83" spans="1:14">
      <c r="B83" s="95" t="s">
        <v>1057</v>
      </c>
      <c r="C83" s="96"/>
      <c r="D83" s="96"/>
      <c r="E83" s="96"/>
      <c r="F83" s="96"/>
      <c r="G83" s="96"/>
      <c r="H83" s="96"/>
      <c r="I83" s="93"/>
      <c r="J83" s="94"/>
      <c r="K83" s="313">
        <v>0.05</v>
      </c>
      <c r="L83" s="855">
        <f>N77*K83</f>
        <v>1941.7224046750773</v>
      </c>
      <c r="M83" s="856"/>
      <c r="N83" s="57"/>
    </row>
    <row r="84" spans="1:14" ht="15" thickBot="1">
      <c r="B84" s="97" t="s">
        <v>1058</v>
      </c>
      <c r="C84" s="98"/>
      <c r="D84" s="98"/>
      <c r="E84" s="98"/>
      <c r="F84" s="98"/>
      <c r="G84" s="98"/>
      <c r="H84" s="98"/>
      <c r="I84" s="99"/>
      <c r="J84" s="100"/>
      <c r="K84" s="314">
        <v>0.05</v>
      </c>
      <c r="L84" s="857">
        <f>N77*K84</f>
        <v>1941.7224046750773</v>
      </c>
      <c r="M84" s="858"/>
      <c r="N84" s="57"/>
    </row>
    <row r="85" spans="1:14" ht="15" thickBot="1">
      <c r="B85" s="821" t="s">
        <v>1037</v>
      </c>
      <c r="C85" s="822"/>
      <c r="D85" s="822"/>
      <c r="E85" s="822"/>
      <c r="F85" s="822"/>
      <c r="G85" s="822"/>
      <c r="H85" s="822"/>
      <c r="I85" s="822"/>
      <c r="J85" s="822"/>
      <c r="K85" s="822"/>
      <c r="L85" s="822"/>
      <c r="M85" s="823"/>
      <c r="N85" s="58">
        <f>L82+L83+L84</f>
        <v>11650.334428050464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50484.782521552013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21.278002169208335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7203.24</v>
      </c>
      <c r="N48" s="281">
        <f>K48*M48</f>
        <v>7923.5640000000003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7923.5640000000003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425.56004338416665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8370.4020455533755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1674.0804091106752</v>
      </c>
      <c r="M82" s="856"/>
      <c r="N82" s="57"/>
    </row>
    <row r="83" spans="1:14">
      <c r="B83" s="95" t="s">
        <v>1057</v>
      </c>
      <c r="C83" s="96"/>
      <c r="D83" s="96"/>
      <c r="E83" s="96"/>
      <c r="F83" s="96"/>
      <c r="G83" s="96"/>
      <c r="H83" s="96"/>
      <c r="I83" s="93"/>
      <c r="J83" s="94"/>
      <c r="K83" s="313">
        <v>0.05</v>
      </c>
      <c r="L83" s="855">
        <f>N77*K83</f>
        <v>418.5201022776688</v>
      </c>
      <c r="M83" s="856"/>
      <c r="N83" s="57"/>
    </row>
    <row r="84" spans="1:14" ht="15" thickBot="1">
      <c r="B84" s="97" t="s">
        <v>1058</v>
      </c>
      <c r="C84" s="98"/>
      <c r="D84" s="98"/>
      <c r="E84" s="98"/>
      <c r="F84" s="98"/>
      <c r="G84" s="98"/>
      <c r="H84" s="98"/>
      <c r="I84" s="99"/>
      <c r="J84" s="100"/>
      <c r="K84" s="314">
        <v>0.05</v>
      </c>
      <c r="L84" s="857">
        <f>N77*K84</f>
        <v>418.5201022776688</v>
      </c>
      <c r="M84" s="858"/>
      <c r="N84" s="57"/>
    </row>
    <row r="85" spans="1:14" ht="15" thickBot="1">
      <c r="B85" s="821" t="s">
        <v>1037</v>
      </c>
      <c r="C85" s="822"/>
      <c r="D85" s="822"/>
      <c r="E85" s="822"/>
      <c r="F85" s="822"/>
      <c r="G85" s="822"/>
      <c r="H85" s="822"/>
      <c r="I85" s="822"/>
      <c r="J85" s="822"/>
      <c r="K85" s="822"/>
      <c r="L85" s="822"/>
      <c r="M85" s="823"/>
      <c r="N85" s="58">
        <f>L82+L83+L84</f>
        <v>2511.1206136660126</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10881.522659219389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21.278002169208335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7183.86</v>
      </c>
      <c r="N48" s="281">
        <f>K48*M48</f>
        <v>7902.2460000000001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7902.2460000000001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425.56004338416665</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8349.0840455533762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1669.8168091106754</v>
      </c>
      <c r="M82" s="856"/>
      <c r="N82" s="57"/>
    </row>
    <row r="83" spans="1:14">
      <c r="B83" s="95" t="s">
        <v>1057</v>
      </c>
      <c r="C83" s="96"/>
      <c r="D83" s="96"/>
      <c r="E83" s="96"/>
      <c r="F83" s="96"/>
      <c r="G83" s="96"/>
      <c r="H83" s="96"/>
      <c r="I83" s="93"/>
      <c r="J83" s="94"/>
      <c r="K83" s="313">
        <v>0.05</v>
      </c>
      <c r="L83" s="855">
        <f>N77*K83</f>
        <v>417.45420227766886</v>
      </c>
      <c r="M83" s="856"/>
      <c r="N83" s="57"/>
    </row>
    <row r="84" spans="1:14" ht="15" thickBot="1">
      <c r="B84" s="97" t="s">
        <v>1058</v>
      </c>
      <c r="C84" s="98"/>
      <c r="D84" s="98"/>
      <c r="E84" s="98"/>
      <c r="F84" s="98"/>
      <c r="G84" s="98"/>
      <c r="H84" s="98"/>
      <c r="I84" s="99"/>
      <c r="J84" s="100"/>
      <c r="K84" s="314">
        <v>0.05</v>
      </c>
      <c r="L84" s="857">
        <f>N77*K84</f>
        <v>417.45420227766886</v>
      </c>
      <c r="M84" s="858"/>
      <c r="N84" s="57"/>
    </row>
    <row r="85" spans="1:14" ht="15" thickBot="1">
      <c r="B85" s="821" t="s">
        <v>1037</v>
      </c>
      <c r="C85" s="822"/>
      <c r="D85" s="822"/>
      <c r="E85" s="822"/>
      <c r="F85" s="822"/>
      <c r="G85" s="822"/>
      <c r="H85" s="822"/>
      <c r="I85" s="822"/>
      <c r="J85" s="822"/>
      <c r="K85" s="822"/>
      <c r="L85" s="822"/>
      <c r="M85" s="823"/>
      <c r="N85" s="58">
        <f>L82+L83+L84</f>
        <v>2504.7252136660127</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10853.80925921939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306.40323123659999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78897</v>
      </c>
      <c r="N48" s="281">
        <f>K48*M48</f>
        <v>86786.700000000012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86786.700000000012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825">
        <f>VLOOKUP(A58,TRANSPORTE!A1:D117,4,FALSE)</f>
        <v>1339</v>
      </c>
      <c r="M58" s="826"/>
      <c r="N58" s="296">
        <f>K58*L58</f>
        <v>1472.9</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1472.9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6128.0646247319992</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94694.067855968606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18938.813571193721</v>
      </c>
      <c r="M82" s="856"/>
      <c r="N82" s="57"/>
    </row>
    <row r="83" spans="1:14">
      <c r="B83" s="95" t="s">
        <v>1057</v>
      </c>
      <c r="C83" s="96"/>
      <c r="D83" s="96"/>
      <c r="E83" s="96"/>
      <c r="F83" s="96"/>
      <c r="G83" s="96"/>
      <c r="H83" s="96"/>
      <c r="I83" s="93"/>
      <c r="J83" s="94"/>
      <c r="K83" s="313">
        <v>0.05</v>
      </c>
      <c r="L83" s="855">
        <f>N77*K83</f>
        <v>4734.7033927984303</v>
      </c>
      <c r="M83" s="856"/>
      <c r="N83" s="57"/>
    </row>
    <row r="84" spans="1:14" ht="15" thickBot="1">
      <c r="B84" s="97" t="s">
        <v>1058</v>
      </c>
      <c r="C84" s="98"/>
      <c r="D84" s="98"/>
      <c r="E84" s="98"/>
      <c r="F84" s="98"/>
      <c r="G84" s="98"/>
      <c r="H84" s="98"/>
      <c r="I84" s="99"/>
      <c r="J84" s="100"/>
      <c r="K84" s="314">
        <v>0.05</v>
      </c>
      <c r="L84" s="857">
        <f>N77*K84</f>
        <v>4734.7033927984303</v>
      </c>
      <c r="M84" s="858"/>
      <c r="N84" s="57"/>
    </row>
    <row r="85" spans="1:14" ht="15" thickBot="1">
      <c r="B85" s="821" t="s">
        <v>1037</v>
      </c>
      <c r="C85" s="822"/>
      <c r="D85" s="822"/>
      <c r="E85" s="822"/>
      <c r="F85" s="822"/>
      <c r="G85" s="822"/>
      <c r="H85" s="822"/>
      <c r="I85" s="822"/>
      <c r="J85" s="822"/>
      <c r="K85" s="822"/>
      <c r="L85" s="822"/>
      <c r="M85" s="823"/>
      <c r="N85" s="58">
        <f>L82+L83+L84</f>
        <v>28408.220356790582</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123102.28821275919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5108.58</v>
      </c>
      <c r="L36" s="279"/>
      <c r="M36" s="345">
        <v>3</v>
      </c>
      <c r="N36" s="281">
        <f>K36/M36</f>
        <v>1702.86</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425.5600433841667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2128.4200433841665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52800.3</v>
      </c>
      <c r="N48" s="281">
        <f>K48*M48</f>
        <v>66000.375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66000.375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825">
        <f>VLOOKUP(A60,TRANSPORTE!A1:D117,4,FALSE)</f>
        <v>959.9556440226188</v>
      </c>
      <c r="M60" s="826"/>
      <c r="N60" s="296">
        <f>K60*L60</f>
        <v>1199.9445550282735</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1199.9445550282735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4255.6004338416669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73584.340032254098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14716.868006450821</v>
      </c>
      <c r="M84" s="856"/>
      <c r="N84" s="57"/>
    </row>
    <row r="85" spans="1:14">
      <c r="B85" s="95" t="s">
        <v>1057</v>
      </c>
      <c r="C85" s="96"/>
      <c r="D85" s="96"/>
      <c r="E85" s="96"/>
      <c r="F85" s="96"/>
      <c r="G85" s="96"/>
      <c r="H85" s="96"/>
      <c r="I85" s="93"/>
      <c r="J85" s="94"/>
      <c r="K85" s="313">
        <v>0.05</v>
      </c>
      <c r="L85" s="855">
        <f>N79*K85</f>
        <v>3679.2170016127052</v>
      </c>
      <c r="M85" s="856"/>
      <c r="N85" s="57"/>
    </row>
    <row r="86" spans="1:14" ht="15" thickBot="1">
      <c r="B86" s="97" t="s">
        <v>1058</v>
      </c>
      <c r="C86" s="98"/>
      <c r="D86" s="98"/>
      <c r="E86" s="98"/>
      <c r="F86" s="98"/>
      <c r="G86" s="98"/>
      <c r="H86" s="98"/>
      <c r="I86" s="99"/>
      <c r="J86" s="100"/>
      <c r="K86" s="314">
        <v>0.05</v>
      </c>
      <c r="L86" s="857">
        <f>N79*K86</f>
        <v>3679.2170016127052</v>
      </c>
      <c r="M86" s="858"/>
      <c r="N86" s="57"/>
    </row>
    <row r="87" spans="1:14" ht="15" thickBot="1">
      <c r="B87" s="821" t="s">
        <v>1037</v>
      </c>
      <c r="C87" s="822"/>
      <c r="D87" s="822"/>
      <c r="E87" s="822"/>
      <c r="F87" s="822"/>
      <c r="G87" s="822"/>
      <c r="H87" s="822"/>
      <c r="I87" s="822"/>
      <c r="J87" s="822"/>
      <c r="K87" s="822"/>
      <c r="L87" s="822"/>
      <c r="M87" s="823"/>
      <c r="N87" s="58">
        <f>L84+L85+L86</f>
        <v>22075.30200967623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95659.642041930332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197</v>
      </c>
      <c r="B36" s="834" t="str">
        <f>VLOOKUP(A36,EQUIPOS!A6:D154,3,FALSE)</f>
        <v>Equipo de perforación (TRACKDRILL), potencia 40 HP, 2100 golpes / minuto</v>
      </c>
      <c r="C36" s="835"/>
      <c r="D36" s="835"/>
      <c r="E36" s="835"/>
      <c r="F36" s="835"/>
      <c r="G36" s="835"/>
      <c r="H36" s="836"/>
      <c r="I36" s="276"/>
      <c r="J36" s="277"/>
      <c r="K36" s="278">
        <f>VLOOKUP(A36,EQUIPOS!A6:D163,4,FALSE)</f>
        <v>143339.36054723128</v>
      </c>
      <c r="L36" s="279"/>
      <c r="M36" s="345">
        <v>2.5</v>
      </c>
      <c r="N36" s="281">
        <f>K36/M36</f>
        <v>57335.744218892512</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383.00403904575001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57718.748257938263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14586</v>
      </c>
      <c r="N48" s="281">
        <f>K48*M48</f>
        <v>14731.86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14731.86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7660.0807809149992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80110.689038853263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16022.137807770654</v>
      </c>
      <c r="M84" s="856"/>
      <c r="N84" s="57"/>
    </row>
    <row r="85" spans="1:14">
      <c r="B85" s="95" t="s">
        <v>1057</v>
      </c>
      <c r="C85" s="96"/>
      <c r="D85" s="96"/>
      <c r="E85" s="96"/>
      <c r="F85" s="96"/>
      <c r="G85" s="96"/>
      <c r="H85" s="96"/>
      <c r="I85" s="93"/>
      <c r="J85" s="94"/>
      <c r="K85" s="313">
        <v>0.05</v>
      </c>
      <c r="L85" s="855">
        <f>N79*K85</f>
        <v>4005.5344519426635</v>
      </c>
      <c r="M85" s="856"/>
      <c r="N85" s="57"/>
    </row>
    <row r="86" spans="1:14" ht="15" thickBot="1">
      <c r="B86" s="97" t="s">
        <v>1058</v>
      </c>
      <c r="C86" s="98"/>
      <c r="D86" s="98"/>
      <c r="E86" s="98"/>
      <c r="F86" s="98"/>
      <c r="G86" s="98"/>
      <c r="H86" s="98"/>
      <c r="I86" s="99"/>
      <c r="J86" s="100"/>
      <c r="K86" s="314">
        <v>0.05</v>
      </c>
      <c r="L86" s="857">
        <f>N79*K86</f>
        <v>4005.5344519426635</v>
      </c>
      <c r="M86" s="858"/>
      <c r="N86" s="57"/>
    </row>
    <row r="87" spans="1:14" ht="15" thickBot="1">
      <c r="B87" s="821" t="s">
        <v>1037</v>
      </c>
      <c r="C87" s="822"/>
      <c r="D87" s="822"/>
      <c r="E87" s="822"/>
      <c r="F87" s="822"/>
      <c r="G87" s="822"/>
      <c r="H87" s="822"/>
      <c r="I87" s="822"/>
      <c r="J87" s="822"/>
      <c r="K87" s="822"/>
      <c r="L87" s="822"/>
      <c r="M87" s="823"/>
      <c r="N87" s="58">
        <f>L84+L85+L86</f>
        <v>24033.206711655985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104143.89575050925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197</v>
      </c>
      <c r="B36" s="834" t="str">
        <f>VLOOKUP(A36,EQUIPOS!A6:D154,3,FALSE)</f>
        <v>Equipo de perforación (TRACKDRILL), potencia 40 HP, 2100 golpes / minuto</v>
      </c>
      <c r="C36" s="835"/>
      <c r="D36" s="835"/>
      <c r="E36" s="835"/>
      <c r="F36" s="835"/>
      <c r="G36" s="835"/>
      <c r="H36" s="836"/>
      <c r="I36" s="276"/>
      <c r="J36" s="277"/>
      <c r="K36" s="278">
        <f>VLOOKUP(A36,EQUIPOS!A6:D163,4,FALSE)</f>
        <v>143339.36054723128</v>
      </c>
      <c r="L36" s="279"/>
      <c r="M36" s="345">
        <v>1.25</v>
      </c>
      <c r="N36" s="281">
        <f>K36/M36</f>
        <v>114671.48843778502</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1021.344104122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115692.83254190703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14586</v>
      </c>
      <c r="N48" s="281">
        <f>K48*M48</f>
        <v>14731.86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14731.86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20426.882082439999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150851.57462434703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30170.31492486941</v>
      </c>
      <c r="M84" s="856"/>
      <c r="N84" s="57"/>
    </row>
    <row r="85" spans="1:14">
      <c r="B85" s="95" t="s">
        <v>1057</v>
      </c>
      <c r="C85" s="96"/>
      <c r="D85" s="96"/>
      <c r="E85" s="96"/>
      <c r="F85" s="96"/>
      <c r="G85" s="96"/>
      <c r="H85" s="96"/>
      <c r="I85" s="93"/>
      <c r="J85" s="94"/>
      <c r="K85" s="313">
        <v>0.05</v>
      </c>
      <c r="L85" s="855">
        <f>N79*K85</f>
        <v>7542.5787312173525</v>
      </c>
      <c r="M85" s="856"/>
      <c r="N85" s="57"/>
    </row>
    <row r="86" spans="1:14" ht="15" thickBot="1">
      <c r="B86" s="97" t="s">
        <v>1058</v>
      </c>
      <c r="C86" s="98"/>
      <c r="D86" s="98"/>
      <c r="E86" s="98"/>
      <c r="F86" s="98"/>
      <c r="G86" s="98"/>
      <c r="H86" s="98"/>
      <c r="I86" s="99"/>
      <c r="J86" s="100"/>
      <c r="K86" s="314">
        <v>0.05</v>
      </c>
      <c r="L86" s="857">
        <f>N79*K86</f>
        <v>7542.5787312173525</v>
      </c>
      <c r="M86" s="858"/>
      <c r="N86" s="57"/>
    </row>
    <row r="87" spans="1:14" ht="15" thickBot="1">
      <c r="B87" s="821" t="s">
        <v>1037</v>
      </c>
      <c r="C87" s="822"/>
      <c r="D87" s="822"/>
      <c r="E87" s="822"/>
      <c r="F87" s="822"/>
      <c r="G87" s="822"/>
      <c r="H87" s="822"/>
      <c r="I87" s="822"/>
      <c r="J87" s="822"/>
      <c r="K87" s="822"/>
      <c r="L87" s="822"/>
      <c r="M87" s="823"/>
      <c r="N87" s="58">
        <f>L84+L85+L86</f>
        <v>45255.472387304108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196107.04701165116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314</v>
      </c>
      <c r="B36" s="834" t="str">
        <f>VLOOKUP(A36,EQUIPOS!A6:D154,3,FALSE)</f>
        <v xml:space="preserve">Retroexcavadora E-200 sobre orugas
</v>
      </c>
      <c r="C36" s="835"/>
      <c r="D36" s="835"/>
      <c r="E36" s="835"/>
      <c r="F36" s="835"/>
      <c r="G36" s="835"/>
      <c r="H36" s="836"/>
      <c r="I36" s="276"/>
      <c r="J36" s="277"/>
      <c r="K36" s="278">
        <f>VLOOKUP(A36,EQUIPOS!A6:D163,4,FALSE)</f>
        <v>198313.5</v>
      </c>
      <c r="L36" s="279"/>
      <c r="M36" s="345">
        <v>23</v>
      </c>
      <c r="N36" s="281">
        <f>K36/M36</f>
        <v>8622.326086956522</v>
      </c>
    </row>
    <row r="37" spans="1:14">
      <c r="A37" s="119" t="s">
        <v>328</v>
      </c>
      <c r="B37" s="834" t="str">
        <f>VLOOKUP(A37,EQUIPOS!A7:D154,3,FALSE)</f>
        <v xml:space="preserve">Taco metálico o puntal (escamas en concreto)
</v>
      </c>
      <c r="C37" s="835"/>
      <c r="D37" s="835"/>
      <c r="E37" s="835"/>
      <c r="F37" s="835"/>
      <c r="G37" s="835"/>
      <c r="H37" s="836"/>
      <c r="I37" s="430"/>
      <c r="J37" s="431"/>
      <c r="K37" s="278">
        <f>VLOOKUP(A37,EQUIPOS!A7:D164,4,FALSE)</f>
        <v>80.952199104234538</v>
      </c>
      <c r="L37" s="344"/>
      <c r="M37" s="345">
        <v>1</v>
      </c>
      <c r="N37" s="281">
        <f>K37/M37</f>
        <v>80.952199104234538</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1021.344104122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9724.6223901827561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3430.9233435927235</v>
      </c>
      <c r="N48" s="281">
        <f>K48*M48</f>
        <v>1200.8231702574531</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3374.16</v>
      </c>
      <c r="N49" s="281">
        <f>K49*M49</f>
        <v>3374.16</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3945.36</v>
      </c>
      <c r="N50" s="281">
        <f>K50*M50</f>
        <v>14992.368</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446678.4</v>
      </c>
      <c r="N51" s="281">
        <f>K51*M51</f>
        <v>80402.112000000008</v>
      </c>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99969.463170257455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825">
        <f>VLOOKUP(A58,TRANSPORTE!A1:D117,4,FALSE)</f>
        <v>959.9556440226188</v>
      </c>
      <c r="M58" s="826"/>
      <c r="N58" s="296">
        <f>K58*L58</f>
        <v>172.79201592407136</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172.79201592407136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20426.882082439999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130293.75965880429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26058.75193176086</v>
      </c>
      <c r="M82" s="856"/>
      <c r="N82" s="57"/>
    </row>
    <row r="83" spans="1:14">
      <c r="B83" s="95" t="s">
        <v>1057</v>
      </c>
      <c r="C83" s="96"/>
      <c r="D83" s="96"/>
      <c r="E83" s="96"/>
      <c r="F83" s="96"/>
      <c r="G83" s="96"/>
      <c r="H83" s="96"/>
      <c r="I83" s="93"/>
      <c r="J83" s="94"/>
      <c r="K83" s="313">
        <v>0.05</v>
      </c>
      <c r="L83" s="855">
        <f>N77*K83</f>
        <v>6514.6879829402151</v>
      </c>
      <c r="M83" s="856"/>
      <c r="N83" s="57"/>
    </row>
    <row r="84" spans="1:14" ht="15" thickBot="1">
      <c r="B84" s="97" t="s">
        <v>1058</v>
      </c>
      <c r="C84" s="98"/>
      <c r="D84" s="98"/>
      <c r="E84" s="98"/>
      <c r="F84" s="98"/>
      <c r="G84" s="98"/>
      <c r="H84" s="98"/>
      <c r="I84" s="99"/>
      <c r="J84" s="100"/>
      <c r="K84" s="314">
        <v>0.05</v>
      </c>
      <c r="L84" s="857">
        <f>N77*K84</f>
        <v>6514.6879829402151</v>
      </c>
      <c r="M84" s="858"/>
      <c r="N84" s="57"/>
    </row>
    <row r="85" spans="1:14" ht="15" thickBot="1">
      <c r="B85" s="821" t="s">
        <v>1037</v>
      </c>
      <c r="C85" s="822"/>
      <c r="D85" s="822"/>
      <c r="E85" s="822"/>
      <c r="F85" s="822"/>
      <c r="G85" s="822"/>
      <c r="H85" s="822"/>
      <c r="I85" s="822"/>
      <c r="J85" s="822"/>
      <c r="K85" s="822"/>
      <c r="L85" s="822"/>
      <c r="M85" s="823"/>
      <c r="N85" s="58">
        <f>L82+L83+L84</f>
        <v>39088.127897641294</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169381.88755644558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51.067205206099999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46124.4</v>
      </c>
      <c r="N48" s="281">
        <f>K48*M48</f>
        <v>46124.4</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826.5451686764759</v>
      </c>
      <c r="N49" s="281">
        <f>K49*M49</f>
        <v>3306.1806747059036</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1" t="s">
        <v>1037</v>
      </c>
      <c r="C53" s="822"/>
      <c r="D53" s="822"/>
      <c r="E53" s="822"/>
      <c r="F53" s="822"/>
      <c r="G53" s="822"/>
      <c r="H53" s="822"/>
      <c r="I53" s="822"/>
      <c r="J53" s="822"/>
      <c r="K53" s="822"/>
      <c r="L53" s="822"/>
      <c r="M53" s="823"/>
      <c r="N53" s="403">
        <f>SUM(N48:N52)</f>
        <v>49430.580674705903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133"/>
    </row>
    <row r="75" spans="1:15" ht="15" thickBot="1">
      <c r="B75" s="827" t="s">
        <v>1037</v>
      </c>
      <c r="C75" s="828"/>
      <c r="D75" s="828"/>
      <c r="E75" s="828"/>
      <c r="F75" s="828"/>
      <c r="G75" s="828"/>
      <c r="H75" s="828"/>
      <c r="I75" s="828"/>
      <c r="J75" s="828"/>
      <c r="K75" s="828"/>
      <c r="L75" s="828"/>
      <c r="M75" s="829"/>
      <c r="N75" s="469">
        <f>SUM(N69:N74)</f>
        <v>510.67205206099999</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49992.319931973005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9998.4639863946013</v>
      </c>
      <c r="M82" s="856"/>
      <c r="N82" s="57"/>
    </row>
    <row r="83" spans="1:14">
      <c r="B83" s="95" t="s">
        <v>1057</v>
      </c>
      <c r="C83" s="96"/>
      <c r="D83" s="96"/>
      <c r="E83" s="96"/>
      <c r="F83" s="96"/>
      <c r="G83" s="96"/>
      <c r="H83" s="96"/>
      <c r="I83" s="93"/>
      <c r="J83" s="94"/>
      <c r="K83" s="313">
        <v>0.05</v>
      </c>
      <c r="L83" s="855">
        <f>N77*K83</f>
        <v>2499.6159965986503</v>
      </c>
      <c r="M83" s="856"/>
      <c r="N83" s="57"/>
    </row>
    <row r="84" spans="1:14" ht="15" thickBot="1">
      <c r="B84" s="97" t="s">
        <v>1058</v>
      </c>
      <c r="C84" s="98"/>
      <c r="D84" s="98"/>
      <c r="E84" s="98"/>
      <c r="F84" s="98"/>
      <c r="G84" s="98"/>
      <c r="H84" s="98"/>
      <c r="I84" s="99"/>
      <c r="J84" s="100"/>
      <c r="K84" s="314">
        <v>0.05</v>
      </c>
      <c r="L84" s="857">
        <f>N77*K84</f>
        <v>2499.6159965986503</v>
      </c>
      <c r="M84" s="858"/>
      <c r="N84" s="57"/>
    </row>
    <row r="85" spans="1:14" ht="15" thickBot="1">
      <c r="B85" s="821" t="s">
        <v>1037</v>
      </c>
      <c r="C85" s="822"/>
      <c r="D85" s="822"/>
      <c r="E85" s="822"/>
      <c r="F85" s="822"/>
      <c r="G85" s="822"/>
      <c r="H85" s="822"/>
      <c r="I85" s="822"/>
      <c r="J85" s="822"/>
      <c r="K85" s="822"/>
      <c r="L85" s="822"/>
      <c r="M85" s="823"/>
      <c r="N85" s="58">
        <f>L82+L83+L84</f>
        <v>14997.695979591901</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64990.015911564908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269</v>
      </c>
      <c r="B36" s="834" t="str">
        <f>VLOOKUP(A36,EQUIPOS!A6:D154,3,FALSE)</f>
        <v>Motoniveladora  potencia 215 HP, ancho de cuchilla 4,27 m, peso 18 ton.</v>
      </c>
      <c r="C36" s="835"/>
      <c r="D36" s="835"/>
      <c r="E36" s="835"/>
      <c r="F36" s="835"/>
      <c r="G36" s="835"/>
      <c r="H36" s="836"/>
      <c r="I36" s="276"/>
      <c r="J36" s="277"/>
      <c r="K36" s="278">
        <f>VLOOKUP(A36,EQUIPOS!A6:D163,4,FALSE)</f>
        <v>167963</v>
      </c>
      <c r="L36" s="279"/>
      <c r="M36" s="345">
        <v>15</v>
      </c>
      <c r="N36" s="281">
        <f>K36/M36</f>
        <v>11197.533333333333</v>
      </c>
    </row>
    <row r="37" spans="1:14">
      <c r="A37" s="119" t="s">
        <v>365</v>
      </c>
      <c r="B37" s="834" t="str">
        <f>VLOOKUP(A37,EQUIPOS!A7:D154,3,FALSE)</f>
        <v xml:space="preserve">Vibrocompatador, potencia 153 HP, peso 10 Ton. </v>
      </c>
      <c r="C37" s="835"/>
      <c r="D37" s="835"/>
      <c r="E37" s="835"/>
      <c r="F37" s="835"/>
      <c r="G37" s="835"/>
      <c r="H37" s="836"/>
      <c r="I37" s="430"/>
      <c r="J37" s="431"/>
      <c r="K37" s="278">
        <f>VLOOKUP(A37,EQUIPOS!A7:D164,4,FALSE)</f>
        <v>123194.75</v>
      </c>
      <c r="L37" s="344"/>
      <c r="M37" s="345">
        <v>15</v>
      </c>
      <c r="N37" s="281">
        <f>K37/M37</f>
        <v>8212.9833333333336</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106.39001084604166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19516.906677512707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23062.2</v>
      </c>
      <c r="N48" s="281">
        <f>K48*M48</f>
        <v>24215.31</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38.168724178170329</v>
      </c>
      <c r="N49" s="281">
        <f>K49*M49</f>
        <v>1145.0617253451098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25360.37172534511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825">
        <f>VLOOKUP(A60,TRANSPORTE!A1:D117,4,FALSE)</f>
        <v>1339</v>
      </c>
      <c r="M60" s="826"/>
      <c r="N60" s="296">
        <f>K60*L60</f>
        <v>1405.95</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1405.95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2127.800216920833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48411.028619778648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9682.2057239557307</v>
      </c>
      <c r="M84" s="856"/>
      <c r="N84" s="57"/>
    </row>
    <row r="85" spans="1:14">
      <c r="B85" s="95" t="s">
        <v>1057</v>
      </c>
      <c r="C85" s="96"/>
      <c r="D85" s="96"/>
      <c r="E85" s="96"/>
      <c r="F85" s="96"/>
      <c r="G85" s="96"/>
      <c r="H85" s="96"/>
      <c r="I85" s="93"/>
      <c r="J85" s="94"/>
      <c r="K85" s="313">
        <v>0.05</v>
      </c>
      <c r="L85" s="855">
        <f>N79*K85</f>
        <v>2420.5514309889327</v>
      </c>
      <c r="M85" s="856"/>
      <c r="N85" s="57"/>
    </row>
    <row r="86" spans="1:14" ht="15" thickBot="1">
      <c r="B86" s="97" t="s">
        <v>1058</v>
      </c>
      <c r="C86" s="98"/>
      <c r="D86" s="98"/>
      <c r="E86" s="98"/>
      <c r="F86" s="98"/>
      <c r="G86" s="98"/>
      <c r="H86" s="98"/>
      <c r="I86" s="99"/>
      <c r="J86" s="100"/>
      <c r="K86" s="314">
        <v>0.05</v>
      </c>
      <c r="L86" s="857">
        <f>N79*K86</f>
        <v>2420.5514309889327</v>
      </c>
      <c r="M86" s="858"/>
      <c r="N86" s="57"/>
    </row>
    <row r="87" spans="1:14" ht="15" thickBot="1">
      <c r="B87" s="821" t="s">
        <v>1037</v>
      </c>
      <c r="C87" s="822"/>
      <c r="D87" s="822"/>
      <c r="E87" s="822"/>
      <c r="F87" s="822"/>
      <c r="G87" s="822"/>
      <c r="H87" s="822"/>
      <c r="I87" s="822"/>
      <c r="J87" s="822"/>
      <c r="K87" s="822"/>
      <c r="L87" s="822"/>
      <c r="M87" s="823"/>
      <c r="N87" s="58">
        <f>L84+L85+L86</f>
        <v>14523.308585933597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62934.337205712247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2.25" customHeight="1" thickBot="1">
      <c r="A31" t="s">
        <v>1929</v>
      </c>
      <c r="B31" s="86" t="s">
        <v>1228</v>
      </c>
      <c r="C31" s="961" t="s">
        <v>2261</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54621</v>
      </c>
      <c r="N48" s="281">
        <f>K48*M48</f>
        <v>60083.100000000006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5361.12</v>
      </c>
      <c r="N49" s="281">
        <f>K49*M49</f>
        <v>6165.2879999999996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4612.4400000000005</v>
      </c>
      <c r="N50" s="281">
        <f>K50*M50</f>
        <v>9224.880000000001</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168657.51</v>
      </c>
      <c r="N51" s="281">
        <f>K51*M51</f>
        <v>84328.755000000005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159802.02300000002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5">
        <f>VLOOKUP(A60,TRANSPORTE!A1:D117,4,FALSE)</f>
        <v>1339</v>
      </c>
      <c r="M60" s="826"/>
      <c r="N60" s="296">
        <f>K60*L60</f>
        <v>1472.9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1472.9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177361.09263992149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35472.218527984303</v>
      </c>
      <c r="M84" s="856"/>
      <c r="N84" s="57"/>
    </row>
    <row r="85" spans="1:14">
      <c r="B85" s="95" t="s">
        <v>1057</v>
      </c>
      <c r="C85" s="96"/>
      <c r="D85" s="96"/>
      <c r="E85" s="96"/>
      <c r="F85" s="96"/>
      <c r="G85" s="96"/>
      <c r="H85" s="96"/>
      <c r="I85" s="93"/>
      <c r="J85" s="94"/>
      <c r="K85" s="313">
        <v>0.05</v>
      </c>
      <c r="L85" s="855">
        <f>N79*K85</f>
        <v>8868.0546319960758</v>
      </c>
      <c r="M85" s="856"/>
      <c r="N85" s="57"/>
    </row>
    <row r="86" spans="1:14" ht="15" thickBot="1">
      <c r="B86" s="97" t="s">
        <v>1058</v>
      </c>
      <c r="C86" s="98"/>
      <c r="D86" s="98"/>
      <c r="E86" s="98"/>
      <c r="F86" s="98"/>
      <c r="G86" s="98"/>
      <c r="H86" s="98"/>
      <c r="I86" s="99"/>
      <c r="J86" s="100"/>
      <c r="K86" s="314">
        <v>0.05</v>
      </c>
      <c r="L86" s="857">
        <f>N79*K86</f>
        <v>8868.0546319960758</v>
      </c>
      <c r="M86" s="858"/>
      <c r="N86" s="57"/>
    </row>
    <row r="87" spans="1:14" ht="15" thickBot="1">
      <c r="B87" s="821" t="s">
        <v>1037</v>
      </c>
      <c r="C87" s="822"/>
      <c r="D87" s="822"/>
      <c r="E87" s="822"/>
      <c r="F87" s="822"/>
      <c r="G87" s="822"/>
      <c r="H87" s="822"/>
      <c r="I87" s="822"/>
      <c r="J87" s="822"/>
      <c r="K87" s="822"/>
      <c r="L87" s="822"/>
      <c r="M87" s="823"/>
      <c r="N87" s="58">
        <f>L84+L85+L86</f>
        <v>53208.327791976459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230569.42043189795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1.5" customHeight="1" thickBot="1">
      <c r="A31" t="s">
        <v>1929</v>
      </c>
      <c r="B31" s="86" t="s">
        <v>1776</v>
      </c>
      <c r="C31" s="961" t="s">
        <v>2262</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54621</v>
      </c>
      <c r="N48" s="281">
        <f>K48*M48</f>
        <v>60083.100000000006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5361.12</v>
      </c>
      <c r="N49" s="281">
        <f>K49*M49</f>
        <v>6165.2879999999996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4612.4400000000005</v>
      </c>
      <c r="N50" s="281">
        <f>K50*M50</f>
        <v>9224.880000000001</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138618.38760000002</v>
      </c>
      <c r="N51" s="281">
        <f>K51*M51</f>
        <v>69309.193800000008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144782.46180000002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5">
        <f>VLOOKUP(A60,TRANSPORTE!A1:D117,4,FALSE)</f>
        <v>1339</v>
      </c>
      <c r="M60" s="826"/>
      <c r="N60" s="296">
        <f>K60*L60</f>
        <v>1472.9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1472.9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162341.5314399215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32468.306287984302</v>
      </c>
      <c r="M84" s="856"/>
      <c r="N84" s="57"/>
    </row>
    <row r="85" spans="1:14">
      <c r="B85" s="95" t="s">
        <v>1057</v>
      </c>
      <c r="C85" s="96"/>
      <c r="D85" s="96"/>
      <c r="E85" s="96"/>
      <c r="F85" s="96"/>
      <c r="G85" s="96"/>
      <c r="H85" s="96"/>
      <c r="I85" s="93"/>
      <c r="J85" s="94"/>
      <c r="K85" s="313">
        <v>0.05</v>
      </c>
      <c r="L85" s="855">
        <f>N79*K85</f>
        <v>8117.0765719960755</v>
      </c>
      <c r="M85" s="856"/>
      <c r="N85" s="57"/>
    </row>
    <row r="86" spans="1:14" ht="15" thickBot="1">
      <c r="B86" s="97" t="s">
        <v>1058</v>
      </c>
      <c r="C86" s="98"/>
      <c r="D86" s="98"/>
      <c r="E86" s="98"/>
      <c r="F86" s="98"/>
      <c r="G86" s="98"/>
      <c r="H86" s="98"/>
      <c r="I86" s="99"/>
      <c r="J86" s="100"/>
      <c r="K86" s="314">
        <v>0.05</v>
      </c>
      <c r="L86" s="857">
        <f>N79*K86</f>
        <v>8117.0765719960755</v>
      </c>
      <c r="M86" s="858"/>
      <c r="N86" s="57"/>
    </row>
    <row r="87" spans="1:14" ht="15" thickBot="1">
      <c r="B87" s="821" t="s">
        <v>1037</v>
      </c>
      <c r="C87" s="822"/>
      <c r="D87" s="822"/>
      <c r="E87" s="822"/>
      <c r="F87" s="822"/>
      <c r="G87" s="822"/>
      <c r="H87" s="822"/>
      <c r="I87" s="822"/>
      <c r="J87" s="822"/>
      <c r="K87" s="822"/>
      <c r="L87" s="822"/>
      <c r="M87" s="823"/>
      <c r="N87" s="58">
        <f>L84+L85+L86</f>
        <v>48702.459431976451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211043.99087189796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1777</v>
      </c>
      <c r="C31" s="961" t="s">
        <v>2263</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54621</v>
      </c>
      <c r="N48" s="281">
        <f>K48*M48</f>
        <v>60083.100000000006</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5361.12</v>
      </c>
      <c r="N49" s="281">
        <f>K49*M49</f>
        <v>6165.2879999999996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4612.4400000000005</v>
      </c>
      <c r="N50" s="281">
        <f>K50*M50</f>
        <v>9224.880000000001</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54085.714200000002</v>
      </c>
      <c r="N51" s="281">
        <f>K51*M51</f>
        <v>27042.857100000001</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102516.1251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5">
        <f>VLOOKUP(A60,TRANSPORTE!A1:D117,4,FALSE)</f>
        <v>1339</v>
      </c>
      <c r="M60" s="826"/>
      <c r="N60" s="296">
        <f>K60*L60</f>
        <v>1472.9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1472.9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120075.1947399215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24015.0389479843</v>
      </c>
      <c r="M84" s="856"/>
      <c r="N84" s="57"/>
    </row>
    <row r="85" spans="1:14">
      <c r="B85" s="95" t="s">
        <v>1057</v>
      </c>
      <c r="C85" s="96"/>
      <c r="D85" s="96"/>
      <c r="E85" s="96"/>
      <c r="F85" s="96"/>
      <c r="G85" s="96"/>
      <c r="H85" s="96"/>
      <c r="I85" s="93"/>
      <c r="J85" s="94"/>
      <c r="K85" s="313">
        <v>0.05</v>
      </c>
      <c r="L85" s="855">
        <f>N79*K85</f>
        <v>6003.7597369960749</v>
      </c>
      <c r="M85" s="856"/>
      <c r="N85" s="57"/>
    </row>
    <row r="86" spans="1:14" ht="15" thickBot="1">
      <c r="B86" s="97" t="s">
        <v>1058</v>
      </c>
      <c r="C86" s="98"/>
      <c r="D86" s="98"/>
      <c r="E86" s="98"/>
      <c r="F86" s="98"/>
      <c r="G86" s="98"/>
      <c r="H86" s="98"/>
      <c r="I86" s="99"/>
      <c r="J86" s="100"/>
      <c r="K86" s="314">
        <v>0.05</v>
      </c>
      <c r="L86" s="857">
        <f>N79*K86</f>
        <v>6003.7597369960749</v>
      </c>
      <c r="M86" s="858"/>
      <c r="N86" s="57"/>
    </row>
    <row r="87" spans="1:14" ht="15" thickBot="1">
      <c r="B87" s="821" t="s">
        <v>1037</v>
      </c>
      <c r="C87" s="822"/>
      <c r="D87" s="822"/>
      <c r="E87" s="822"/>
      <c r="F87" s="822"/>
      <c r="G87" s="822"/>
      <c r="H87" s="822"/>
      <c r="I87" s="822"/>
      <c r="J87" s="822"/>
      <c r="K87" s="822"/>
      <c r="L87" s="822"/>
      <c r="M87" s="823"/>
      <c r="N87" s="58">
        <f>L84+L85+L86</f>
        <v>36022.55842197645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156097.75316189794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7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9.25" customHeight="1" thickBot="1">
      <c r="A31" t="s">
        <v>1929</v>
      </c>
      <c r="B31" s="86" t="s">
        <v>1778</v>
      </c>
      <c r="C31" s="961" t="s">
        <v>2264</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54621</v>
      </c>
      <c r="N48" s="281">
        <f>K48*M48</f>
        <v>60083.100000000006</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5361.12</v>
      </c>
      <c r="N49" s="281">
        <f>K49*M49</f>
        <v>6165.2879999999996</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4612.4400000000005</v>
      </c>
      <c r="N50" s="281">
        <f>K50*M50</f>
        <v>9224.880000000001</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173246.8878</v>
      </c>
      <c r="N51" s="281">
        <f>K51*M51</f>
        <v>86623.443899999998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162096.71189999999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5">
        <f>VLOOKUP(A60,TRANSPORTE!A1:D117,4,FALSE)</f>
        <v>1339</v>
      </c>
      <c r="M60" s="826"/>
      <c r="N60" s="296">
        <f>K60*L60</f>
        <v>1472.9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1472.9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179655.78153992147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35931.156307984296</v>
      </c>
      <c r="M84" s="856"/>
      <c r="N84" s="57"/>
    </row>
    <row r="85" spans="1:14">
      <c r="B85" s="95" t="s">
        <v>1057</v>
      </c>
      <c r="C85" s="96"/>
      <c r="D85" s="96"/>
      <c r="E85" s="96"/>
      <c r="F85" s="96"/>
      <c r="G85" s="96"/>
      <c r="H85" s="96"/>
      <c r="I85" s="93"/>
      <c r="J85" s="94"/>
      <c r="K85" s="313">
        <v>0.05</v>
      </c>
      <c r="L85" s="855">
        <f>N79*K85</f>
        <v>8982.7890769960741</v>
      </c>
      <c r="M85" s="856"/>
      <c r="N85" s="57"/>
    </row>
    <row r="86" spans="1:14" ht="15" thickBot="1">
      <c r="B86" s="97" t="s">
        <v>1058</v>
      </c>
      <c r="C86" s="98"/>
      <c r="D86" s="98"/>
      <c r="E86" s="98"/>
      <c r="F86" s="98"/>
      <c r="G86" s="98"/>
      <c r="H86" s="98"/>
      <c r="I86" s="99"/>
      <c r="J86" s="100"/>
      <c r="K86" s="314">
        <v>0.05</v>
      </c>
      <c r="L86" s="857">
        <f>N79*K86</f>
        <v>8982.7890769960741</v>
      </c>
      <c r="M86" s="858"/>
      <c r="N86" s="57"/>
    </row>
    <row r="87" spans="1:14" ht="15" thickBot="1">
      <c r="B87" s="821" t="s">
        <v>1037</v>
      </c>
      <c r="C87" s="822"/>
      <c r="D87" s="822"/>
      <c r="E87" s="822"/>
      <c r="F87" s="822"/>
      <c r="G87" s="822"/>
      <c r="H87" s="822"/>
      <c r="I87" s="822"/>
      <c r="J87" s="822"/>
      <c r="K87" s="822"/>
      <c r="L87" s="822"/>
      <c r="M87" s="823"/>
      <c r="N87" s="58">
        <f>L84+L85+L86</f>
        <v>53896.734461976441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233552.51600189792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1229</v>
      </c>
      <c r="C31" s="961" t="s">
        <v>1818</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54621</v>
      </c>
      <c r="N48" s="281">
        <f>K48*M48</f>
        <v>60083.100000000006</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5361.12</v>
      </c>
      <c r="N49" s="281">
        <f>K49*M49</f>
        <v>2680.56</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4612.4400000000005</v>
      </c>
      <c r="N50" s="281">
        <f>K50*M50</f>
        <v>4612.4400000000005</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168560.40599999999</v>
      </c>
      <c r="N51" s="281">
        <f>K51*M51</f>
        <v>168560.40599999999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235936.50599999999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5">
        <f>VLOOKUP(A60,TRANSPORTE!A1:D117,4,FALSE)</f>
        <v>1339</v>
      </c>
      <c r="M60" s="826"/>
      <c r="N60" s="296">
        <f>K60*L60</f>
        <v>1472.9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1472.9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253495.57563992147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50699.115127984296</v>
      </c>
      <c r="M84" s="856"/>
      <c r="N84" s="57"/>
    </row>
    <row r="85" spans="1:14">
      <c r="B85" s="95" t="s">
        <v>1057</v>
      </c>
      <c r="C85" s="96"/>
      <c r="D85" s="96"/>
      <c r="E85" s="96"/>
      <c r="F85" s="96"/>
      <c r="G85" s="96"/>
      <c r="H85" s="96"/>
      <c r="I85" s="93"/>
      <c r="J85" s="94"/>
      <c r="K85" s="313">
        <v>0.05</v>
      </c>
      <c r="L85" s="855">
        <f>N79*K85</f>
        <v>12674.778781996074</v>
      </c>
      <c r="M85" s="856"/>
      <c r="N85" s="57"/>
    </row>
    <row r="86" spans="1:14" ht="15" thickBot="1">
      <c r="B86" s="97" t="s">
        <v>1058</v>
      </c>
      <c r="C86" s="98"/>
      <c r="D86" s="98"/>
      <c r="E86" s="98"/>
      <c r="F86" s="98"/>
      <c r="G86" s="98"/>
      <c r="H86" s="98"/>
      <c r="I86" s="99"/>
      <c r="J86" s="100"/>
      <c r="K86" s="314">
        <v>0.05</v>
      </c>
      <c r="L86" s="857">
        <f>N79*K86</f>
        <v>12674.778781996074</v>
      </c>
      <c r="M86" s="858"/>
      <c r="N86" s="57"/>
    </row>
    <row r="87" spans="1:14" ht="15" thickBot="1">
      <c r="B87" s="821" t="s">
        <v>1037</v>
      </c>
      <c r="C87" s="822"/>
      <c r="D87" s="822"/>
      <c r="E87" s="822"/>
      <c r="F87" s="822"/>
      <c r="G87" s="822"/>
      <c r="H87" s="822"/>
      <c r="I87" s="822"/>
      <c r="J87" s="822"/>
      <c r="K87" s="822"/>
      <c r="L87" s="822"/>
      <c r="M87" s="823"/>
      <c r="N87" s="58">
        <f>L84+L85+L86</f>
        <v>76048.672691976448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329544.24833189789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1779</v>
      </c>
      <c r="C31" s="961" t="s">
        <v>1780</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54621</v>
      </c>
      <c r="N48" s="281">
        <f>K48*M48</f>
        <v>60083.100000000006</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5361.12</v>
      </c>
      <c r="N49" s="281">
        <f>K49*M49</f>
        <v>2680.56</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4612.4400000000005</v>
      </c>
      <c r="N50" s="281">
        <f>K50*M50</f>
        <v>4612.4400000000005</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168560.40599999999</v>
      </c>
      <c r="N51" s="281">
        <f>K51*M51</f>
        <v>168560.40599999999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235936.50599999999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5">
        <f>VLOOKUP(A60,TRANSPORTE!A1:D117,4,FALSE)</f>
        <v>1339</v>
      </c>
      <c r="M60" s="826"/>
      <c r="N60" s="296">
        <f>K60*L60</f>
        <v>1472.9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1472.9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253495.57563992147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50699.115127984296</v>
      </c>
      <c r="M84" s="856"/>
      <c r="N84" s="57"/>
    </row>
    <row r="85" spans="1:14">
      <c r="B85" s="95" t="s">
        <v>1057</v>
      </c>
      <c r="C85" s="96"/>
      <c r="D85" s="96"/>
      <c r="E85" s="96"/>
      <c r="F85" s="96"/>
      <c r="G85" s="96"/>
      <c r="H85" s="96"/>
      <c r="I85" s="93"/>
      <c r="J85" s="94"/>
      <c r="K85" s="313">
        <v>0.05</v>
      </c>
      <c r="L85" s="855">
        <f>N79*K85</f>
        <v>12674.778781996074</v>
      </c>
      <c r="M85" s="856"/>
      <c r="N85" s="57"/>
    </row>
    <row r="86" spans="1:14" ht="15" thickBot="1">
      <c r="B86" s="97" t="s">
        <v>1058</v>
      </c>
      <c r="C86" s="98"/>
      <c r="D86" s="98"/>
      <c r="E86" s="98"/>
      <c r="F86" s="98"/>
      <c r="G86" s="98"/>
      <c r="H86" s="98"/>
      <c r="I86" s="99"/>
      <c r="J86" s="100"/>
      <c r="K86" s="314">
        <v>0.05</v>
      </c>
      <c r="L86" s="857">
        <f>N79*K86</f>
        <v>12674.778781996074</v>
      </c>
      <c r="M86" s="858"/>
      <c r="N86" s="57"/>
    </row>
    <row r="87" spans="1:14" ht="15" thickBot="1">
      <c r="B87" s="821" t="s">
        <v>1037</v>
      </c>
      <c r="C87" s="822"/>
      <c r="D87" s="822"/>
      <c r="E87" s="822"/>
      <c r="F87" s="822"/>
      <c r="G87" s="822"/>
      <c r="H87" s="822"/>
      <c r="I87" s="822"/>
      <c r="J87" s="822"/>
      <c r="K87" s="822"/>
      <c r="L87" s="822"/>
      <c r="M87" s="823"/>
      <c r="N87" s="58">
        <f>L84+L85+L86</f>
        <v>76048.672691976448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329544.24833189789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1781</v>
      </c>
      <c r="C31" s="961" t="s">
        <v>1782</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54621</v>
      </c>
      <c r="N48" s="281">
        <f>K48*M48</f>
        <v>60083.100000000006</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5361.12</v>
      </c>
      <c r="N49" s="281">
        <f>K49*M49</f>
        <v>2680.56</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4612.4400000000005</v>
      </c>
      <c r="N50" s="281">
        <f>K50*M50</f>
        <v>4612.4400000000005</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168560.40599999999</v>
      </c>
      <c r="N51" s="281">
        <f>K51*M51</f>
        <v>168560.40599999999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235936.50599999999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5">
        <f>VLOOKUP(A60,TRANSPORTE!A1:D117,4,FALSE)</f>
        <v>1339</v>
      </c>
      <c r="M60" s="826"/>
      <c r="N60" s="296">
        <f>K60*L60</f>
        <v>1472.9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1472.9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253495.57563992147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50699.115127984296</v>
      </c>
      <c r="M84" s="856"/>
      <c r="N84" s="57"/>
    </row>
    <row r="85" spans="1:14">
      <c r="B85" s="95" t="s">
        <v>1057</v>
      </c>
      <c r="C85" s="96"/>
      <c r="D85" s="96"/>
      <c r="E85" s="96"/>
      <c r="F85" s="96"/>
      <c r="G85" s="96"/>
      <c r="H85" s="96"/>
      <c r="I85" s="93"/>
      <c r="J85" s="94"/>
      <c r="K85" s="313">
        <v>0.05</v>
      </c>
      <c r="L85" s="855">
        <f>N79*K85</f>
        <v>12674.778781996074</v>
      </c>
      <c r="M85" s="856"/>
      <c r="N85" s="57"/>
    </row>
    <row r="86" spans="1:14" ht="15" thickBot="1">
      <c r="B86" s="97" t="s">
        <v>1058</v>
      </c>
      <c r="C86" s="98"/>
      <c r="D86" s="98"/>
      <c r="E86" s="98"/>
      <c r="F86" s="98"/>
      <c r="G86" s="98"/>
      <c r="H86" s="98"/>
      <c r="I86" s="99"/>
      <c r="J86" s="100"/>
      <c r="K86" s="314">
        <v>0.05</v>
      </c>
      <c r="L86" s="857">
        <f>N79*K86</f>
        <v>12674.778781996074</v>
      </c>
      <c r="M86" s="858"/>
      <c r="N86" s="57"/>
    </row>
    <row r="87" spans="1:14" ht="15" thickBot="1">
      <c r="B87" s="821" t="s">
        <v>1037</v>
      </c>
      <c r="C87" s="822"/>
      <c r="D87" s="822"/>
      <c r="E87" s="822"/>
      <c r="F87" s="822"/>
      <c r="G87" s="822"/>
      <c r="H87" s="822"/>
      <c r="I87" s="822"/>
      <c r="J87" s="822"/>
      <c r="K87" s="822"/>
      <c r="L87" s="822"/>
      <c r="M87" s="823"/>
      <c r="N87" s="58">
        <f>L84+L85+L86</f>
        <v>76048.672691976448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329544.24833189789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1783</v>
      </c>
      <c r="C31" s="961" t="s">
        <v>1784</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766.00807809150001</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54621</v>
      </c>
      <c r="N48" s="281">
        <f>K48*M48</f>
        <v>60083.100000000006</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5361.12</v>
      </c>
      <c r="N49" s="281">
        <f>K49*M49</f>
        <v>2680.56</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4612.4400000000005</v>
      </c>
      <c r="N50" s="281">
        <f>K50*M50</f>
        <v>4612.4400000000005</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168560.40599999999</v>
      </c>
      <c r="N51" s="281">
        <f>K51*M51</f>
        <v>168560.40599999999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235936.50599999999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5">
        <f>VLOOKUP(A60,TRANSPORTE!A1:D117,4,FALSE)</f>
        <v>1339</v>
      </c>
      <c r="M60" s="826"/>
      <c r="N60" s="296">
        <f>K60*L60</f>
        <v>1472.9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f>N60+N61+N62+N63+N64</f>
        <v>1472.9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15320.161561829998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253495.57563992147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50699.115127984296</v>
      </c>
      <c r="M84" s="856"/>
      <c r="N84" s="57"/>
    </row>
    <row r="85" spans="1:14">
      <c r="B85" s="95" t="s">
        <v>1057</v>
      </c>
      <c r="C85" s="96"/>
      <c r="D85" s="96"/>
      <c r="E85" s="96"/>
      <c r="F85" s="96"/>
      <c r="G85" s="96"/>
      <c r="H85" s="96"/>
      <c r="I85" s="93"/>
      <c r="J85" s="94"/>
      <c r="K85" s="313">
        <v>0.05</v>
      </c>
      <c r="L85" s="855">
        <f>N79*K85</f>
        <v>12674.778781996074</v>
      </c>
      <c r="M85" s="856"/>
      <c r="N85" s="57"/>
    </row>
    <row r="86" spans="1:14" ht="15" thickBot="1">
      <c r="B86" s="97" t="s">
        <v>1058</v>
      </c>
      <c r="C86" s="98"/>
      <c r="D86" s="98"/>
      <c r="E86" s="98"/>
      <c r="F86" s="98"/>
      <c r="G86" s="98"/>
      <c r="H86" s="98"/>
      <c r="I86" s="99"/>
      <c r="J86" s="100"/>
      <c r="K86" s="314">
        <v>0.05</v>
      </c>
      <c r="L86" s="857">
        <f>N79*K86</f>
        <v>12674.778781996074</v>
      </c>
      <c r="M86" s="858"/>
      <c r="N86" s="57"/>
    </row>
    <row r="87" spans="1:14" ht="15" thickBot="1">
      <c r="B87" s="821" t="s">
        <v>1037</v>
      </c>
      <c r="C87" s="822"/>
      <c r="D87" s="822"/>
      <c r="E87" s="822"/>
      <c r="F87" s="822"/>
      <c r="G87" s="822"/>
      <c r="H87" s="822"/>
      <c r="I87" s="822"/>
      <c r="J87" s="822"/>
      <c r="K87" s="822"/>
      <c r="L87" s="822"/>
      <c r="M87" s="823"/>
      <c r="N87" s="58">
        <f>L84+L85+L86</f>
        <v>76048.672691976448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329544.24833189789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8.5" customHeight="1" thickBot="1">
      <c r="A31" t="s">
        <v>1929</v>
      </c>
      <c r="B31" s="86" t="s">
        <v>1785</v>
      </c>
      <c r="C31" s="961" t="s">
        <v>1786</v>
      </c>
      <c r="D31" s="962"/>
      <c r="E31" s="962"/>
      <c r="F31" s="962"/>
      <c r="G31" s="962"/>
      <c r="H31" s="962"/>
      <c r="I31" s="962"/>
      <c r="J31" s="9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4554.3</v>
      </c>
      <c r="N48" s="281">
        <f>K48*M48</f>
        <v>5920.59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5920.59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7452.6061561830002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1490.5212312366002</v>
      </c>
      <c r="M84" s="856"/>
      <c r="N84" s="57"/>
    </row>
    <row r="85" spans="1:14">
      <c r="B85" s="95" t="s">
        <v>1057</v>
      </c>
      <c r="C85" s="96"/>
      <c r="D85" s="96"/>
      <c r="E85" s="96"/>
      <c r="F85" s="96"/>
      <c r="G85" s="96"/>
      <c r="H85" s="96"/>
      <c r="I85" s="93"/>
      <c r="J85" s="94"/>
      <c r="K85" s="313">
        <v>0.05</v>
      </c>
      <c r="L85" s="855">
        <f>N79*K85</f>
        <v>372.63030780915005</v>
      </c>
      <c r="M85" s="856"/>
      <c r="N85" s="57"/>
    </row>
    <row r="86" spans="1:14" ht="15" thickBot="1">
      <c r="B86" s="97" t="s">
        <v>1058</v>
      </c>
      <c r="C86" s="98"/>
      <c r="D86" s="98"/>
      <c r="E86" s="98"/>
      <c r="F86" s="98"/>
      <c r="G86" s="98"/>
      <c r="H86" s="98"/>
      <c r="I86" s="99"/>
      <c r="J86" s="100"/>
      <c r="K86" s="314">
        <v>0.05</v>
      </c>
      <c r="L86" s="857">
        <f>N79*K86</f>
        <v>372.63030780915005</v>
      </c>
      <c r="M86" s="858"/>
      <c r="N86" s="57"/>
    </row>
    <row r="87" spans="1:14" ht="15" thickBot="1">
      <c r="B87" s="821" t="s">
        <v>1037</v>
      </c>
      <c r="C87" s="822"/>
      <c r="D87" s="822"/>
      <c r="E87" s="822"/>
      <c r="F87" s="822"/>
      <c r="G87" s="822"/>
      <c r="H87" s="822"/>
      <c r="I87" s="822"/>
      <c r="J87" s="822"/>
      <c r="K87" s="822"/>
      <c r="L87" s="822"/>
      <c r="M87" s="823"/>
      <c r="N87" s="58">
        <f>L84+L85+L86</f>
        <v>2235.7818468549003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9688.3880030379005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 customHeight="1" thickBot="1">
      <c r="A31" t="s">
        <v>1929</v>
      </c>
      <c r="B31" s="86" t="s">
        <v>1787</v>
      </c>
      <c r="C31" s="961" t="s">
        <v>1788</v>
      </c>
      <c r="D31" s="962"/>
      <c r="E31" s="962"/>
      <c r="F31" s="962"/>
      <c r="G31" s="962"/>
      <c r="H31" s="962"/>
      <c r="I31" s="962"/>
      <c r="J31" s="9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8731.2000000000007</v>
      </c>
      <c r="N48" s="281">
        <f>K48*M48</f>
        <v>11350.560000000001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11350.560000000001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12882.576156183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2576.5152312366004</v>
      </c>
      <c r="M84" s="856"/>
      <c r="N84" s="57"/>
    </row>
    <row r="85" spans="1:14">
      <c r="B85" s="95" t="s">
        <v>1057</v>
      </c>
      <c r="C85" s="96"/>
      <c r="D85" s="96"/>
      <c r="E85" s="96"/>
      <c r="F85" s="96"/>
      <c r="G85" s="96"/>
      <c r="H85" s="96"/>
      <c r="I85" s="93"/>
      <c r="J85" s="94"/>
      <c r="K85" s="313">
        <v>0.05</v>
      </c>
      <c r="L85" s="855">
        <f>N79*K85</f>
        <v>644.12880780915009</v>
      </c>
      <c r="M85" s="856"/>
      <c r="N85" s="57"/>
    </row>
    <row r="86" spans="1:14" ht="15" thickBot="1">
      <c r="B86" s="97" t="s">
        <v>1058</v>
      </c>
      <c r="C86" s="98"/>
      <c r="D86" s="98"/>
      <c r="E86" s="98"/>
      <c r="F86" s="98"/>
      <c r="G86" s="98"/>
      <c r="H86" s="98"/>
      <c r="I86" s="99"/>
      <c r="J86" s="100"/>
      <c r="K86" s="314">
        <v>0.05</v>
      </c>
      <c r="L86" s="857">
        <f>N79*K86</f>
        <v>644.12880780915009</v>
      </c>
      <c r="M86" s="858"/>
      <c r="N86" s="57"/>
    </row>
    <row r="87" spans="1:14" ht="15" thickBot="1">
      <c r="B87" s="821" t="s">
        <v>1037</v>
      </c>
      <c r="C87" s="822"/>
      <c r="D87" s="822"/>
      <c r="E87" s="822"/>
      <c r="F87" s="822"/>
      <c r="G87" s="822"/>
      <c r="H87" s="822"/>
      <c r="I87" s="822"/>
      <c r="J87" s="822"/>
      <c r="K87" s="822"/>
      <c r="L87" s="822"/>
      <c r="M87" s="823"/>
      <c r="N87" s="58">
        <f>L84+L85+L86</f>
        <v>3864.7728468549008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16747.3490030379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1789</v>
      </c>
      <c r="C31" s="961" t="s">
        <v>2265</v>
      </c>
      <c r="D31" s="962"/>
      <c r="E31" s="962"/>
      <c r="F31" s="962"/>
      <c r="G31" s="962"/>
      <c r="H31" s="962"/>
      <c r="I31" s="962"/>
      <c r="J31" s="9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4554.3</v>
      </c>
      <c r="N48" s="281">
        <f>K48*M48</f>
        <v>5920.59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5920.59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7452.6061561830002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1490.5212312366002</v>
      </c>
      <c r="M84" s="856"/>
      <c r="N84" s="57"/>
    </row>
    <row r="85" spans="1:14">
      <c r="B85" s="95" t="s">
        <v>1057</v>
      </c>
      <c r="C85" s="96"/>
      <c r="D85" s="96"/>
      <c r="E85" s="96"/>
      <c r="F85" s="96"/>
      <c r="G85" s="96"/>
      <c r="H85" s="96"/>
      <c r="I85" s="93"/>
      <c r="J85" s="94"/>
      <c r="K85" s="313">
        <v>0.05</v>
      </c>
      <c r="L85" s="855">
        <f>N79*K85</f>
        <v>372.63030780915005</v>
      </c>
      <c r="M85" s="856"/>
      <c r="N85" s="57"/>
    </row>
    <row r="86" spans="1:14" ht="15" thickBot="1">
      <c r="B86" s="97" t="s">
        <v>1058</v>
      </c>
      <c r="C86" s="98"/>
      <c r="D86" s="98"/>
      <c r="E86" s="98"/>
      <c r="F86" s="98"/>
      <c r="G86" s="98"/>
      <c r="H86" s="98"/>
      <c r="I86" s="99"/>
      <c r="J86" s="100"/>
      <c r="K86" s="314">
        <v>0.05</v>
      </c>
      <c r="L86" s="857">
        <f>N79*K86</f>
        <v>372.63030780915005</v>
      </c>
      <c r="M86" s="858"/>
      <c r="N86" s="57"/>
    </row>
    <row r="87" spans="1:14" ht="15" thickBot="1">
      <c r="B87" s="821" t="s">
        <v>1037</v>
      </c>
      <c r="C87" s="822"/>
      <c r="D87" s="822"/>
      <c r="E87" s="822"/>
      <c r="F87" s="822"/>
      <c r="G87" s="822"/>
      <c r="H87" s="822"/>
      <c r="I87" s="822"/>
      <c r="J87" s="822"/>
      <c r="K87" s="822"/>
      <c r="L87" s="822"/>
      <c r="M87" s="823"/>
      <c r="N87" s="58">
        <f>L84+L85+L86</f>
        <v>2235.7818468549003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9688.3880030379005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 customHeight="1" thickBot="1">
      <c r="A31" t="s">
        <v>1929</v>
      </c>
      <c r="B31" s="86" t="s">
        <v>1790</v>
      </c>
      <c r="C31" s="961" t="s">
        <v>2266</v>
      </c>
      <c r="D31" s="962"/>
      <c r="E31" s="962"/>
      <c r="F31" s="962"/>
      <c r="G31" s="962"/>
      <c r="H31" s="962"/>
      <c r="I31" s="962"/>
      <c r="J31" s="9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8731.2000000000007</v>
      </c>
      <c r="N48" s="281">
        <f>K48*M48</f>
        <v>11350.560000000001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11350.560000000001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1532.016156183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12882.576156183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2576.5152312366004</v>
      </c>
      <c r="M84" s="856"/>
      <c r="N84" s="57"/>
    </row>
    <row r="85" spans="1:14">
      <c r="B85" s="95" t="s">
        <v>1057</v>
      </c>
      <c r="C85" s="96"/>
      <c r="D85" s="96"/>
      <c r="E85" s="96"/>
      <c r="F85" s="96"/>
      <c r="G85" s="96"/>
      <c r="H85" s="96"/>
      <c r="I85" s="93"/>
      <c r="J85" s="94"/>
      <c r="K85" s="313">
        <v>0.05</v>
      </c>
      <c r="L85" s="855">
        <f>N79*K85</f>
        <v>644.12880780915009</v>
      </c>
      <c r="M85" s="856"/>
      <c r="N85" s="57"/>
    </row>
    <row r="86" spans="1:14" ht="15" thickBot="1">
      <c r="B86" s="97" t="s">
        <v>1058</v>
      </c>
      <c r="C86" s="98"/>
      <c r="D86" s="98"/>
      <c r="E86" s="98"/>
      <c r="F86" s="98"/>
      <c r="G86" s="98"/>
      <c r="H86" s="98"/>
      <c r="I86" s="99"/>
      <c r="J86" s="100"/>
      <c r="K86" s="314">
        <v>0.05</v>
      </c>
      <c r="L86" s="857">
        <f>N79*K86</f>
        <v>644.12880780915009</v>
      </c>
      <c r="M86" s="858"/>
      <c r="N86" s="57"/>
    </row>
    <row r="87" spans="1:14" ht="15" thickBot="1">
      <c r="B87" s="821" t="s">
        <v>1037</v>
      </c>
      <c r="C87" s="822"/>
      <c r="D87" s="822"/>
      <c r="E87" s="822"/>
      <c r="F87" s="822"/>
      <c r="G87" s="822"/>
      <c r="H87" s="822"/>
      <c r="I87" s="822"/>
      <c r="J87" s="822"/>
      <c r="K87" s="822"/>
      <c r="L87" s="822"/>
      <c r="M87" s="823"/>
      <c r="N87" s="58">
        <f>L84+L85+L86</f>
        <v>3864.7728468549008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16747.3490030379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117185.25</v>
      </c>
      <c r="L36" s="279"/>
      <c r="M36" s="345">
        <v>15</v>
      </c>
      <c r="N36" s="281">
        <f>K36/M36</f>
        <v>7812.35</v>
      </c>
    </row>
    <row r="37" spans="1:14">
      <c r="A37" s="119" t="s">
        <v>174</v>
      </c>
      <c r="B37" s="834" t="str">
        <f>VLOOKUP(A37,EQUIPOS!A7:D154,3,FALSE)</f>
        <v>Compactador vibratorio tipo DD-20</v>
      </c>
      <c r="C37" s="835"/>
      <c r="D37" s="835"/>
      <c r="E37" s="835"/>
      <c r="F37" s="835"/>
      <c r="G37" s="835"/>
      <c r="H37" s="836"/>
      <c r="I37" s="430"/>
      <c r="J37" s="431"/>
      <c r="K37" s="278">
        <f>VLOOKUP(A37,EQUIPOS!A7:D164,4,FALSE)</f>
        <v>96152</v>
      </c>
      <c r="L37" s="344"/>
      <c r="M37" s="345">
        <v>15</v>
      </c>
      <c r="N37" s="281">
        <f>K37/M37</f>
        <v>6410.1333333333332</v>
      </c>
    </row>
    <row r="38" spans="1:14">
      <c r="A38" s="119" t="s">
        <v>269</v>
      </c>
      <c r="B38" s="834" t="str">
        <f>VLOOKUP(A38,EQUIPOS!A8:D154,3,FALSE)</f>
        <v>Motoniveladora  potencia 215 HP, ancho de cuchilla 4,27 m, peso 18 ton.</v>
      </c>
      <c r="C38" s="835"/>
      <c r="D38" s="835"/>
      <c r="E38" s="835"/>
      <c r="F38" s="835"/>
      <c r="G38" s="835"/>
      <c r="H38" s="836"/>
      <c r="I38" s="337"/>
      <c r="J38" s="339"/>
      <c r="K38" s="278">
        <f>VLOOKUP(A38,EQUIPOS!A8:D165,4,FALSE)</f>
        <v>167963</v>
      </c>
      <c r="L38" s="432"/>
      <c r="M38" s="433">
        <v>15</v>
      </c>
      <c r="N38" s="281">
        <f>K38/M38</f>
        <v>11197.533333333333</v>
      </c>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N75*M41</f>
        <v>42.556004338416663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SUM(N36:N41)</f>
        <v>25462.572671005084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23062.2</v>
      </c>
      <c r="N48" s="281">
        <f>K48*M48</f>
        <v>29980.86</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38.168724178170329</v>
      </c>
      <c r="N49" s="281">
        <f>K49*M49</f>
        <v>1145.0617253451098</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1"/>
      <c r="N52" s="492"/>
    </row>
    <row r="53" spans="1:14" ht="15" thickBot="1">
      <c r="B53" s="827" t="s">
        <v>1037</v>
      </c>
      <c r="C53" s="828"/>
      <c r="D53" s="828"/>
      <c r="E53" s="828"/>
      <c r="F53" s="828"/>
      <c r="G53" s="828"/>
      <c r="H53" s="828"/>
      <c r="I53" s="828"/>
      <c r="J53" s="828"/>
      <c r="K53" s="828"/>
      <c r="L53" s="828"/>
      <c r="M53" s="829"/>
      <c r="N53" s="110">
        <f>SUM(N48:N52)</f>
        <v>31125.92172534511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4" t="s">
        <v>1045</v>
      </c>
      <c r="M57" s="797"/>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825">
        <f>VLOOKUP(A58,TRANSPORTE!A1:D117,4,FALSE)</f>
        <v>1339</v>
      </c>
      <c r="M58" s="826"/>
      <c r="N58" s="296">
        <f>K58*L58</f>
        <v>1740.7</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0"/>
      <c r="M63" s="811"/>
      <c r="N63" s="133"/>
    </row>
    <row r="64" spans="1:14" ht="15" thickBot="1">
      <c r="B64" s="827" t="s">
        <v>1037</v>
      </c>
      <c r="C64" s="828"/>
      <c r="D64" s="828"/>
      <c r="E64" s="828"/>
      <c r="F64" s="828"/>
      <c r="G64" s="828"/>
      <c r="H64" s="828"/>
      <c r="I64" s="828"/>
      <c r="J64" s="828"/>
      <c r="K64" s="828"/>
      <c r="L64" s="828"/>
      <c r="M64" s="829"/>
      <c r="N64" s="110">
        <f>N58+N59+N60+N61+N62</f>
        <v>1740.7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7" t="s">
        <v>1047</v>
      </c>
      <c r="C68" s="848"/>
      <c r="D68" s="848"/>
      <c r="E68" s="848"/>
      <c r="F68" s="848"/>
      <c r="G68" s="848"/>
      <c r="H68" s="848"/>
      <c r="I68" s="79" t="s">
        <v>1048</v>
      </c>
      <c r="J68" s="81" t="s">
        <v>1494</v>
      </c>
      <c r="K68" s="80" t="s">
        <v>1050</v>
      </c>
      <c r="L68" s="849" t="s">
        <v>1034</v>
      </c>
      <c r="M68" s="973"/>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08"/>
      <c r="C74" s="809"/>
      <c r="D74" s="809"/>
      <c r="E74" s="809"/>
      <c r="F74" s="809"/>
      <c r="G74" s="809"/>
      <c r="H74" s="809"/>
      <c r="I74" s="132"/>
      <c r="J74" s="132"/>
      <c r="K74" s="132"/>
      <c r="L74" s="909"/>
      <c r="M74" s="909"/>
      <c r="N74" s="51"/>
    </row>
    <row r="75" spans="1:15" ht="15" thickBot="1">
      <c r="B75" s="827" t="s">
        <v>1037</v>
      </c>
      <c r="C75" s="828"/>
      <c r="D75" s="828"/>
      <c r="E75" s="828"/>
      <c r="F75" s="828"/>
      <c r="G75" s="828"/>
      <c r="H75" s="828"/>
      <c r="I75" s="828"/>
      <c r="J75" s="828"/>
      <c r="K75" s="828"/>
      <c r="L75" s="828"/>
      <c r="M75" s="829"/>
      <c r="N75" s="310">
        <f>SUM(N69:N74)</f>
        <v>2127.800216920833</v>
      </c>
    </row>
    <row r="76" spans="1:15" ht="15" thickBot="1">
      <c r="B76" s="39"/>
      <c r="C76" s="40"/>
      <c r="D76" s="40"/>
      <c r="E76" s="40"/>
      <c r="F76" s="40"/>
      <c r="G76" s="40"/>
      <c r="H76" s="40"/>
      <c r="I76" s="40"/>
      <c r="J76" s="40"/>
      <c r="K76" s="40"/>
      <c r="L76" s="40"/>
      <c r="M76" s="40"/>
      <c r="N76" s="41"/>
    </row>
    <row r="77" spans="1:15" ht="15" thickBot="1">
      <c r="B77" s="821" t="s">
        <v>1051</v>
      </c>
      <c r="C77" s="822"/>
      <c r="D77" s="822"/>
      <c r="E77" s="822"/>
      <c r="F77" s="822"/>
      <c r="G77" s="822"/>
      <c r="H77" s="822"/>
      <c r="I77" s="822"/>
      <c r="J77" s="822"/>
      <c r="K77" s="822"/>
      <c r="L77" s="822"/>
      <c r="M77" s="823"/>
      <c r="N77" s="105">
        <f>N43+N53+N64+N75</f>
        <v>60456.994613271025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12091.398922654205</v>
      </c>
      <c r="M82" s="856"/>
      <c r="N82" s="57"/>
    </row>
    <row r="83" spans="1:14">
      <c r="B83" s="95" t="s">
        <v>1057</v>
      </c>
      <c r="C83" s="96"/>
      <c r="D83" s="96"/>
      <c r="E83" s="96"/>
      <c r="F83" s="96"/>
      <c r="G83" s="96"/>
      <c r="H83" s="96"/>
      <c r="I83" s="93"/>
      <c r="J83" s="94"/>
      <c r="K83" s="313">
        <v>0.05</v>
      </c>
      <c r="L83" s="855">
        <f>N77*K83</f>
        <v>3022.8497306635513</v>
      </c>
      <c r="M83" s="856"/>
      <c r="N83" s="57"/>
    </row>
    <row r="84" spans="1:14" ht="15" thickBot="1">
      <c r="B84" s="97" t="s">
        <v>1058</v>
      </c>
      <c r="C84" s="98"/>
      <c r="D84" s="98"/>
      <c r="E84" s="98"/>
      <c r="F84" s="98"/>
      <c r="G84" s="98"/>
      <c r="H84" s="98"/>
      <c r="I84" s="99"/>
      <c r="J84" s="100"/>
      <c r="K84" s="314">
        <v>0.05</v>
      </c>
      <c r="L84" s="857">
        <f>N77*K84</f>
        <v>3022.8497306635513</v>
      </c>
      <c r="M84" s="858"/>
      <c r="N84" s="57"/>
    </row>
    <row r="85" spans="1:14" ht="15" thickBot="1">
      <c r="B85" s="821" t="s">
        <v>1037</v>
      </c>
      <c r="C85" s="822"/>
      <c r="D85" s="822"/>
      <c r="E85" s="822"/>
      <c r="F85" s="822"/>
      <c r="G85" s="822"/>
      <c r="H85" s="822"/>
      <c r="I85" s="822"/>
      <c r="J85" s="822"/>
      <c r="K85" s="822"/>
      <c r="L85" s="822"/>
      <c r="M85" s="823"/>
      <c r="N85" s="58">
        <f>L82+L83+L84</f>
        <v>18137.098383981309</v>
      </c>
    </row>
    <row r="86" spans="1:14" ht="15" thickBot="1">
      <c r="B86" s="39"/>
      <c r="C86" s="40"/>
      <c r="D86" s="40"/>
      <c r="E86" s="40"/>
      <c r="F86" s="40"/>
      <c r="G86" s="40"/>
      <c r="H86" s="40"/>
      <c r="I86" s="40"/>
      <c r="J86" s="40"/>
      <c r="K86" s="40"/>
      <c r="L86" s="40"/>
      <c r="M86" s="40"/>
      <c r="N86" s="41"/>
    </row>
    <row r="87" spans="1:14" ht="15" thickBot="1">
      <c r="A87" t="s">
        <v>2122</v>
      </c>
      <c r="B87" s="821" t="s">
        <v>1059</v>
      </c>
      <c r="C87" s="822"/>
      <c r="D87" s="822"/>
      <c r="E87" s="822"/>
      <c r="F87" s="822"/>
      <c r="G87" s="822"/>
      <c r="H87" s="822"/>
      <c r="I87" s="822"/>
      <c r="J87" s="822"/>
      <c r="K87" s="822"/>
      <c r="L87" s="822"/>
      <c r="M87" s="823"/>
      <c r="N87" s="196">
        <f>N77+N85</f>
        <v>78594.09299725233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 thickBot="1">
      <c r="B118" s="428" t="s">
        <v>2327</v>
      </c>
      <c r="C118" s="429"/>
      <c r="D118" s="429"/>
      <c r="E118" s="268"/>
      <c r="F118" s="268"/>
      <c r="G118" s="268"/>
      <c r="H118" s="268"/>
      <c r="I118" s="268"/>
      <c r="J118" s="971"/>
      <c r="K118" s="971"/>
      <c r="L118" s="971"/>
      <c r="M118" s="971"/>
      <c r="N118"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102.1344104122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11621.880000000001</v>
      </c>
      <c r="N48" s="281">
        <f>K48*M48</f>
        <v>8135.3159999999998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8135.3159999999998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51"/>
    </row>
    <row r="77" spans="1:15" ht="15" thickBot="1">
      <c r="B77" s="827" t="s">
        <v>1037</v>
      </c>
      <c r="C77" s="828"/>
      <c r="D77" s="828"/>
      <c r="E77" s="828"/>
      <c r="F77" s="828"/>
      <c r="G77" s="828"/>
      <c r="H77" s="828"/>
      <c r="I77" s="828"/>
      <c r="J77" s="828"/>
      <c r="K77" s="828"/>
      <c r="L77" s="828"/>
      <c r="M77" s="829"/>
      <c r="N77" s="310">
        <f>SUM(N71:N76)</f>
        <v>2042.688208244</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10280.138618656201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2056.0277237312403</v>
      </c>
      <c r="M84" s="856"/>
      <c r="N84" s="57"/>
    </row>
    <row r="85" spans="1:14">
      <c r="B85" s="95" t="s">
        <v>1057</v>
      </c>
      <c r="C85" s="96"/>
      <c r="D85" s="96"/>
      <c r="E85" s="96"/>
      <c r="F85" s="96"/>
      <c r="G85" s="96"/>
      <c r="H85" s="96"/>
      <c r="I85" s="93"/>
      <c r="J85" s="94"/>
      <c r="K85" s="313">
        <v>0.05</v>
      </c>
      <c r="L85" s="855">
        <f>N79*K85</f>
        <v>514.00693093281006</v>
      </c>
      <c r="M85" s="856"/>
      <c r="N85" s="57"/>
    </row>
    <row r="86" spans="1:14" ht="15" thickBot="1">
      <c r="B86" s="97" t="s">
        <v>1058</v>
      </c>
      <c r="C86" s="98"/>
      <c r="D86" s="98"/>
      <c r="E86" s="98"/>
      <c r="F86" s="98"/>
      <c r="G86" s="98"/>
      <c r="H86" s="98"/>
      <c r="I86" s="99"/>
      <c r="J86" s="100"/>
      <c r="K86" s="314">
        <v>0.05</v>
      </c>
      <c r="L86" s="857">
        <f>N79*K86</f>
        <v>514.00693093281006</v>
      </c>
      <c r="M86" s="858"/>
      <c r="N86" s="57"/>
    </row>
    <row r="87" spans="1:14" ht="15" thickBot="1">
      <c r="B87" s="821" t="s">
        <v>1037</v>
      </c>
      <c r="C87" s="822"/>
      <c r="D87" s="822"/>
      <c r="E87" s="822"/>
      <c r="F87" s="822"/>
      <c r="G87" s="822"/>
      <c r="H87" s="822"/>
      <c r="I87" s="822"/>
      <c r="J87" s="822"/>
      <c r="K87" s="822"/>
      <c r="L87" s="822"/>
      <c r="M87" s="823"/>
      <c r="N87" s="58">
        <f>L84+L85+L86</f>
        <v>3084.0415855968604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58">
        <f>N79+N87</f>
        <v>13364.180204253062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510.67205206099999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31111.255219156643</v>
      </c>
      <c r="N48" s="281">
        <f>K48*M48</f>
        <v>6222.2510438313293</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1754.4</v>
      </c>
      <c r="N49" s="281">
        <f>K49*M49</f>
        <v>1842.1200000000001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7" t="s">
        <v>1037</v>
      </c>
      <c r="C55" s="828"/>
      <c r="D55" s="828"/>
      <c r="E55" s="828"/>
      <c r="F55" s="828"/>
      <c r="G55" s="828"/>
      <c r="H55" s="828"/>
      <c r="I55" s="828"/>
      <c r="J55" s="828"/>
      <c r="K55" s="828"/>
      <c r="L55" s="828"/>
      <c r="M55" s="829"/>
      <c r="N55" s="110">
        <f>SUM(N48:N54)</f>
        <v>8064.3710438313292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0"/>
      <c r="M65" s="811"/>
      <c r="N65" s="133"/>
    </row>
    <row r="66" spans="1:15" ht="1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08"/>
      <c r="C76" s="809"/>
      <c r="D76" s="809"/>
      <c r="E76" s="809"/>
      <c r="F76" s="809"/>
      <c r="G76" s="809"/>
      <c r="H76" s="809"/>
      <c r="I76" s="132"/>
      <c r="J76" s="132"/>
      <c r="K76" s="132"/>
      <c r="L76" s="909"/>
      <c r="M76" s="909"/>
      <c r="N76" s="133"/>
    </row>
    <row r="77" spans="1:15" ht="15" thickBot="1">
      <c r="B77" s="827" t="s">
        <v>1037</v>
      </c>
      <c r="C77" s="828"/>
      <c r="D77" s="828"/>
      <c r="E77" s="828"/>
      <c r="F77" s="828"/>
      <c r="G77" s="828"/>
      <c r="H77" s="828"/>
      <c r="I77" s="828"/>
      <c r="J77" s="828"/>
      <c r="K77" s="828"/>
      <c r="L77" s="828"/>
      <c r="M77" s="829"/>
      <c r="N77" s="469">
        <f>SUM(N71:N76)</f>
        <v>10213.44104122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18788.484137112329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3757.696827422466</v>
      </c>
      <c r="M84" s="856"/>
      <c r="N84" s="57"/>
    </row>
    <row r="85" spans="1:14">
      <c r="B85" s="95" t="s">
        <v>1057</v>
      </c>
      <c r="C85" s="96"/>
      <c r="D85" s="96"/>
      <c r="E85" s="96"/>
      <c r="F85" s="96"/>
      <c r="G85" s="96"/>
      <c r="H85" s="96"/>
      <c r="I85" s="93"/>
      <c r="J85" s="94"/>
      <c r="K85" s="313">
        <v>0.05</v>
      </c>
      <c r="L85" s="855">
        <f>N79*K85</f>
        <v>939.42420685561649</v>
      </c>
      <c r="M85" s="856"/>
      <c r="N85" s="57"/>
    </row>
    <row r="86" spans="1:14" ht="15" thickBot="1">
      <c r="B86" s="97" t="s">
        <v>1058</v>
      </c>
      <c r="C86" s="98"/>
      <c r="D86" s="98"/>
      <c r="E86" s="98"/>
      <c r="F86" s="98"/>
      <c r="G86" s="98"/>
      <c r="H86" s="98"/>
      <c r="I86" s="99"/>
      <c r="J86" s="100"/>
      <c r="K86" s="314">
        <v>0.05</v>
      </c>
      <c r="L86" s="857">
        <f>N79*K86</f>
        <v>939.42420685561649</v>
      </c>
      <c r="M86" s="858"/>
      <c r="N86" s="57"/>
    </row>
    <row r="87" spans="1:14" ht="15" thickBot="1">
      <c r="B87" s="821" t="s">
        <v>1037</v>
      </c>
      <c r="C87" s="822"/>
      <c r="D87" s="822"/>
      <c r="E87" s="822"/>
      <c r="F87" s="822"/>
      <c r="G87" s="822"/>
      <c r="H87" s="822"/>
      <c r="I87" s="822"/>
      <c r="J87" s="822"/>
      <c r="K87" s="822"/>
      <c r="L87" s="822"/>
      <c r="M87" s="823"/>
      <c r="N87" s="58">
        <f>L84+L85+L86</f>
        <v>5636.5452411336992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24425.029378246029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8.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37559.879999999997</v>
      </c>
      <c r="L36" s="279"/>
      <c r="M36" s="345">
        <v>1500</v>
      </c>
      <c r="N36" s="281">
        <f>K36/M36</f>
        <v>25.039919999999999</v>
      </c>
    </row>
    <row r="37" spans="1:14">
      <c r="A37" s="119" t="s">
        <v>361</v>
      </c>
      <c r="B37" s="834" t="str">
        <f>VLOOKUP(A37,EQUIPOS!A7:D154,3,FALSE)</f>
        <v>Vehículo delineador</v>
      </c>
      <c r="C37" s="835"/>
      <c r="D37" s="835"/>
      <c r="E37" s="835"/>
      <c r="F37" s="835"/>
      <c r="G37" s="835"/>
      <c r="H37" s="836"/>
      <c r="I37" s="430"/>
      <c r="J37" s="431"/>
      <c r="K37" s="278">
        <f>VLOOKUP(A37,EQUIPOS!A7:D164,4,FALSE)</f>
        <v>23146.170000000002</v>
      </c>
      <c r="L37" s="344"/>
      <c r="M37" s="345">
        <v>1500</v>
      </c>
      <c r="N37" s="281">
        <f>K37/M37</f>
        <v>15.43078</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0.21278002169208332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40.683480021692084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4111.62</v>
      </c>
      <c r="N48" s="281">
        <f>K48*M48</f>
        <v>189.13451999999998</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74664</v>
      </c>
      <c r="N49" s="281">
        <f>K49*M49</f>
        <v>1045.296</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31846.082983532448</v>
      </c>
      <c r="N50" s="281">
        <f>K50*M50</f>
        <v>13.693815682918952</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1248.1243356829191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21.278002169208332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1310.0858178738195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262.01716357476391</v>
      </c>
      <c r="M84" s="856"/>
      <c r="N84" s="57"/>
    </row>
    <row r="85" spans="1:14">
      <c r="B85" s="95" t="s">
        <v>1057</v>
      </c>
      <c r="C85" s="96"/>
      <c r="D85" s="96"/>
      <c r="E85" s="96"/>
      <c r="F85" s="96"/>
      <c r="G85" s="96"/>
      <c r="H85" s="96"/>
      <c r="I85" s="93"/>
      <c r="J85" s="94"/>
      <c r="K85" s="313">
        <v>0.05</v>
      </c>
      <c r="L85" s="855">
        <f>N79*K85</f>
        <v>65.504290893690978</v>
      </c>
      <c r="M85" s="856"/>
      <c r="N85" s="57"/>
    </row>
    <row r="86" spans="1:14" ht="15" thickBot="1">
      <c r="B86" s="97" t="s">
        <v>1058</v>
      </c>
      <c r="C86" s="98"/>
      <c r="D86" s="98"/>
      <c r="E86" s="98"/>
      <c r="F86" s="98"/>
      <c r="G86" s="98"/>
      <c r="H86" s="98"/>
      <c r="I86" s="99"/>
      <c r="J86" s="100"/>
      <c r="K86" s="314">
        <v>0.05</v>
      </c>
      <c r="L86" s="857">
        <f>N79*K86</f>
        <v>65.504290893690978</v>
      </c>
      <c r="M86" s="858"/>
      <c r="N86" s="57"/>
    </row>
    <row r="87" spans="1:14" ht="15" thickBot="1">
      <c r="B87" s="821" t="s">
        <v>1037</v>
      </c>
      <c r="C87" s="822"/>
      <c r="D87" s="822"/>
      <c r="E87" s="822"/>
      <c r="F87" s="822"/>
      <c r="G87" s="822"/>
      <c r="H87" s="822"/>
      <c r="I87" s="822"/>
      <c r="J87" s="822"/>
      <c r="K87" s="822"/>
      <c r="L87" s="822"/>
      <c r="M87" s="823"/>
      <c r="N87" s="58">
        <f>L84+L85+L86</f>
        <v>393.02574536214581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1703.1115632359651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37559.879999999997</v>
      </c>
      <c r="L36" s="279"/>
      <c r="M36" s="345">
        <v>1200</v>
      </c>
      <c r="N36" s="281">
        <f>K36/M36</f>
        <v>31.299899999999997</v>
      </c>
    </row>
    <row r="37" spans="1:14">
      <c r="A37" s="119" t="s">
        <v>201</v>
      </c>
      <c r="B37" s="834" t="str">
        <f>VLOOKUP(A37,EQUIPOS!A7:D154,3,FALSE)</f>
        <v>Equipo autopropulsado para pintura termoplástica</v>
      </c>
      <c r="C37" s="835"/>
      <c r="D37" s="835"/>
      <c r="E37" s="835"/>
      <c r="F37" s="835"/>
      <c r="G37" s="835"/>
      <c r="H37" s="836"/>
      <c r="I37" s="430"/>
      <c r="J37" s="431"/>
      <c r="K37" s="278">
        <f>VLOOKUP(A37,EQUIPOS!A7:D164,4,FALSE)</f>
        <v>84622.03213029317</v>
      </c>
      <c r="L37" s="344"/>
      <c r="M37" s="345">
        <v>1200</v>
      </c>
      <c r="N37" s="281">
        <f>K37/M37</f>
        <v>70.518360108577639</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0.37236503796114584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102.19062514653878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4111.62</v>
      </c>
      <c r="N48" s="281">
        <f>K48*M48</f>
        <v>444.05495999999999</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6369.2165967064893</v>
      </c>
      <c r="N49" s="281">
        <f>K49*M49</f>
        <v>496.79889454310614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940.85385454310608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37.236503796114583</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1080.2809834857596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216.05619669715193</v>
      </c>
      <c r="M84" s="856"/>
      <c r="N84" s="57"/>
    </row>
    <row r="85" spans="1:14">
      <c r="B85" s="95" t="s">
        <v>1057</v>
      </c>
      <c r="C85" s="96"/>
      <c r="D85" s="96"/>
      <c r="E85" s="96"/>
      <c r="F85" s="96"/>
      <c r="G85" s="96"/>
      <c r="H85" s="96"/>
      <c r="I85" s="93"/>
      <c r="J85" s="94"/>
      <c r="K85" s="313">
        <v>0.05</v>
      </c>
      <c r="L85" s="855">
        <f>N79*K85</f>
        <v>54.014049174287983</v>
      </c>
      <c r="M85" s="856"/>
      <c r="N85" s="57"/>
    </row>
    <row r="86" spans="1:14" ht="15" thickBot="1">
      <c r="B86" s="97" t="s">
        <v>1058</v>
      </c>
      <c r="C86" s="98"/>
      <c r="D86" s="98"/>
      <c r="E86" s="98"/>
      <c r="F86" s="98"/>
      <c r="G86" s="98"/>
      <c r="H86" s="98"/>
      <c r="I86" s="99"/>
      <c r="J86" s="100"/>
      <c r="K86" s="314">
        <v>0.05</v>
      </c>
      <c r="L86" s="857">
        <f>N79*K86</f>
        <v>54.014049174287983</v>
      </c>
      <c r="M86" s="858"/>
      <c r="N86" s="57"/>
    </row>
    <row r="87" spans="1:14" ht="15" thickBot="1">
      <c r="B87" s="821" t="s">
        <v>1037</v>
      </c>
      <c r="C87" s="822"/>
      <c r="D87" s="822"/>
      <c r="E87" s="822"/>
      <c r="F87" s="822"/>
      <c r="G87" s="822"/>
      <c r="H87" s="822"/>
      <c r="I87" s="822"/>
      <c r="J87" s="822"/>
      <c r="K87" s="822"/>
      <c r="L87" s="822"/>
      <c r="M87" s="823"/>
      <c r="N87" s="58">
        <f>L84+L85+L86</f>
        <v>324.08429504572791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1404.3652785314875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199</v>
      </c>
      <c r="B36" s="834" t="str">
        <f>VLOOKUP(A36,EQUIPOS!A6:D154,3,FALSE)</f>
        <v xml:space="preserve">Equipo de pintura (Compresor), Presión máxima de trabajo 3300 psi.
</v>
      </c>
      <c r="C36" s="835"/>
      <c r="D36" s="835"/>
      <c r="E36" s="835"/>
      <c r="F36" s="835"/>
      <c r="G36" s="835"/>
      <c r="H36" s="836"/>
      <c r="I36" s="276"/>
      <c r="J36" s="277"/>
      <c r="K36" s="278">
        <f>VLOOKUP(A36,EQUIPOS!A6:D163,4,FALSE)</f>
        <v>9216.9313714246309</v>
      </c>
      <c r="L36" s="279"/>
      <c r="M36" s="345">
        <v>6.1</v>
      </c>
      <c r="N36" s="281">
        <f>K36/M36</f>
        <v>1510.9723559712511</v>
      </c>
    </row>
    <row r="37" spans="1:14">
      <c r="A37" s="119" t="s">
        <v>138</v>
      </c>
      <c r="B37" s="834" t="str">
        <f>VLOOKUP(A37,EQUIPOS!A7:D154,3,FALSE)</f>
        <v>Camioneta D-300</v>
      </c>
      <c r="C37" s="835"/>
      <c r="D37" s="835"/>
      <c r="E37" s="835"/>
      <c r="F37" s="835"/>
      <c r="G37" s="835"/>
      <c r="H37" s="836"/>
      <c r="I37" s="430"/>
      <c r="J37" s="431"/>
      <c r="K37" s="278">
        <f>VLOOKUP(A37,EQUIPOS!A7:D164,4,FALSE)</f>
        <v>37559.879999999997</v>
      </c>
      <c r="L37" s="344"/>
      <c r="M37" s="345">
        <v>6.1</v>
      </c>
      <c r="N37" s="281">
        <f>K37/M37</f>
        <v>6157.3573770491803</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73.252138615307373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7741.5818716357389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4111.62</v>
      </c>
      <c r="N48" s="281">
        <f>K48*M48</f>
        <v>1570.6388400000001</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31846.082983532448</v>
      </c>
      <c r="N49" s="281">
        <f>K49*M49</f>
        <v>1592.3041491766226</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74664</v>
      </c>
      <c r="N50" s="281">
        <f>K50*M50</f>
        <v>8959.68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12122.622989176623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850"/>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7325.2138615307376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27189.4187223431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5437.8837444686205</v>
      </c>
      <c r="M84" s="856"/>
      <c r="N84" s="57"/>
    </row>
    <row r="85" spans="1:14">
      <c r="B85" s="95" t="s">
        <v>1057</v>
      </c>
      <c r="C85" s="96"/>
      <c r="D85" s="96"/>
      <c r="E85" s="96"/>
      <c r="F85" s="96"/>
      <c r="G85" s="96"/>
      <c r="H85" s="96"/>
      <c r="I85" s="93"/>
      <c r="J85" s="94"/>
      <c r="K85" s="313">
        <v>0.05</v>
      </c>
      <c r="L85" s="855">
        <f>N79*K85</f>
        <v>1359.4709361171551</v>
      </c>
      <c r="M85" s="856"/>
      <c r="N85" s="57"/>
    </row>
    <row r="86" spans="1:14" ht="15" thickBot="1">
      <c r="B86" s="97" t="s">
        <v>1058</v>
      </c>
      <c r="C86" s="98"/>
      <c r="D86" s="98"/>
      <c r="E86" s="98"/>
      <c r="F86" s="98"/>
      <c r="G86" s="98"/>
      <c r="H86" s="98"/>
      <c r="I86" s="99"/>
      <c r="J86" s="100"/>
      <c r="K86" s="314">
        <v>0.05</v>
      </c>
      <c r="L86" s="857">
        <f>N79*K86</f>
        <v>1359.4709361171551</v>
      </c>
      <c r="M86" s="858"/>
      <c r="N86" s="57"/>
    </row>
    <row r="87" spans="1:14" ht="15" thickBot="1">
      <c r="B87" s="821" t="s">
        <v>1037</v>
      </c>
      <c r="C87" s="822"/>
      <c r="D87" s="822"/>
      <c r="E87" s="822"/>
      <c r="F87" s="822"/>
      <c r="G87" s="822"/>
      <c r="H87" s="822"/>
      <c r="I87" s="822"/>
      <c r="J87" s="822"/>
      <c r="K87" s="822"/>
      <c r="L87" s="822"/>
      <c r="M87" s="823"/>
      <c r="N87" s="58">
        <f>L84+L85+L86</f>
        <v>8156.8256167029313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35346.244339046032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37559.879999999997</v>
      </c>
      <c r="L36" s="279"/>
      <c r="M36" s="345">
        <v>6</v>
      </c>
      <c r="N36" s="281">
        <f>K36/M36</f>
        <v>6259.98</v>
      </c>
    </row>
    <row r="37" spans="1:14">
      <c r="A37" s="119" t="s">
        <v>1795</v>
      </c>
      <c r="B37" s="834" t="str">
        <f>VLOOKUP(A37,EQUIPOS!A7:D154,3,FALSE)</f>
        <v>Caldera para pintura termoplástica</v>
      </c>
      <c r="C37" s="835"/>
      <c r="D37" s="835"/>
      <c r="E37" s="835"/>
      <c r="F37" s="835"/>
      <c r="G37" s="835"/>
      <c r="H37" s="836"/>
      <c r="I37" s="430"/>
      <c r="J37" s="431"/>
      <c r="K37" s="278">
        <f>VLOOKUP(A37,EQUIPOS!A7:D164,4,FALSE)</f>
        <v>31562.5</v>
      </c>
      <c r="L37" s="344"/>
      <c r="M37" s="345">
        <v>6</v>
      </c>
      <c r="N37" s="281">
        <f>K37/M37</f>
        <v>5260.416666666667</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85.112008676833327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11605.508675343501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4111.62</v>
      </c>
      <c r="N48" s="281">
        <f>K48*M48</f>
        <v>3700.4580000000001</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6369.2165967064893</v>
      </c>
      <c r="N49" s="281">
        <f>K49*M49</f>
        <v>4139.9907878592185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7840.448787859219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8511.200867683332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27957.158330886054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5591.4316661772109</v>
      </c>
      <c r="M84" s="856"/>
      <c r="N84" s="57"/>
    </row>
    <row r="85" spans="1:14">
      <c r="B85" s="95" t="s">
        <v>1057</v>
      </c>
      <c r="C85" s="96"/>
      <c r="D85" s="96"/>
      <c r="E85" s="96"/>
      <c r="F85" s="96"/>
      <c r="G85" s="96"/>
      <c r="H85" s="96"/>
      <c r="I85" s="93"/>
      <c r="J85" s="94"/>
      <c r="K85" s="313">
        <v>0.05</v>
      </c>
      <c r="L85" s="855">
        <f>N79*K85</f>
        <v>1397.8579165443027</v>
      </c>
      <c r="M85" s="856"/>
      <c r="N85" s="57"/>
    </row>
    <row r="86" spans="1:14" ht="15" thickBot="1">
      <c r="B86" s="97" t="s">
        <v>1058</v>
      </c>
      <c r="C86" s="98"/>
      <c r="D86" s="98"/>
      <c r="E86" s="98"/>
      <c r="F86" s="98"/>
      <c r="G86" s="98"/>
      <c r="H86" s="98"/>
      <c r="I86" s="99"/>
      <c r="J86" s="100"/>
      <c r="K86" s="314">
        <v>0.05</v>
      </c>
      <c r="L86" s="857">
        <f>N79*K86</f>
        <v>1397.8579165443027</v>
      </c>
      <c r="M86" s="858"/>
      <c r="N86" s="57"/>
    </row>
    <row r="87" spans="1:14" ht="15" thickBot="1">
      <c r="B87" s="821" t="s">
        <v>1037</v>
      </c>
      <c r="C87" s="822"/>
      <c r="D87" s="822"/>
      <c r="E87" s="822"/>
      <c r="F87" s="822"/>
      <c r="G87" s="822"/>
      <c r="H87" s="822"/>
      <c r="I87" s="822"/>
      <c r="J87" s="822"/>
      <c r="K87" s="822"/>
      <c r="L87" s="822"/>
      <c r="M87" s="823"/>
      <c r="N87" s="58">
        <f>L84+L85+L86</f>
        <v>8387.1474992658168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36344.305830151869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37559.879999999997</v>
      </c>
      <c r="L36" s="279"/>
      <c r="M36" s="345">
        <v>250</v>
      </c>
      <c r="N36" s="281">
        <f>K36/M36</f>
        <v>150.23952</v>
      </c>
    </row>
    <row r="37" spans="1:14">
      <c r="A37" s="119" t="s">
        <v>251</v>
      </c>
      <c r="B37" s="834" t="str">
        <f>VLOOKUP(A37,EQUIPOS!A7:D154,3,FALSE)</f>
        <v>Maquina térmica pegatachas</v>
      </c>
      <c r="C37" s="835"/>
      <c r="D37" s="835"/>
      <c r="E37" s="835"/>
      <c r="F37" s="835"/>
      <c r="G37" s="835"/>
      <c r="H37" s="836"/>
      <c r="I37" s="430"/>
      <c r="J37" s="431"/>
      <c r="K37" s="278">
        <f>VLOOKUP(A37,EQUIPOS!A7:D164,4,FALSE)</f>
        <v>9443.5</v>
      </c>
      <c r="L37" s="344"/>
      <c r="M37" s="345">
        <v>250</v>
      </c>
      <c r="N37" s="281">
        <f>K37/M37</f>
        <v>37.774000000000001</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1.0213441041219999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189.03486410412199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6369.2165967064893</v>
      </c>
      <c r="N48" s="281">
        <f>K48*M48</f>
        <v>509.53732773651916</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6956.4000000000005</v>
      </c>
      <c r="N49" s="281">
        <f>K49*M49</f>
        <v>6956.4000000000005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7465.9373277365194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102.1344104122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7757.1066022528412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1551.4213204505684</v>
      </c>
      <c r="M84" s="856"/>
      <c r="N84" s="57"/>
    </row>
    <row r="85" spans="1:14">
      <c r="B85" s="95" t="s">
        <v>1057</v>
      </c>
      <c r="C85" s="96"/>
      <c r="D85" s="96"/>
      <c r="E85" s="96"/>
      <c r="F85" s="96"/>
      <c r="G85" s="96"/>
      <c r="H85" s="96"/>
      <c r="I85" s="93"/>
      <c r="J85" s="94"/>
      <c r="K85" s="313">
        <v>0.05</v>
      </c>
      <c r="L85" s="855">
        <f>N79*K85</f>
        <v>387.85533011264209</v>
      </c>
      <c r="M85" s="856"/>
      <c r="N85" s="57"/>
    </row>
    <row r="86" spans="1:14" ht="15" thickBot="1">
      <c r="B86" s="97" t="s">
        <v>1058</v>
      </c>
      <c r="C86" s="98"/>
      <c r="D86" s="98"/>
      <c r="E86" s="98"/>
      <c r="F86" s="98"/>
      <c r="G86" s="98"/>
      <c r="H86" s="98"/>
      <c r="I86" s="99"/>
      <c r="J86" s="100"/>
      <c r="K86" s="314">
        <v>0.05</v>
      </c>
      <c r="L86" s="857">
        <f>N79*K86</f>
        <v>387.85533011264209</v>
      </c>
      <c r="M86" s="858"/>
      <c r="N86" s="57"/>
    </row>
    <row r="87" spans="1:14" ht="15" thickBot="1">
      <c r="B87" s="821" t="s">
        <v>1037</v>
      </c>
      <c r="C87" s="822"/>
      <c r="D87" s="822"/>
      <c r="E87" s="822"/>
      <c r="F87" s="822"/>
      <c r="G87" s="822"/>
      <c r="H87" s="822"/>
      <c r="I87" s="822"/>
      <c r="J87" s="822"/>
      <c r="K87" s="822"/>
      <c r="L87" s="822"/>
      <c r="M87" s="823"/>
      <c r="N87" s="58">
        <f>L84+L85+L86</f>
        <v>2327.1319806758524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10084.238582928694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37559.879999999997</v>
      </c>
      <c r="L36" s="279"/>
      <c r="M36" s="345">
        <v>3.75</v>
      </c>
      <c r="N36" s="281">
        <f>K36/M36</f>
        <v>10015.967999999999</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85.112008676833327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10101.080008676832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96900</v>
      </c>
      <c r="N48" s="281">
        <f>K48*M48</f>
        <v>96900</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322136.40000000002</v>
      </c>
      <c r="N49" s="281">
        <f>K49*M49</f>
        <v>322136.40000000002</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400554</v>
      </c>
      <c r="N50" s="281">
        <f>K50*M50</f>
        <v>12016.619999999999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431053.02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8511.200867683332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449665.30087636021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89933.060175272054</v>
      </c>
      <c r="M84" s="856"/>
      <c r="N84" s="57"/>
    </row>
    <row r="85" spans="1:14">
      <c r="B85" s="95" t="s">
        <v>1057</v>
      </c>
      <c r="C85" s="96"/>
      <c r="D85" s="96"/>
      <c r="E85" s="96"/>
      <c r="F85" s="96"/>
      <c r="G85" s="96"/>
      <c r="H85" s="96"/>
      <c r="I85" s="93"/>
      <c r="J85" s="94"/>
      <c r="K85" s="313">
        <v>0.05</v>
      </c>
      <c r="L85" s="855">
        <f>N79*K85</f>
        <v>22483.265043818014</v>
      </c>
      <c r="M85" s="856"/>
      <c r="N85" s="57"/>
    </row>
    <row r="86" spans="1:14" ht="15" thickBot="1">
      <c r="B86" s="97" t="s">
        <v>1058</v>
      </c>
      <c r="C86" s="98"/>
      <c r="D86" s="98"/>
      <c r="E86" s="98"/>
      <c r="F86" s="98"/>
      <c r="G86" s="98"/>
      <c r="H86" s="98"/>
      <c r="I86" s="99"/>
      <c r="J86" s="100"/>
      <c r="K86" s="314">
        <v>0.05</v>
      </c>
      <c r="L86" s="857">
        <f>N79*K86</f>
        <v>22483.265043818014</v>
      </c>
      <c r="M86" s="858"/>
      <c r="N86" s="57"/>
    </row>
    <row r="87" spans="1:14" ht="15" thickBot="1">
      <c r="B87" s="821" t="s">
        <v>1037</v>
      </c>
      <c r="C87" s="822"/>
      <c r="D87" s="822"/>
      <c r="E87" s="822"/>
      <c r="F87" s="822"/>
      <c r="G87" s="822"/>
      <c r="H87" s="822"/>
      <c r="I87" s="822"/>
      <c r="J87" s="822"/>
      <c r="K87" s="822"/>
      <c r="L87" s="822"/>
      <c r="M87" s="823"/>
      <c r="N87" s="58">
        <f>L84+L85+L86</f>
        <v>134899.59026290808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584564.89113926829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8.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37559.879999999997</v>
      </c>
      <c r="L36" s="279"/>
      <c r="M36" s="345">
        <v>3.75</v>
      </c>
      <c r="N36" s="281">
        <f>K36/M36</f>
        <v>10015.967999999999</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85.112008676833327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10101.080008676832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96900</v>
      </c>
      <c r="N48" s="281">
        <f>K48*M48</f>
        <v>96900</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270646.8</v>
      </c>
      <c r="N49" s="281">
        <f>K49*M49</f>
        <v>270646.8</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400554</v>
      </c>
      <c r="N50" s="281">
        <f>K50*M50</f>
        <v>12016.619999999999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379563.42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8511.200867683332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398175.70087636018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79635.140175272041</v>
      </c>
      <c r="M84" s="856"/>
      <c r="N84" s="57"/>
    </row>
    <row r="85" spans="1:14">
      <c r="B85" s="95" t="s">
        <v>1057</v>
      </c>
      <c r="C85" s="96"/>
      <c r="D85" s="96"/>
      <c r="E85" s="96"/>
      <c r="F85" s="96"/>
      <c r="G85" s="96"/>
      <c r="H85" s="96"/>
      <c r="I85" s="93"/>
      <c r="J85" s="94"/>
      <c r="K85" s="313">
        <v>0.05</v>
      </c>
      <c r="L85" s="855">
        <f>N79*K85</f>
        <v>19908.78504381801</v>
      </c>
      <c r="M85" s="856"/>
      <c r="N85" s="57"/>
    </row>
    <row r="86" spans="1:14" ht="15" thickBot="1">
      <c r="B86" s="97" t="s">
        <v>1058</v>
      </c>
      <c r="C86" s="98"/>
      <c r="D86" s="98"/>
      <c r="E86" s="98"/>
      <c r="F86" s="98"/>
      <c r="G86" s="98"/>
      <c r="H86" s="98"/>
      <c r="I86" s="99"/>
      <c r="J86" s="100"/>
      <c r="K86" s="314">
        <v>0.05</v>
      </c>
      <c r="L86" s="857">
        <f>N79*K86</f>
        <v>19908.78504381801</v>
      </c>
      <c r="M86" s="858"/>
      <c r="N86" s="57"/>
    </row>
    <row r="87" spans="1:14" ht="15" thickBot="1">
      <c r="B87" s="821" t="s">
        <v>1037</v>
      </c>
      <c r="C87" s="822"/>
      <c r="D87" s="822"/>
      <c r="E87" s="822"/>
      <c r="F87" s="822"/>
      <c r="G87" s="822"/>
      <c r="H87" s="822"/>
      <c r="I87" s="822"/>
      <c r="J87" s="822"/>
      <c r="K87" s="822"/>
      <c r="L87" s="822"/>
      <c r="M87" s="823"/>
      <c r="N87" s="58">
        <f>L84+L85+L86</f>
        <v>119452.71026290805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517628.4111392682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37559.879999999997</v>
      </c>
      <c r="L36" s="279"/>
      <c r="M36" s="345">
        <v>3</v>
      </c>
      <c r="N36" s="281">
        <f>K36/M36</f>
        <v>12519.96</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42.55600433841667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12562.516004338417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77151.90851872343</v>
      </c>
      <c r="N48" s="281">
        <f>K48*M48</f>
        <v>77151.90851872343</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400554</v>
      </c>
      <c r="N49" s="281">
        <f>K49*M49</f>
        <v>24033.239999999998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101185.14851872344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4255.6004338416669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118003.26495690353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23600.652991380706</v>
      </c>
      <c r="M84" s="856"/>
      <c r="N84" s="57"/>
    </row>
    <row r="85" spans="1:14">
      <c r="B85" s="95" t="s">
        <v>1057</v>
      </c>
      <c r="C85" s="96"/>
      <c r="D85" s="96"/>
      <c r="E85" s="96"/>
      <c r="F85" s="96"/>
      <c r="G85" s="96"/>
      <c r="H85" s="96"/>
      <c r="I85" s="93"/>
      <c r="J85" s="94"/>
      <c r="K85" s="313">
        <v>0.05</v>
      </c>
      <c r="L85" s="855">
        <f>N79*K85</f>
        <v>5900.1632478451766</v>
      </c>
      <c r="M85" s="856"/>
      <c r="N85" s="57"/>
    </row>
    <row r="86" spans="1:14" ht="15" thickBot="1">
      <c r="B86" s="97" t="s">
        <v>1058</v>
      </c>
      <c r="C86" s="98"/>
      <c r="D86" s="98"/>
      <c r="E86" s="98"/>
      <c r="F86" s="98"/>
      <c r="G86" s="98"/>
      <c r="H86" s="98"/>
      <c r="I86" s="99"/>
      <c r="J86" s="100"/>
      <c r="K86" s="314">
        <v>0.05</v>
      </c>
      <c r="L86" s="857">
        <f>N79*K86</f>
        <v>5900.1632478451766</v>
      </c>
      <c r="M86" s="858"/>
      <c r="N86" s="57"/>
    </row>
    <row r="87" spans="1:14" ht="15" thickBot="1">
      <c r="B87" s="821" t="s">
        <v>1037</v>
      </c>
      <c r="C87" s="822"/>
      <c r="D87" s="822"/>
      <c r="E87" s="822"/>
      <c r="F87" s="822"/>
      <c r="G87" s="822"/>
      <c r="H87" s="822"/>
      <c r="I87" s="822"/>
      <c r="J87" s="822"/>
      <c r="K87" s="822"/>
      <c r="L87" s="822"/>
      <c r="M87" s="823"/>
      <c r="N87" s="58">
        <f>L84+L85+L86</f>
        <v>35400.979487071061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153404.24444397457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135</v>
      </c>
      <c r="B36" s="834" t="str">
        <f>VLOOKUP(A36,EQUIPOS!A6:D154,3,FALSE)</f>
        <v>Camión 350</v>
      </c>
      <c r="C36" s="835"/>
      <c r="D36" s="835"/>
      <c r="E36" s="835"/>
      <c r="F36" s="835"/>
      <c r="G36" s="835"/>
      <c r="H36" s="836"/>
      <c r="I36" s="276"/>
      <c r="J36" s="277"/>
      <c r="K36" s="278">
        <f>VLOOKUP(A36,EQUIPOS!A6:D163,4,FALSE)</f>
        <v>45071.25</v>
      </c>
      <c r="L36" s="279"/>
      <c r="M36" s="345">
        <v>6.25</v>
      </c>
      <c r="N36" s="281">
        <f>K36/M36</f>
        <v>7211.4</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306.40323123659999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7517.8032312365995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139944</v>
      </c>
      <c r="N48" s="281">
        <f>K48*M48</f>
        <v>34986</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226746</v>
      </c>
      <c r="N49" s="281">
        <f>K49*M49</f>
        <v>54902.179176755446</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89888.179176755453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6128.0646247320001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103534.04703272405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20706.809406544809</v>
      </c>
      <c r="M84" s="856"/>
      <c r="N84" s="57"/>
    </row>
    <row r="85" spans="1:14">
      <c r="B85" s="95" t="s">
        <v>1057</v>
      </c>
      <c r="C85" s="96"/>
      <c r="D85" s="96"/>
      <c r="E85" s="96"/>
      <c r="F85" s="96"/>
      <c r="G85" s="96"/>
      <c r="H85" s="96"/>
      <c r="I85" s="93"/>
      <c r="J85" s="94"/>
      <c r="K85" s="313">
        <v>0.05</v>
      </c>
      <c r="L85" s="855">
        <f>N79*K85</f>
        <v>5176.7023516362024</v>
      </c>
      <c r="M85" s="856"/>
      <c r="N85" s="57"/>
    </row>
    <row r="86" spans="1:14" ht="15" thickBot="1">
      <c r="B86" s="97" t="s">
        <v>1058</v>
      </c>
      <c r="C86" s="98"/>
      <c r="D86" s="98"/>
      <c r="E86" s="98"/>
      <c r="F86" s="98"/>
      <c r="G86" s="98"/>
      <c r="H86" s="98"/>
      <c r="I86" s="99"/>
      <c r="J86" s="100"/>
      <c r="K86" s="314">
        <v>0.05</v>
      </c>
      <c r="L86" s="857">
        <f>N79*K86</f>
        <v>5176.7023516362024</v>
      </c>
      <c r="M86" s="858"/>
      <c r="N86" s="57"/>
    </row>
    <row r="87" spans="1:14" ht="15" thickBot="1">
      <c r="B87" s="821" t="s">
        <v>1037</v>
      </c>
      <c r="C87" s="822"/>
      <c r="D87" s="822"/>
      <c r="E87" s="822"/>
      <c r="F87" s="822"/>
      <c r="G87" s="822"/>
      <c r="H87" s="822"/>
      <c r="I87" s="822"/>
      <c r="J87" s="822"/>
      <c r="K87" s="822"/>
      <c r="L87" s="822"/>
      <c r="M87" s="823"/>
      <c r="N87" s="58">
        <f>L84+L85+L86</f>
        <v>31060.214109817214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134594.26114254125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34.044803470733335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40239</v>
      </c>
      <c r="N48" s="281">
        <f>K48*M48</f>
        <v>40239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40239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3404.4803470733332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43677.525150544068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8735.505030108814</v>
      </c>
      <c r="M84" s="856"/>
      <c r="N84" s="57"/>
    </row>
    <row r="85" spans="1:14">
      <c r="B85" s="95" t="s">
        <v>1057</v>
      </c>
      <c r="C85" s="96"/>
      <c r="D85" s="96"/>
      <c r="E85" s="96"/>
      <c r="F85" s="96"/>
      <c r="G85" s="96"/>
      <c r="H85" s="96"/>
      <c r="I85" s="93"/>
      <c r="J85" s="94"/>
      <c r="K85" s="313">
        <v>0.05</v>
      </c>
      <c r="L85" s="855">
        <f>N79*K85</f>
        <v>2183.8762575272035</v>
      </c>
      <c r="M85" s="856"/>
      <c r="N85" s="57"/>
    </row>
    <row r="86" spans="1:14" ht="15" thickBot="1">
      <c r="B86" s="97" t="s">
        <v>1058</v>
      </c>
      <c r="C86" s="98"/>
      <c r="D86" s="98"/>
      <c r="E86" s="98"/>
      <c r="F86" s="98"/>
      <c r="G86" s="98"/>
      <c r="H86" s="98"/>
      <c r="I86" s="99"/>
      <c r="J86" s="100"/>
      <c r="K86" s="314">
        <v>0.05</v>
      </c>
      <c r="L86" s="857">
        <f>N79*K86</f>
        <v>2183.8762575272035</v>
      </c>
      <c r="M86" s="858"/>
      <c r="N86" s="57"/>
    </row>
    <row r="87" spans="1:14" ht="15" thickBot="1">
      <c r="B87" s="821" t="s">
        <v>1037</v>
      </c>
      <c r="C87" s="822"/>
      <c r="D87" s="822"/>
      <c r="E87" s="822"/>
      <c r="F87" s="822"/>
      <c r="G87" s="822"/>
      <c r="H87" s="822"/>
      <c r="I87" s="822"/>
      <c r="J87" s="822"/>
      <c r="K87" s="822"/>
      <c r="L87" s="822"/>
      <c r="M87" s="823"/>
      <c r="N87" s="58">
        <f>L84+L85+L86</f>
        <v>13103.25754516322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56780.78269570729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35.218762211103453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48973.38811753309</v>
      </c>
      <c r="N48" s="281">
        <f>K48*M48</f>
        <v>48973.38811753309</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48973.38811753309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3521.8762211103449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52530.483100854537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10506.096620170909</v>
      </c>
      <c r="M84" s="856"/>
      <c r="N84" s="57"/>
    </row>
    <row r="85" spans="1:14">
      <c r="B85" s="95" t="s">
        <v>1057</v>
      </c>
      <c r="C85" s="96"/>
      <c r="D85" s="96"/>
      <c r="E85" s="96"/>
      <c r="F85" s="96"/>
      <c r="G85" s="96"/>
      <c r="H85" s="96"/>
      <c r="I85" s="93"/>
      <c r="J85" s="94"/>
      <c r="K85" s="313">
        <v>0.05</v>
      </c>
      <c r="L85" s="855">
        <f>N79*K85</f>
        <v>2626.5241550427272</v>
      </c>
      <c r="M85" s="856"/>
      <c r="N85" s="57"/>
    </row>
    <row r="86" spans="1:14" ht="15" thickBot="1">
      <c r="B86" s="97" t="s">
        <v>1058</v>
      </c>
      <c r="C86" s="98"/>
      <c r="D86" s="98"/>
      <c r="E86" s="98"/>
      <c r="F86" s="98"/>
      <c r="G86" s="98"/>
      <c r="H86" s="98"/>
      <c r="I86" s="99"/>
      <c r="J86" s="100"/>
      <c r="K86" s="314">
        <v>0.05</v>
      </c>
      <c r="L86" s="857">
        <f>N79*K86</f>
        <v>2626.5241550427272</v>
      </c>
      <c r="M86" s="858"/>
      <c r="N86" s="57"/>
    </row>
    <row r="87" spans="1:14" ht="15" thickBot="1">
      <c r="B87" s="821" t="s">
        <v>1037</v>
      </c>
      <c r="C87" s="822"/>
      <c r="D87" s="822"/>
      <c r="E87" s="822"/>
      <c r="F87" s="822"/>
      <c r="G87" s="822"/>
      <c r="H87" s="822"/>
      <c r="I87" s="822"/>
      <c r="J87" s="822"/>
      <c r="K87" s="822"/>
      <c r="L87" s="822"/>
      <c r="M87" s="823"/>
      <c r="N87" s="58">
        <f>L84+L85+L86</f>
        <v>15759.144930256363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68289.6280311109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35.218762211103453</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71196</v>
      </c>
      <c r="N48" s="281">
        <f>K48*M48</f>
        <v>71196</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71196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3521.8762211103449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74753.094983321454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14950.618996664292</v>
      </c>
      <c r="M84" s="856"/>
      <c r="N84" s="57"/>
    </row>
    <row r="85" spans="1:14">
      <c r="B85" s="95" t="s">
        <v>1057</v>
      </c>
      <c r="C85" s="96"/>
      <c r="D85" s="96"/>
      <c r="E85" s="96"/>
      <c r="F85" s="96"/>
      <c r="G85" s="96"/>
      <c r="H85" s="96"/>
      <c r="I85" s="93"/>
      <c r="J85" s="94"/>
      <c r="K85" s="313">
        <v>0.05</v>
      </c>
      <c r="L85" s="855">
        <f>N79*K85</f>
        <v>3737.6547491660731</v>
      </c>
      <c r="M85" s="856"/>
      <c r="N85" s="57"/>
    </row>
    <row r="86" spans="1:14" ht="15" thickBot="1">
      <c r="B86" s="97" t="s">
        <v>1058</v>
      </c>
      <c r="C86" s="98"/>
      <c r="D86" s="98"/>
      <c r="E86" s="98"/>
      <c r="F86" s="98"/>
      <c r="G86" s="98"/>
      <c r="H86" s="98"/>
      <c r="I86" s="99"/>
      <c r="J86" s="100"/>
      <c r="K86" s="314">
        <v>0.05</v>
      </c>
      <c r="L86" s="857">
        <f>N79*K86</f>
        <v>3737.6547491660731</v>
      </c>
      <c r="M86" s="858"/>
      <c r="N86" s="57"/>
    </row>
    <row r="87" spans="1:14" ht="15" thickBot="1">
      <c r="B87" s="821" t="s">
        <v>1037</v>
      </c>
      <c r="C87" s="822"/>
      <c r="D87" s="822"/>
      <c r="E87" s="822"/>
      <c r="F87" s="822"/>
      <c r="G87" s="822"/>
      <c r="H87" s="822"/>
      <c r="I87" s="822"/>
      <c r="J87" s="822"/>
      <c r="K87" s="822"/>
      <c r="L87" s="822"/>
      <c r="M87" s="823"/>
      <c r="N87" s="58">
        <f>L84+L85+L86</f>
        <v>22425.928494996442</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97179.023478317889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363</v>
      </c>
      <c r="B36" s="834" t="str">
        <f>VLOOKUP(A36,EQUIPOS!A6:D154,3,FALSE)</f>
        <v>Vibrador de concreto, Motor de 3 hp a 18.000 rpm Mangueras de 4 mt</v>
      </c>
      <c r="C36" s="835"/>
      <c r="D36" s="835"/>
      <c r="E36" s="835"/>
      <c r="F36" s="835"/>
      <c r="G36" s="835"/>
      <c r="H36" s="836"/>
      <c r="I36" s="276"/>
      <c r="J36" s="277"/>
      <c r="K36" s="278">
        <f>VLOOKUP(A36,EQUIPOS!A6:D163,4,FALSE)</f>
        <v>5648.93</v>
      </c>
      <c r="L36" s="279"/>
      <c r="M36" s="345">
        <v>1.25</v>
      </c>
      <c r="N36" s="281">
        <f>K36/M36</f>
        <v>4519.1440000000002</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N77*M41</f>
        <v>510.67205206099999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5029.8160520609999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3945.36</v>
      </c>
      <c r="N48" s="281">
        <f>K48*M48</f>
        <v>37875.455999999998</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446678.4</v>
      </c>
      <c r="N49" s="281">
        <f>K49*M49</f>
        <v>53601.408000000003</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18147.994756954107</v>
      </c>
      <c r="N50" s="281">
        <f>K50*M50</f>
        <v>9073.9973784770536</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100550.86137847706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25533.60260305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131114.28003358806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26222.856006717615</v>
      </c>
      <c r="M84" s="856"/>
      <c r="N84" s="57"/>
    </row>
    <row r="85" spans="1:14">
      <c r="B85" s="95" t="s">
        <v>1057</v>
      </c>
      <c r="C85" s="96"/>
      <c r="D85" s="96"/>
      <c r="E85" s="96"/>
      <c r="F85" s="96"/>
      <c r="G85" s="96"/>
      <c r="H85" s="96"/>
      <c r="I85" s="93"/>
      <c r="J85" s="94"/>
      <c r="K85" s="313">
        <v>0.05</v>
      </c>
      <c r="L85" s="855">
        <f>N79*K85</f>
        <v>6555.7140016794037</v>
      </c>
      <c r="M85" s="856"/>
      <c r="N85" s="57"/>
    </row>
    <row r="86" spans="1:14" ht="15" thickBot="1">
      <c r="B86" s="97" t="s">
        <v>1058</v>
      </c>
      <c r="C86" s="98"/>
      <c r="D86" s="98"/>
      <c r="E86" s="98"/>
      <c r="F86" s="98"/>
      <c r="G86" s="98"/>
      <c r="H86" s="98"/>
      <c r="I86" s="99"/>
      <c r="J86" s="100"/>
      <c r="K86" s="314">
        <v>0.05</v>
      </c>
      <c r="L86" s="857">
        <f>N79*K86</f>
        <v>6555.7140016794037</v>
      </c>
      <c r="M86" s="858"/>
      <c r="N86" s="57"/>
    </row>
    <row r="87" spans="1:14" ht="15" thickBot="1">
      <c r="B87" s="821" t="s">
        <v>1037</v>
      </c>
      <c r="C87" s="822"/>
      <c r="D87" s="822"/>
      <c r="E87" s="822"/>
      <c r="F87" s="822"/>
      <c r="G87" s="822"/>
      <c r="H87" s="822"/>
      <c r="I87" s="822"/>
      <c r="J87" s="822"/>
      <c r="K87" s="822"/>
      <c r="L87" s="822"/>
      <c r="M87" s="823"/>
      <c r="N87" s="58">
        <f>L84+L85+L86</f>
        <v>39334.284010076415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170448.56404366449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7.2953150294428575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8058</v>
      </c>
      <c r="N48" s="281">
        <f>K48*M48</f>
        <v>8058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8058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729.53150294428576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8794.8268179737279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1758.9653635947457</v>
      </c>
      <c r="M84" s="856"/>
      <c r="N84" s="57"/>
    </row>
    <row r="85" spans="1:14">
      <c r="B85" s="95" t="s">
        <v>1057</v>
      </c>
      <c r="C85" s="96"/>
      <c r="D85" s="96"/>
      <c r="E85" s="96"/>
      <c r="F85" s="96"/>
      <c r="G85" s="96"/>
      <c r="H85" s="96"/>
      <c r="I85" s="93"/>
      <c r="J85" s="94"/>
      <c r="K85" s="313">
        <v>0.05</v>
      </c>
      <c r="L85" s="855">
        <f>N79*K85</f>
        <v>439.74134089868642</v>
      </c>
      <c r="M85" s="856"/>
      <c r="N85" s="57"/>
    </row>
    <row r="86" spans="1:14" ht="15" thickBot="1">
      <c r="B86" s="97" t="s">
        <v>1058</v>
      </c>
      <c r="C86" s="98"/>
      <c r="D86" s="98"/>
      <c r="E86" s="98"/>
      <c r="F86" s="98"/>
      <c r="G86" s="98"/>
      <c r="H86" s="98"/>
      <c r="I86" s="99"/>
      <c r="J86" s="100"/>
      <c r="K86" s="314">
        <v>0.05</v>
      </c>
      <c r="L86" s="857">
        <f>N79*K86</f>
        <v>439.74134089868642</v>
      </c>
      <c r="M86" s="858"/>
      <c r="N86" s="57"/>
    </row>
    <row r="87" spans="1:14" ht="15" thickBot="1">
      <c r="B87" s="821" t="s">
        <v>1037</v>
      </c>
      <c r="C87" s="822"/>
      <c r="D87" s="822"/>
      <c r="E87" s="822"/>
      <c r="F87" s="822"/>
      <c r="G87" s="822"/>
      <c r="H87" s="822"/>
      <c r="I87" s="822"/>
      <c r="J87" s="822"/>
      <c r="K87" s="822"/>
      <c r="L87" s="822"/>
      <c r="M87" s="823"/>
      <c r="N87" s="58">
        <f>L84+L85+L86</f>
        <v>2638.4480453921183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11433.274863365847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0"/>
      <c r="C1" s="922"/>
      <c r="D1" s="923"/>
      <c r="E1" s="923"/>
      <c r="F1" s="923"/>
      <c r="G1" s="923"/>
      <c r="H1" s="923"/>
      <c r="I1" s="923"/>
      <c r="J1" s="924"/>
      <c r="K1" s="925" t="s">
        <v>1017</v>
      </c>
      <c r="L1" s="927" t="s">
        <v>2304</v>
      </c>
      <c r="M1" s="928"/>
      <c r="N1" s="929"/>
    </row>
    <row r="2" spans="2:14" ht="24.7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37559.879999999997</v>
      </c>
      <c r="L36" s="279"/>
      <c r="M36" s="345">
        <v>160</v>
      </c>
      <c r="N36" s="281">
        <f>K36/M36</f>
        <v>234.74924999999999</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19.1502019522875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253.89945195228748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326971.2</v>
      </c>
      <c r="N48" s="281">
        <f>K48*M48</f>
        <v>326971.2</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400554</v>
      </c>
      <c r="N49" s="281">
        <f>K49*M49</f>
        <v>12016.619999999999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338987.82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1915.0201952287498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341156.73964718106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68231.347929436219</v>
      </c>
      <c r="M84" s="856"/>
      <c r="N84" s="57"/>
    </row>
    <row r="85" spans="1:14">
      <c r="B85" s="95" t="s">
        <v>1057</v>
      </c>
      <c r="C85" s="96"/>
      <c r="D85" s="96"/>
      <c r="E85" s="96"/>
      <c r="F85" s="96"/>
      <c r="G85" s="96"/>
      <c r="H85" s="96"/>
      <c r="I85" s="93"/>
      <c r="J85" s="94"/>
      <c r="K85" s="313">
        <v>0.05</v>
      </c>
      <c r="L85" s="855">
        <f>N79*K85</f>
        <v>17057.836982359055</v>
      </c>
      <c r="M85" s="856"/>
      <c r="N85" s="57"/>
    </row>
    <row r="86" spans="1:14" ht="15" thickBot="1">
      <c r="B86" s="97" t="s">
        <v>1058</v>
      </c>
      <c r="C86" s="98"/>
      <c r="D86" s="98"/>
      <c r="E86" s="98"/>
      <c r="F86" s="98"/>
      <c r="G86" s="98"/>
      <c r="H86" s="98"/>
      <c r="I86" s="99"/>
      <c r="J86" s="100"/>
      <c r="K86" s="314">
        <v>0.05</v>
      </c>
      <c r="L86" s="857">
        <f>N79*K86</f>
        <v>17057.836982359055</v>
      </c>
      <c r="M86" s="858"/>
      <c r="N86" s="57"/>
    </row>
    <row r="87" spans="1:14" ht="15" thickBot="1">
      <c r="B87" s="821" t="s">
        <v>1037</v>
      </c>
      <c r="C87" s="822"/>
      <c r="D87" s="822"/>
      <c r="E87" s="822"/>
      <c r="F87" s="822"/>
      <c r="G87" s="822"/>
      <c r="H87" s="822"/>
      <c r="I87" s="822"/>
      <c r="J87" s="822"/>
      <c r="K87" s="822"/>
      <c r="L87" s="822"/>
      <c r="M87" s="823"/>
      <c r="N87" s="58">
        <f>L84+L85+L86</f>
        <v>102347.02189415434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443503.76154133538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68.08960694146667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6936</v>
      </c>
      <c r="N48" s="281">
        <f>K48*M48</f>
        <v>277.44</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10710</v>
      </c>
      <c r="N49" s="281">
        <f>K49*M49</f>
        <v>4284</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510</v>
      </c>
      <c r="N50" s="281">
        <f>K50*M50</f>
        <v>1530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6091.44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680.89606941466661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6840.4256763561325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1368.0851352712266</v>
      </c>
      <c r="M84" s="856"/>
      <c r="N84" s="57"/>
    </row>
    <row r="85" spans="1:14">
      <c r="B85" s="95" t="s">
        <v>1057</v>
      </c>
      <c r="C85" s="96"/>
      <c r="D85" s="96"/>
      <c r="E85" s="96"/>
      <c r="F85" s="96"/>
      <c r="G85" s="96"/>
      <c r="H85" s="96"/>
      <c r="I85" s="93"/>
      <c r="J85" s="94"/>
      <c r="K85" s="313">
        <v>0.05</v>
      </c>
      <c r="L85" s="855">
        <f>N79*K85</f>
        <v>342.02128381780665</v>
      </c>
      <c r="M85" s="856"/>
      <c r="N85" s="57"/>
    </row>
    <row r="86" spans="1:14" ht="15" thickBot="1">
      <c r="B86" s="97" t="s">
        <v>1058</v>
      </c>
      <c r="C86" s="98"/>
      <c r="D86" s="98"/>
      <c r="E86" s="98"/>
      <c r="F86" s="98"/>
      <c r="G86" s="98"/>
      <c r="H86" s="98"/>
      <c r="I86" s="99"/>
      <c r="J86" s="100"/>
      <c r="K86" s="314">
        <v>0.05</v>
      </c>
      <c r="L86" s="857">
        <f>N79*K86</f>
        <v>342.02128381780665</v>
      </c>
      <c r="M86" s="858"/>
      <c r="N86" s="57"/>
    </row>
    <row r="87" spans="1:14" ht="15" thickBot="1">
      <c r="B87" s="821" t="s">
        <v>1037</v>
      </c>
      <c r="C87" s="822"/>
      <c r="D87" s="822"/>
      <c r="E87" s="822"/>
      <c r="F87" s="822"/>
      <c r="G87" s="822"/>
      <c r="H87" s="822"/>
      <c r="I87" s="822"/>
      <c r="J87" s="822"/>
      <c r="K87" s="822"/>
      <c r="L87" s="822"/>
      <c r="M87" s="823"/>
      <c r="N87" s="58">
        <f>L84+L85+L86</f>
        <v>2052.1277029068401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8892.5533792629722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68.08960694146667</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21409.131417500801</v>
      </c>
      <c r="N48" s="281">
        <f>K48*M48</f>
        <v>8563.6525670003211</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510</v>
      </c>
      <c r="N49" s="281">
        <f>K49*M49</f>
        <v>1530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10093.652567000321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680.89606941466661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10842.638243356454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2168.527648671291</v>
      </c>
      <c r="M84" s="856"/>
      <c r="N84" s="57"/>
    </row>
    <row r="85" spans="1:14">
      <c r="B85" s="95" t="s">
        <v>1057</v>
      </c>
      <c r="C85" s="96"/>
      <c r="D85" s="96"/>
      <c r="E85" s="96"/>
      <c r="F85" s="96"/>
      <c r="G85" s="96"/>
      <c r="H85" s="96"/>
      <c r="I85" s="93"/>
      <c r="J85" s="94"/>
      <c r="K85" s="313">
        <v>0.05</v>
      </c>
      <c r="L85" s="855">
        <f>N79*K85</f>
        <v>542.13191216782275</v>
      </c>
      <c r="M85" s="856"/>
      <c r="N85" s="57"/>
    </row>
    <row r="86" spans="1:14" ht="15" thickBot="1">
      <c r="B86" s="97" t="s">
        <v>1058</v>
      </c>
      <c r="C86" s="98"/>
      <c r="D86" s="98"/>
      <c r="E86" s="98"/>
      <c r="F86" s="98"/>
      <c r="G86" s="98"/>
      <c r="H86" s="98"/>
      <c r="I86" s="99"/>
      <c r="J86" s="100"/>
      <c r="K86" s="314">
        <v>0.05</v>
      </c>
      <c r="L86" s="857">
        <f>N79*K86</f>
        <v>542.13191216782275</v>
      </c>
      <c r="M86" s="858"/>
      <c r="N86" s="57"/>
    </row>
    <row r="87" spans="1:14" ht="15" thickBot="1">
      <c r="B87" s="821" t="s">
        <v>1037</v>
      </c>
      <c r="C87" s="822"/>
      <c r="D87" s="822"/>
      <c r="E87" s="822"/>
      <c r="F87" s="822"/>
      <c r="G87" s="822"/>
      <c r="H87" s="822"/>
      <c r="I87" s="822"/>
      <c r="J87" s="822"/>
      <c r="K87" s="822"/>
      <c r="L87" s="822"/>
      <c r="M87" s="823"/>
      <c r="N87" s="58">
        <f>L84+L85+L86</f>
        <v>3252.791473006936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14095.429716363389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272.35842776586668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6936</v>
      </c>
      <c r="N48" s="281">
        <f>K48*M48</f>
        <v>554.88</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10710</v>
      </c>
      <c r="N49" s="281">
        <f>K49*M49</f>
        <v>4284</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510</v>
      </c>
      <c r="N50" s="281">
        <f>K50*M50</f>
        <v>1530</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17666.859</v>
      </c>
      <c r="N51" s="281">
        <f>K51*M51</f>
        <v>26500.288500000002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32869.1685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51"/>
    </row>
    <row r="77" spans="1:15" ht="15" thickBot="1">
      <c r="B77" s="821" t="s">
        <v>1037</v>
      </c>
      <c r="C77" s="822"/>
      <c r="D77" s="822"/>
      <c r="E77" s="822"/>
      <c r="F77" s="822"/>
      <c r="G77" s="822"/>
      <c r="H77" s="822"/>
      <c r="I77" s="822"/>
      <c r="J77" s="822"/>
      <c r="K77" s="822"/>
      <c r="L77" s="822"/>
      <c r="M77" s="823"/>
      <c r="N77" s="310">
        <f>SUM(N71:N76)</f>
        <v>2723.5842776586665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35865.111205424531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7173.0222410849065</v>
      </c>
      <c r="M84" s="856"/>
      <c r="N84" s="57"/>
    </row>
    <row r="85" spans="1:14">
      <c r="B85" s="95" t="s">
        <v>1057</v>
      </c>
      <c r="C85" s="96"/>
      <c r="D85" s="96"/>
      <c r="E85" s="96"/>
      <c r="F85" s="96"/>
      <c r="G85" s="96"/>
      <c r="H85" s="96"/>
      <c r="I85" s="93"/>
      <c r="J85" s="94"/>
      <c r="K85" s="313">
        <v>0.05</v>
      </c>
      <c r="L85" s="855">
        <f>N79*K85</f>
        <v>1793.2555602712266</v>
      </c>
      <c r="M85" s="856"/>
      <c r="N85" s="57"/>
    </row>
    <row r="86" spans="1:14" ht="15" thickBot="1">
      <c r="B86" s="97" t="s">
        <v>1058</v>
      </c>
      <c r="C86" s="98"/>
      <c r="D86" s="98"/>
      <c r="E86" s="98"/>
      <c r="F86" s="98"/>
      <c r="G86" s="98"/>
      <c r="H86" s="98"/>
      <c r="I86" s="99"/>
      <c r="J86" s="100"/>
      <c r="K86" s="314">
        <v>0.05</v>
      </c>
      <c r="L86" s="857">
        <f>N79*K86</f>
        <v>1793.2555602712266</v>
      </c>
      <c r="M86" s="858"/>
      <c r="N86" s="57"/>
    </row>
    <row r="87" spans="1:14" ht="15" thickBot="1">
      <c r="B87" s="821" t="s">
        <v>1037</v>
      </c>
      <c r="C87" s="822"/>
      <c r="D87" s="822"/>
      <c r="E87" s="822"/>
      <c r="F87" s="822"/>
      <c r="G87" s="822"/>
      <c r="H87" s="822"/>
      <c r="I87" s="822"/>
      <c r="J87" s="822"/>
      <c r="K87" s="822"/>
      <c r="L87" s="822"/>
      <c r="M87" s="823"/>
      <c r="N87" s="58">
        <f>L84+L85+L86</f>
        <v>10759.53336162736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46624.644567051888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272.35842776586668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21409.131417500801</v>
      </c>
      <c r="N48" s="281">
        <f>K48*M48</f>
        <v>8563.6525670003211</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510</v>
      </c>
      <c r="N49" s="281">
        <f>K49*M49</f>
        <v>1530</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17666.859</v>
      </c>
      <c r="N50" s="281">
        <f>K50*M50</f>
        <v>26500.288500000002</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36593.941067000327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2723.5842776586665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39589.883772424859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7917.9767544849719</v>
      </c>
      <c r="M84" s="856"/>
      <c r="N84" s="57"/>
    </row>
    <row r="85" spans="1:14">
      <c r="B85" s="95" t="s">
        <v>1057</v>
      </c>
      <c r="C85" s="96"/>
      <c r="D85" s="96"/>
      <c r="E85" s="96"/>
      <c r="F85" s="96"/>
      <c r="G85" s="96"/>
      <c r="H85" s="96"/>
      <c r="I85" s="93"/>
      <c r="J85" s="94"/>
      <c r="K85" s="313">
        <v>0.05</v>
      </c>
      <c r="L85" s="855">
        <f>N79*K85</f>
        <v>1979.494188621243</v>
      </c>
      <c r="M85" s="856"/>
      <c r="N85" s="57"/>
    </row>
    <row r="86" spans="1:14" ht="15" thickBot="1">
      <c r="B86" s="97" t="s">
        <v>1058</v>
      </c>
      <c r="C86" s="98"/>
      <c r="D86" s="98"/>
      <c r="E86" s="98"/>
      <c r="F86" s="98"/>
      <c r="G86" s="98"/>
      <c r="H86" s="98"/>
      <c r="I86" s="99"/>
      <c r="J86" s="100"/>
      <c r="K86" s="314">
        <v>0.05</v>
      </c>
      <c r="L86" s="857">
        <f>N79*K86</f>
        <v>1979.494188621243</v>
      </c>
      <c r="M86" s="858"/>
      <c r="N86" s="57"/>
    </row>
    <row r="87" spans="1:14" ht="15" thickBot="1">
      <c r="B87" s="821" t="s">
        <v>1037</v>
      </c>
      <c r="C87" s="822"/>
      <c r="D87" s="822"/>
      <c r="E87" s="822"/>
      <c r="F87" s="822"/>
      <c r="G87" s="822"/>
      <c r="H87" s="822"/>
      <c r="I87" s="822"/>
      <c r="J87" s="822"/>
      <c r="K87" s="822"/>
      <c r="L87" s="822"/>
      <c r="M87" s="823"/>
      <c r="N87" s="58">
        <f>L84+L85+L86</f>
        <v>11876.965131727458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51466.848904152313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241</v>
      </c>
      <c r="B36" s="834" t="str">
        <f>VLOOKUP(A36,EQUIPOS!A6:D154,3,FALSE)</f>
        <v>Grúa (capacidad 15 ton)</v>
      </c>
      <c r="C36" s="835"/>
      <c r="D36" s="835"/>
      <c r="E36" s="835"/>
      <c r="F36" s="835"/>
      <c r="G36" s="835"/>
      <c r="H36" s="836"/>
      <c r="I36" s="276"/>
      <c r="J36" s="277"/>
      <c r="K36" s="278">
        <f>VLOOKUP(A36,EQUIPOS!A6:D163,4,FALSE)</f>
        <v>146578.35796510146</v>
      </c>
      <c r="L36" s="279"/>
      <c r="M36" s="345">
        <v>0.75</v>
      </c>
      <c r="N36" s="281">
        <f>K36/M36</f>
        <v>195437.81062013528</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0.2</v>
      </c>
      <c r="N41" s="353">
        <f>N77*M41</f>
        <v>8511.2008676833339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203949.01148781861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4896</v>
      </c>
      <c r="N48" s="281">
        <f>K48*M48</f>
        <v>4896</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4896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42556.004338416664</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251401.01582623529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50280.203165247061</v>
      </c>
      <c r="M84" s="856"/>
      <c r="N84" s="57"/>
    </row>
    <row r="85" spans="1:14">
      <c r="B85" s="95" t="s">
        <v>1057</v>
      </c>
      <c r="C85" s="96"/>
      <c r="D85" s="96"/>
      <c r="E85" s="96"/>
      <c r="F85" s="96"/>
      <c r="G85" s="96"/>
      <c r="H85" s="96"/>
      <c r="I85" s="93"/>
      <c r="J85" s="94"/>
      <c r="K85" s="313">
        <v>0.05</v>
      </c>
      <c r="L85" s="855">
        <f>N79*K85</f>
        <v>12570.050791311765</v>
      </c>
      <c r="M85" s="856"/>
      <c r="N85" s="57"/>
    </row>
    <row r="86" spans="1:14" ht="15" thickBot="1">
      <c r="B86" s="97" t="s">
        <v>1058</v>
      </c>
      <c r="C86" s="98"/>
      <c r="D86" s="98"/>
      <c r="E86" s="98"/>
      <c r="F86" s="98"/>
      <c r="G86" s="98"/>
      <c r="H86" s="98"/>
      <c r="I86" s="99"/>
      <c r="J86" s="100"/>
      <c r="K86" s="314">
        <v>0.05</v>
      </c>
      <c r="L86" s="857">
        <f>N79*K86</f>
        <v>12570.050791311765</v>
      </c>
      <c r="M86" s="858"/>
      <c r="N86" s="57"/>
    </row>
    <row r="87" spans="1:14" ht="15" thickBot="1">
      <c r="B87" s="821" t="s">
        <v>1037</v>
      </c>
      <c r="C87" s="822"/>
      <c r="D87" s="822"/>
      <c r="E87" s="822"/>
      <c r="F87" s="822"/>
      <c r="G87" s="822"/>
      <c r="H87" s="822"/>
      <c r="I87" s="822"/>
      <c r="J87" s="822"/>
      <c r="K87" s="822"/>
      <c r="L87" s="822"/>
      <c r="M87" s="823"/>
      <c r="N87" s="58">
        <f>L84+L85+L86</f>
        <v>75420.304747870585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326821.32057410589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0.2</v>
      </c>
      <c r="N41" s="353">
        <f>N77*M41</f>
        <v>6383.4006507624999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4896</v>
      </c>
      <c r="N48" s="281">
        <f>K48*M48</f>
        <v>4896</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4896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51"/>
    </row>
    <row r="77" spans="1:15" ht="15" thickBot="1">
      <c r="B77" s="821" t="s">
        <v>1037</v>
      </c>
      <c r="C77" s="822"/>
      <c r="D77" s="822"/>
      <c r="E77" s="822"/>
      <c r="F77" s="822"/>
      <c r="G77" s="822"/>
      <c r="H77" s="822"/>
      <c r="I77" s="822"/>
      <c r="J77" s="822"/>
      <c r="K77" s="822"/>
      <c r="L77" s="822"/>
      <c r="M77" s="823"/>
      <c r="N77" s="310">
        <f>SUM(N71:N76)</f>
        <v>31917.003253812498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43196.403904574996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8639.2807809149999</v>
      </c>
      <c r="M84" s="856"/>
      <c r="N84" s="57"/>
    </row>
    <row r="85" spans="1:14">
      <c r="B85" s="95" t="s">
        <v>1057</v>
      </c>
      <c r="C85" s="96"/>
      <c r="D85" s="96"/>
      <c r="E85" s="96"/>
      <c r="F85" s="96"/>
      <c r="G85" s="96"/>
      <c r="H85" s="96"/>
      <c r="I85" s="93"/>
      <c r="J85" s="94"/>
      <c r="K85" s="313">
        <v>0.05</v>
      </c>
      <c r="L85" s="855">
        <f>N79*K85</f>
        <v>2159.82019522875</v>
      </c>
      <c r="M85" s="856"/>
      <c r="N85" s="57"/>
    </row>
    <row r="86" spans="1:14" ht="15" thickBot="1">
      <c r="B86" s="97" t="s">
        <v>1058</v>
      </c>
      <c r="C86" s="98"/>
      <c r="D86" s="98"/>
      <c r="E86" s="98"/>
      <c r="F86" s="98"/>
      <c r="G86" s="98"/>
      <c r="H86" s="98"/>
      <c r="I86" s="99"/>
      <c r="J86" s="100"/>
      <c r="K86" s="314">
        <v>0.05</v>
      </c>
      <c r="L86" s="857">
        <f>N79*K86</f>
        <v>2159.82019522875</v>
      </c>
      <c r="M86" s="858"/>
      <c r="N86" s="57"/>
    </row>
    <row r="87" spans="1:14" ht="15" thickBot="1">
      <c r="B87" s="821" t="s">
        <v>1037</v>
      </c>
      <c r="C87" s="822"/>
      <c r="D87" s="822"/>
      <c r="E87" s="822"/>
      <c r="F87" s="822"/>
      <c r="G87" s="822"/>
      <c r="H87" s="822"/>
      <c r="I87" s="822"/>
      <c r="J87" s="822"/>
      <c r="K87" s="822"/>
      <c r="L87" s="822"/>
      <c r="M87" s="823"/>
      <c r="N87" s="58">
        <f>L84+L85+L86</f>
        <v>12958.921171372498</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56155.32507594749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0.15</v>
      </c>
      <c r="N41" s="353">
        <f>N77*M41</f>
        <v>2553.3602603049999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4896</v>
      </c>
      <c r="N48" s="281">
        <f>K48*M48</f>
        <v>4896</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4896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51"/>
    </row>
    <row r="77" spans="1:15" ht="15" thickBot="1">
      <c r="B77" s="821" t="s">
        <v>1037</v>
      </c>
      <c r="C77" s="822"/>
      <c r="D77" s="822"/>
      <c r="E77" s="822"/>
      <c r="F77" s="822"/>
      <c r="G77" s="822"/>
      <c r="H77" s="822"/>
      <c r="I77" s="822"/>
      <c r="J77" s="822"/>
      <c r="K77" s="822"/>
      <c r="L77" s="822"/>
      <c r="M77" s="823"/>
      <c r="N77" s="310">
        <f>SUM(N71:N76)</f>
        <v>17022.401735366668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24471.761995671666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4894.3523991343336</v>
      </c>
      <c r="M84" s="856"/>
      <c r="N84" s="57"/>
    </row>
    <row r="85" spans="1:14">
      <c r="B85" s="95" t="s">
        <v>1057</v>
      </c>
      <c r="C85" s="96"/>
      <c r="D85" s="96"/>
      <c r="E85" s="96"/>
      <c r="F85" s="96"/>
      <c r="G85" s="96"/>
      <c r="H85" s="96"/>
      <c r="I85" s="93"/>
      <c r="J85" s="94"/>
      <c r="K85" s="313">
        <v>0.05</v>
      </c>
      <c r="L85" s="855">
        <f>N79*K85</f>
        <v>1223.5880997835834</v>
      </c>
      <c r="M85" s="856"/>
      <c r="N85" s="57"/>
    </row>
    <row r="86" spans="1:14" ht="15" thickBot="1">
      <c r="B86" s="97" t="s">
        <v>1058</v>
      </c>
      <c r="C86" s="98"/>
      <c r="D86" s="98"/>
      <c r="E86" s="98"/>
      <c r="F86" s="98"/>
      <c r="G86" s="98"/>
      <c r="H86" s="98"/>
      <c r="I86" s="99"/>
      <c r="J86" s="100"/>
      <c r="K86" s="314">
        <v>0.05</v>
      </c>
      <c r="L86" s="857">
        <f>N79*K86</f>
        <v>1223.5880997835834</v>
      </c>
      <c r="M86" s="858"/>
      <c r="N86" s="57"/>
    </row>
    <row r="87" spans="1:14" ht="15" thickBot="1">
      <c r="B87" s="821" t="s">
        <v>1037</v>
      </c>
      <c r="C87" s="822"/>
      <c r="D87" s="822"/>
      <c r="E87" s="822"/>
      <c r="F87" s="822"/>
      <c r="G87" s="822"/>
      <c r="H87" s="822"/>
      <c r="I87" s="822"/>
      <c r="J87" s="822"/>
      <c r="K87" s="822"/>
      <c r="L87" s="822"/>
      <c r="M87" s="823"/>
      <c r="N87" s="58">
        <f>L84+L85+L86</f>
        <v>7341.5285987014995</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31813.290594373168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0.15</v>
      </c>
      <c r="N41" s="353">
        <f>N77*M41</f>
        <v>1915.0201952287498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4896</v>
      </c>
      <c r="N48" s="281">
        <f>K48*M48</f>
        <v>4896</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4896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12766.801301525</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19577.82149675375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3915.5642993507499</v>
      </c>
      <c r="M84" s="856"/>
      <c r="N84" s="57"/>
    </row>
    <row r="85" spans="1:14">
      <c r="B85" s="95" t="s">
        <v>1057</v>
      </c>
      <c r="C85" s="96"/>
      <c r="D85" s="96"/>
      <c r="E85" s="96"/>
      <c r="F85" s="96"/>
      <c r="G85" s="96"/>
      <c r="H85" s="96"/>
      <c r="I85" s="93"/>
      <c r="J85" s="94"/>
      <c r="K85" s="313">
        <v>0.05</v>
      </c>
      <c r="L85" s="855">
        <f>N79*K85</f>
        <v>978.89107483768748</v>
      </c>
      <c r="M85" s="856"/>
      <c r="N85" s="57"/>
    </row>
    <row r="86" spans="1:14" ht="15" thickBot="1">
      <c r="B86" s="97" t="s">
        <v>1058</v>
      </c>
      <c r="C86" s="98"/>
      <c r="D86" s="98"/>
      <c r="E86" s="98"/>
      <c r="F86" s="98"/>
      <c r="G86" s="98"/>
      <c r="H86" s="98"/>
      <c r="I86" s="99"/>
      <c r="J86" s="100"/>
      <c r="K86" s="314">
        <v>0.05</v>
      </c>
      <c r="L86" s="857">
        <f>N79*K86</f>
        <v>978.89107483768748</v>
      </c>
      <c r="M86" s="858"/>
      <c r="N86" s="57"/>
    </row>
    <row r="87" spans="1:14" ht="15" thickBot="1">
      <c r="B87" s="821" t="s">
        <v>1037</v>
      </c>
      <c r="C87" s="822"/>
      <c r="D87" s="822"/>
      <c r="E87" s="822"/>
      <c r="F87" s="822"/>
      <c r="G87" s="822"/>
      <c r="H87" s="822"/>
      <c r="I87" s="822"/>
      <c r="J87" s="822"/>
      <c r="K87" s="822"/>
      <c r="L87" s="822"/>
      <c r="M87" s="823"/>
      <c r="N87" s="58">
        <f>L84+L85+L86</f>
        <v>5873.3464490261249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25451.167945779875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0.15</v>
      </c>
      <c r="N41" s="353">
        <f>N77*M41</f>
        <v>10728.404455063024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115156.98</v>
      </c>
      <c r="N48" s="281">
        <f>K48*M48</f>
        <v>241829.658</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4896</v>
      </c>
      <c r="N49" s="281">
        <f>K49*M49</f>
        <v>4896</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246725.658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71522.696367086828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328976.75882214983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65795.351764429972</v>
      </c>
      <c r="M84" s="856"/>
      <c r="N84" s="57"/>
    </row>
    <row r="85" spans="1:14">
      <c r="B85" s="95" t="s">
        <v>1057</v>
      </c>
      <c r="C85" s="96"/>
      <c r="D85" s="96"/>
      <c r="E85" s="96"/>
      <c r="F85" s="96"/>
      <c r="G85" s="96"/>
      <c r="H85" s="96"/>
      <c r="I85" s="93"/>
      <c r="J85" s="94"/>
      <c r="K85" s="313">
        <v>0.05</v>
      </c>
      <c r="L85" s="855">
        <f>N79*K85</f>
        <v>16448.837941107493</v>
      </c>
      <c r="M85" s="856"/>
      <c r="N85" s="57"/>
    </row>
    <row r="86" spans="1:14" ht="15" thickBot="1">
      <c r="B86" s="97" t="s">
        <v>1058</v>
      </c>
      <c r="C86" s="98"/>
      <c r="D86" s="98"/>
      <c r="E86" s="98"/>
      <c r="F86" s="98"/>
      <c r="G86" s="98"/>
      <c r="H86" s="98"/>
      <c r="I86" s="99"/>
      <c r="J86" s="100"/>
      <c r="K86" s="314">
        <v>0.05</v>
      </c>
      <c r="L86" s="857">
        <f>N79*K86</f>
        <v>16448.837941107493</v>
      </c>
      <c r="M86" s="858"/>
      <c r="N86" s="57"/>
    </row>
    <row r="87" spans="1:14" ht="15" thickBot="1">
      <c r="B87" s="821" t="s">
        <v>1037</v>
      </c>
      <c r="C87" s="822"/>
      <c r="D87" s="822"/>
      <c r="E87" s="822"/>
      <c r="F87" s="822"/>
      <c r="G87" s="822"/>
      <c r="H87" s="822"/>
      <c r="I87" s="822"/>
      <c r="J87" s="822"/>
      <c r="K87" s="822"/>
      <c r="L87" s="822"/>
      <c r="M87" s="823"/>
      <c r="N87" s="58">
        <f>L84+L85+L86</f>
        <v>98693.027646644943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427669.7864687948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0.15</v>
      </c>
      <c r="N41" s="353">
        <f>N77*M41</f>
        <v>10728.404455063024</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115156.98</v>
      </c>
      <c r="N48" s="281">
        <f>K48*M48</f>
        <v>230313.96</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4896</v>
      </c>
      <c r="N49" s="281">
        <f>K49*M49</f>
        <v>4896</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235209.96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71522.696367086828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317461.06082214986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63492.212164429977</v>
      </c>
      <c r="M84" s="856"/>
      <c r="N84" s="57"/>
    </row>
    <row r="85" spans="1:14">
      <c r="B85" s="95" t="s">
        <v>1057</v>
      </c>
      <c r="C85" s="96"/>
      <c r="D85" s="96"/>
      <c r="E85" s="96"/>
      <c r="F85" s="96"/>
      <c r="G85" s="96"/>
      <c r="H85" s="96"/>
      <c r="I85" s="93"/>
      <c r="J85" s="94"/>
      <c r="K85" s="313">
        <v>0.05</v>
      </c>
      <c r="L85" s="855">
        <f>N79*K85</f>
        <v>15873.053041107494</v>
      </c>
      <c r="M85" s="856"/>
      <c r="N85" s="57"/>
    </row>
    <row r="86" spans="1:14" ht="15" thickBot="1">
      <c r="B86" s="97" t="s">
        <v>1058</v>
      </c>
      <c r="C86" s="98"/>
      <c r="D86" s="98"/>
      <c r="E86" s="98"/>
      <c r="F86" s="98"/>
      <c r="G86" s="98"/>
      <c r="H86" s="98"/>
      <c r="I86" s="99"/>
      <c r="J86" s="100"/>
      <c r="K86" s="314">
        <v>0.05</v>
      </c>
      <c r="L86" s="857">
        <f>N79*K86</f>
        <v>15873.053041107494</v>
      </c>
      <c r="M86" s="858"/>
      <c r="N86" s="57"/>
    </row>
    <row r="87" spans="1:14" ht="15" thickBot="1">
      <c r="B87" s="821" t="s">
        <v>1037</v>
      </c>
      <c r="C87" s="822"/>
      <c r="D87" s="822"/>
      <c r="E87" s="822"/>
      <c r="F87" s="822"/>
      <c r="G87" s="822"/>
      <c r="H87" s="822"/>
      <c r="I87" s="822"/>
      <c r="J87" s="822"/>
      <c r="K87" s="822"/>
      <c r="L87" s="822"/>
      <c r="M87" s="823"/>
      <c r="N87" s="58">
        <f>L84+L85+L86</f>
        <v>95238.318246644951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412699.37906879478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4479.5794040438586</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115156.98</v>
      </c>
      <c r="N48" s="281">
        <f>K48*M48</f>
        <v>150855.64379999999</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4896</v>
      </c>
      <c r="N49" s="281">
        <f>K49*M49</f>
        <v>4896</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155751.64379999999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44795.794040438588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205027.01724448241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41005.403448896483</v>
      </c>
      <c r="M84" s="856"/>
      <c r="N84" s="57"/>
    </row>
    <row r="85" spans="1:14">
      <c r="B85" s="95" t="s">
        <v>1057</v>
      </c>
      <c r="C85" s="96"/>
      <c r="D85" s="96"/>
      <c r="E85" s="96"/>
      <c r="F85" s="96"/>
      <c r="G85" s="96"/>
      <c r="H85" s="96"/>
      <c r="I85" s="93"/>
      <c r="J85" s="94"/>
      <c r="K85" s="313">
        <v>0.05</v>
      </c>
      <c r="L85" s="855">
        <f>N79*K85</f>
        <v>10251.350862224121</v>
      </c>
      <c r="M85" s="856"/>
      <c r="N85" s="57"/>
    </row>
    <row r="86" spans="1:14" ht="15" thickBot="1">
      <c r="B86" s="97" t="s">
        <v>1058</v>
      </c>
      <c r="C86" s="98"/>
      <c r="D86" s="98"/>
      <c r="E86" s="98"/>
      <c r="F86" s="98"/>
      <c r="G86" s="98"/>
      <c r="H86" s="98"/>
      <c r="I86" s="99"/>
      <c r="J86" s="100"/>
      <c r="K86" s="314">
        <v>0.05</v>
      </c>
      <c r="L86" s="857">
        <f>N79*K86</f>
        <v>10251.350862224121</v>
      </c>
      <c r="M86" s="858"/>
      <c r="N86" s="57"/>
    </row>
    <row r="87" spans="1:14" ht="15" thickBot="1">
      <c r="B87" s="821" t="s">
        <v>1037</v>
      </c>
      <c r="C87" s="822"/>
      <c r="D87" s="822"/>
      <c r="E87" s="822"/>
      <c r="F87" s="822"/>
      <c r="G87" s="822"/>
      <c r="H87" s="822"/>
      <c r="I87" s="822"/>
      <c r="J87" s="822"/>
      <c r="K87" s="822"/>
      <c r="L87" s="822"/>
      <c r="M87" s="823"/>
      <c r="N87" s="58">
        <f>L84+L85+L86</f>
        <v>61508.105173344724</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266535.12241782714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3754.9415592720588</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115156.98</v>
      </c>
      <c r="N48" s="281">
        <f>K48*M48</f>
        <v>126672.678</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4896</v>
      </c>
      <c r="N49" s="281">
        <f>K49*M49</f>
        <v>4896</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131568.67800000001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37549.415592720587</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172873.03515199266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34574.607030398533</v>
      </c>
      <c r="M84" s="856"/>
      <c r="N84" s="57"/>
    </row>
    <row r="85" spans="1:14">
      <c r="B85" s="95" t="s">
        <v>1057</v>
      </c>
      <c r="C85" s="96"/>
      <c r="D85" s="96"/>
      <c r="E85" s="96"/>
      <c r="F85" s="96"/>
      <c r="G85" s="96"/>
      <c r="H85" s="96"/>
      <c r="I85" s="93"/>
      <c r="J85" s="94"/>
      <c r="K85" s="313">
        <v>0.05</v>
      </c>
      <c r="L85" s="855">
        <f>N79*K85</f>
        <v>8643.6517575996331</v>
      </c>
      <c r="M85" s="856"/>
      <c r="N85" s="57"/>
    </row>
    <row r="86" spans="1:14" ht="15" thickBot="1">
      <c r="B86" s="97" t="s">
        <v>1058</v>
      </c>
      <c r="C86" s="98"/>
      <c r="D86" s="98"/>
      <c r="E86" s="98"/>
      <c r="F86" s="98"/>
      <c r="G86" s="98"/>
      <c r="H86" s="98"/>
      <c r="I86" s="99"/>
      <c r="J86" s="100"/>
      <c r="K86" s="314">
        <v>0.05</v>
      </c>
      <c r="L86" s="857">
        <f>N79*K86</f>
        <v>8643.6517575996331</v>
      </c>
      <c r="M86" s="858"/>
      <c r="N86" s="57"/>
    </row>
    <row r="87" spans="1:14" ht="15" thickBot="1">
      <c r="B87" s="821" t="s">
        <v>1037</v>
      </c>
      <c r="C87" s="822"/>
      <c r="D87" s="822"/>
      <c r="E87" s="822"/>
      <c r="F87" s="822"/>
      <c r="G87" s="822"/>
      <c r="H87" s="822"/>
      <c r="I87" s="822"/>
      <c r="J87" s="822"/>
      <c r="K87" s="822"/>
      <c r="L87" s="822"/>
      <c r="M87" s="823"/>
      <c r="N87" s="58">
        <f>L84+L85+L86</f>
        <v>51861.910545597799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224734.94569759048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255.33602603049999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115156.98</v>
      </c>
      <c r="N48" s="281">
        <f>K48*M48</f>
        <v>5757.8490000000002</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38.168724178170329</v>
      </c>
      <c r="N49" s="281">
        <f>K49*M49</f>
        <v>190.84362089085164</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5814</v>
      </c>
      <c r="N50" s="281">
        <f>K50*M50</f>
        <v>5814</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11762.692620890852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2553.3602603049999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14571.388907226352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2914.2777814452706</v>
      </c>
      <c r="M84" s="856"/>
      <c r="N84" s="57"/>
    </row>
    <row r="85" spans="1:14">
      <c r="B85" s="95" t="s">
        <v>1057</v>
      </c>
      <c r="C85" s="96"/>
      <c r="D85" s="96"/>
      <c r="E85" s="96"/>
      <c r="F85" s="96"/>
      <c r="G85" s="96"/>
      <c r="H85" s="96"/>
      <c r="I85" s="93"/>
      <c r="J85" s="94"/>
      <c r="K85" s="313">
        <v>0.05</v>
      </c>
      <c r="L85" s="855">
        <f>N79*K85</f>
        <v>728.56944536131766</v>
      </c>
      <c r="M85" s="856"/>
      <c r="N85" s="57"/>
    </row>
    <row r="86" spans="1:14" ht="15" thickBot="1">
      <c r="B86" s="97" t="s">
        <v>1058</v>
      </c>
      <c r="C86" s="98"/>
      <c r="D86" s="98"/>
      <c r="E86" s="98"/>
      <c r="F86" s="98"/>
      <c r="G86" s="98"/>
      <c r="H86" s="98"/>
      <c r="I86" s="99"/>
      <c r="J86" s="100"/>
      <c r="K86" s="314">
        <v>0.05</v>
      </c>
      <c r="L86" s="857">
        <f>N79*K86</f>
        <v>728.56944536131766</v>
      </c>
      <c r="M86" s="858"/>
      <c r="N86" s="57"/>
    </row>
    <row r="87" spans="1:14" ht="15" thickBot="1">
      <c r="B87" s="821" t="s">
        <v>1037</v>
      </c>
      <c r="C87" s="822"/>
      <c r="D87" s="822"/>
      <c r="E87" s="822"/>
      <c r="F87" s="822"/>
      <c r="G87" s="822"/>
      <c r="H87" s="822"/>
      <c r="I87" s="822"/>
      <c r="J87" s="822"/>
      <c r="K87" s="822"/>
      <c r="L87" s="822"/>
      <c r="M87" s="823"/>
      <c r="N87" s="58">
        <f>L84+L85+L86</f>
        <v>4371.4166721679057</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18942.805579394259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102.1344104122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744.0140399715857</v>
      </c>
      <c r="N48" s="281">
        <f>K48*M48</f>
        <v>744.0140399715857</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44109.9</v>
      </c>
      <c r="N49" s="281">
        <f>K49*M49</f>
        <v>2205.4950000000003</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115156.98</v>
      </c>
      <c r="N50" s="281">
        <f>K50*M50</f>
        <v>8636.7734999999993</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38.168724178170329</v>
      </c>
      <c r="N51" s="281">
        <f>K51*M51</f>
        <v>190.84362089085164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11777.126160862437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1021.344104122</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12900.604675396637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2580.1209350793274</v>
      </c>
      <c r="M84" s="856"/>
      <c r="N84" s="57"/>
    </row>
    <row r="85" spans="1:14">
      <c r="B85" s="95" t="s">
        <v>1057</v>
      </c>
      <c r="C85" s="96"/>
      <c r="D85" s="96"/>
      <c r="E85" s="96"/>
      <c r="F85" s="96"/>
      <c r="G85" s="96"/>
      <c r="H85" s="96"/>
      <c r="I85" s="93"/>
      <c r="J85" s="94"/>
      <c r="K85" s="313">
        <v>0.05</v>
      </c>
      <c r="L85" s="855">
        <f>N79*K85</f>
        <v>645.03023376983185</v>
      </c>
      <c r="M85" s="856"/>
      <c r="N85" s="57"/>
    </row>
    <row r="86" spans="1:14" ht="15" thickBot="1">
      <c r="B86" s="97" t="s">
        <v>1058</v>
      </c>
      <c r="C86" s="98"/>
      <c r="D86" s="98"/>
      <c r="E86" s="98"/>
      <c r="F86" s="98"/>
      <c r="G86" s="98"/>
      <c r="H86" s="98"/>
      <c r="I86" s="99"/>
      <c r="J86" s="100"/>
      <c r="K86" s="314">
        <v>0.05</v>
      </c>
      <c r="L86" s="857">
        <f>N79*K86</f>
        <v>645.03023376983185</v>
      </c>
      <c r="M86" s="858"/>
      <c r="N86" s="57"/>
    </row>
    <row r="87" spans="1:14" ht="15" thickBot="1">
      <c r="B87" s="821" t="s">
        <v>1037</v>
      </c>
      <c r="C87" s="822"/>
      <c r="D87" s="822"/>
      <c r="E87" s="822"/>
      <c r="F87" s="822"/>
      <c r="G87" s="822"/>
      <c r="H87" s="822"/>
      <c r="I87" s="822"/>
      <c r="J87" s="822"/>
      <c r="K87" s="822"/>
      <c r="L87" s="822"/>
      <c r="M87" s="823"/>
      <c r="N87" s="58">
        <f>L84+L85+L86</f>
        <v>3870.1814026189909</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16770.786078015626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253</v>
      </c>
      <c r="B36" s="834" t="str">
        <f>VLOOKUP(A36,EQUIPOS!A6:D154,3,FALSE)</f>
        <v>Máquina hidrosembradora</v>
      </c>
      <c r="C36" s="835"/>
      <c r="D36" s="835"/>
      <c r="E36" s="835"/>
      <c r="F36" s="835"/>
      <c r="G36" s="835"/>
      <c r="H36" s="836"/>
      <c r="I36" s="276"/>
      <c r="J36" s="277"/>
      <c r="K36" s="278">
        <f>VLOOKUP(A36,EQUIPOS!A6:D163,4,FALSE)</f>
        <v>18888.846457654727</v>
      </c>
      <c r="L36" s="279"/>
      <c r="M36" s="345">
        <v>350</v>
      </c>
      <c r="N36" s="281">
        <f>K36/M36</f>
        <v>53.968132736156363</v>
      </c>
    </row>
    <row r="37" spans="1:14">
      <c r="A37" s="119" t="s">
        <v>138</v>
      </c>
      <c r="B37" s="834" t="str">
        <f>VLOOKUP(A37,EQUIPOS!A7:D154,3,FALSE)</f>
        <v>Camioneta D-300</v>
      </c>
      <c r="C37" s="835"/>
      <c r="D37" s="835"/>
      <c r="E37" s="835"/>
      <c r="F37" s="835"/>
      <c r="G37" s="835"/>
      <c r="H37" s="836"/>
      <c r="I37" s="430"/>
      <c r="J37" s="431"/>
      <c r="K37" s="278">
        <f>VLOOKUP(A37,EQUIPOS!A7:D164,4,FALSE)</f>
        <v>37559.879999999997</v>
      </c>
      <c r="L37" s="344"/>
      <c r="M37" s="345">
        <v>350</v>
      </c>
      <c r="N37" s="281">
        <f>K37/M37</f>
        <v>107.31394285714285</v>
      </c>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4.5595718934017855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165.84164748670102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744.0140399715857</v>
      </c>
      <c r="N48" s="281">
        <f>K48*M48</f>
        <v>744.0140399715857</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1604.46</v>
      </c>
      <c r="N49" s="281">
        <f>K49*M49</f>
        <v>641.78400000000011</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38.168724178170329</v>
      </c>
      <c r="N50" s="281">
        <f>K50*M50</f>
        <v>190.84362089085164</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44109.9</v>
      </c>
      <c r="N51" s="281">
        <f>K51*M51</f>
        <v>2205.4950000000003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3782.1366608624376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91.191437868035706</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4039.1697462171742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807.83394924343486</v>
      </c>
      <c r="M84" s="856"/>
      <c r="N84" s="57"/>
    </row>
    <row r="85" spans="1:14">
      <c r="B85" s="95" t="s">
        <v>1057</v>
      </c>
      <c r="C85" s="96"/>
      <c r="D85" s="96"/>
      <c r="E85" s="96"/>
      <c r="F85" s="96"/>
      <c r="G85" s="96"/>
      <c r="H85" s="96"/>
      <c r="I85" s="93"/>
      <c r="J85" s="94"/>
      <c r="K85" s="313">
        <v>0.05</v>
      </c>
      <c r="L85" s="855">
        <f>N79*K85</f>
        <v>201.95848731085871</v>
      </c>
      <c r="M85" s="856"/>
      <c r="N85" s="57"/>
    </row>
    <row r="86" spans="1:14" ht="15" thickBot="1">
      <c r="B86" s="97" t="s">
        <v>1058</v>
      </c>
      <c r="C86" s="98"/>
      <c r="D86" s="98"/>
      <c r="E86" s="98"/>
      <c r="F86" s="98"/>
      <c r="G86" s="98"/>
      <c r="H86" s="98"/>
      <c r="I86" s="99"/>
      <c r="J86" s="100"/>
      <c r="K86" s="314">
        <v>0.05</v>
      </c>
      <c r="L86" s="857">
        <f>N79*K86</f>
        <v>201.95848731085871</v>
      </c>
      <c r="M86" s="858"/>
      <c r="N86" s="57"/>
    </row>
    <row r="87" spans="1:14" ht="15" thickBot="1">
      <c r="B87" s="821" t="s">
        <v>1037</v>
      </c>
      <c r="C87" s="822"/>
      <c r="D87" s="822"/>
      <c r="E87" s="822"/>
      <c r="F87" s="822"/>
      <c r="G87" s="822"/>
      <c r="H87" s="822"/>
      <c r="I87" s="822"/>
      <c r="J87" s="822"/>
      <c r="K87" s="822"/>
      <c r="L87" s="822"/>
      <c r="M87" s="823"/>
      <c r="N87" s="58">
        <f>L84+L85+L86</f>
        <v>1211.7509238651523</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5250.920670082327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9.25" customHeight="1" thickBot="1">
      <c r="A31" t="s">
        <v>1929</v>
      </c>
      <c r="B31" s="86" t="s">
        <v>1810</v>
      </c>
      <c r="C31" s="961" t="s">
        <v>2155</v>
      </c>
      <c r="D31" s="962"/>
      <c r="E31" s="962"/>
      <c r="F31" s="962"/>
      <c r="G31" s="962"/>
      <c r="H31" s="962"/>
      <c r="I31" s="962"/>
      <c r="J31" s="962"/>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37559.879999999997</v>
      </c>
      <c r="L36" s="279"/>
      <c r="M36" s="345">
        <v>8000</v>
      </c>
      <c r="N36" s="281">
        <f>K36/M36</f>
        <v>4.694985</v>
      </c>
    </row>
    <row r="37" spans="1:14">
      <c r="A37" s="119"/>
      <c r="B37" s="834"/>
      <c r="C37" s="835"/>
      <c r="D37" s="835"/>
      <c r="E37" s="835"/>
      <c r="F37" s="835"/>
      <c r="G37" s="835"/>
      <c r="H37" s="836"/>
      <c r="I37" s="430"/>
      <c r="J37" s="431"/>
      <c r="K37" s="278"/>
      <c r="L37" s="344"/>
      <c r="M37" s="345"/>
      <c r="N37" s="281"/>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25.533602603049999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30.228587603049998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5499.9101684886373</v>
      </c>
      <c r="N48" s="281">
        <f>K48*M48</f>
        <v>5774.9056769130693</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15784.5</v>
      </c>
      <c r="N49" s="281">
        <f>K49*M49</f>
        <v>15784.5</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759.9</v>
      </c>
      <c r="N50" s="281">
        <f>K50*M50</f>
        <v>1519.8</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23079.205676913069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2553.3602603049999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25662.794524821118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5132.558904964224</v>
      </c>
      <c r="M84" s="856"/>
      <c r="N84" s="57"/>
    </row>
    <row r="85" spans="1:14">
      <c r="B85" s="95" t="s">
        <v>1057</v>
      </c>
      <c r="C85" s="96"/>
      <c r="D85" s="96"/>
      <c r="E85" s="96"/>
      <c r="F85" s="96"/>
      <c r="G85" s="96"/>
      <c r="H85" s="96"/>
      <c r="I85" s="93"/>
      <c r="J85" s="94"/>
      <c r="K85" s="313">
        <v>0.05</v>
      </c>
      <c r="L85" s="855">
        <f>N79*K85</f>
        <v>1283.139726241056</v>
      </c>
      <c r="M85" s="856"/>
      <c r="N85" s="57"/>
    </row>
    <row r="86" spans="1:14" ht="15" thickBot="1">
      <c r="B86" s="97" t="s">
        <v>1058</v>
      </c>
      <c r="C86" s="98"/>
      <c r="D86" s="98"/>
      <c r="E86" s="98"/>
      <c r="F86" s="98"/>
      <c r="G86" s="98"/>
      <c r="H86" s="98"/>
      <c r="I86" s="99"/>
      <c r="J86" s="100"/>
      <c r="K86" s="314">
        <v>0.05</v>
      </c>
      <c r="L86" s="857">
        <f>N79*K86</f>
        <v>1283.139726241056</v>
      </c>
      <c r="M86" s="858"/>
      <c r="N86" s="57"/>
    </row>
    <row r="87" spans="1:14" ht="15" thickBot="1">
      <c r="B87" s="821" t="s">
        <v>1037</v>
      </c>
      <c r="C87" s="822"/>
      <c r="D87" s="822"/>
      <c r="E87" s="822"/>
      <c r="F87" s="822"/>
      <c r="G87" s="822"/>
      <c r="H87" s="822"/>
      <c r="I87" s="822"/>
      <c r="J87" s="822"/>
      <c r="K87" s="822"/>
      <c r="L87" s="822"/>
      <c r="M87" s="823"/>
      <c r="N87" s="58">
        <f>L84+L85+L86</f>
        <v>7698.8383574463351</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33361.632882267455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8.5" customHeight="1" thickBot="1">
      <c r="A31" t="s">
        <v>1929</v>
      </c>
      <c r="B31" s="86" t="s">
        <v>1811</v>
      </c>
      <c r="C31" s="961" t="s">
        <v>2158</v>
      </c>
      <c r="D31" s="962"/>
      <c r="E31" s="962"/>
      <c r="F31" s="962"/>
      <c r="G31" s="962"/>
      <c r="H31" s="962"/>
      <c r="I31" s="962"/>
      <c r="J31" s="962"/>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37559.879999999997</v>
      </c>
      <c r="L36" s="279"/>
      <c r="M36" s="345">
        <v>8000</v>
      </c>
      <c r="N36" s="281">
        <f>K36/M36</f>
        <v>4.694985</v>
      </c>
    </row>
    <row r="37" spans="1:14">
      <c r="A37" s="119"/>
      <c r="B37" s="834"/>
      <c r="C37" s="835"/>
      <c r="D37" s="835"/>
      <c r="E37" s="835"/>
      <c r="F37" s="835"/>
      <c r="G37" s="835"/>
      <c r="H37" s="836"/>
      <c r="I37" s="430"/>
      <c r="J37" s="431"/>
      <c r="K37" s="278"/>
      <c r="L37" s="344"/>
      <c r="M37" s="345"/>
      <c r="N37" s="281"/>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25.533602603049999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30.228587603049998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7441.1049644363502</v>
      </c>
      <c r="N48" s="281">
        <f>K48*M48</f>
        <v>7813.1602126581683</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15784.5</v>
      </c>
      <c r="N49" s="281">
        <f>K49*M49</f>
        <v>15784.5</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759.9</v>
      </c>
      <c r="N50" s="281">
        <f>K50*M50</f>
        <v>1519.8</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25117.460212658167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2553.3602603049999</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27701.049060566216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5540.209812113244</v>
      </c>
      <c r="M84" s="856"/>
      <c r="N84" s="57"/>
    </row>
    <row r="85" spans="1:14">
      <c r="B85" s="95" t="s">
        <v>1057</v>
      </c>
      <c r="C85" s="96"/>
      <c r="D85" s="96"/>
      <c r="E85" s="96"/>
      <c r="F85" s="96"/>
      <c r="G85" s="96"/>
      <c r="H85" s="96"/>
      <c r="I85" s="93"/>
      <c r="J85" s="94"/>
      <c r="K85" s="313">
        <v>0.05</v>
      </c>
      <c r="L85" s="855">
        <f>N79*K85</f>
        <v>1385.052453028311</v>
      </c>
      <c r="M85" s="856"/>
      <c r="N85" s="57"/>
    </row>
    <row r="86" spans="1:14" ht="15" thickBot="1">
      <c r="B86" s="97" t="s">
        <v>1058</v>
      </c>
      <c r="C86" s="98"/>
      <c r="D86" s="98"/>
      <c r="E86" s="98"/>
      <c r="F86" s="98"/>
      <c r="G86" s="98"/>
      <c r="H86" s="98"/>
      <c r="I86" s="99"/>
      <c r="J86" s="100"/>
      <c r="K86" s="314">
        <v>0.05</v>
      </c>
      <c r="L86" s="857">
        <f>N79*K86</f>
        <v>1385.052453028311</v>
      </c>
      <c r="M86" s="858"/>
      <c r="N86" s="57"/>
    </row>
    <row r="87" spans="1:14" ht="15" thickBot="1">
      <c r="B87" s="821" t="s">
        <v>1037</v>
      </c>
      <c r="C87" s="822"/>
      <c r="D87" s="822"/>
      <c r="E87" s="822"/>
      <c r="F87" s="822"/>
      <c r="G87" s="822"/>
      <c r="H87" s="822"/>
      <c r="I87" s="822"/>
      <c r="J87" s="822"/>
      <c r="K87" s="822"/>
      <c r="L87" s="822"/>
      <c r="M87" s="823"/>
      <c r="N87" s="58">
        <f>L84+L85+L86</f>
        <v>8310.314718169866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36011.363778736079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119</v>
      </c>
      <c r="B36" s="834" t="str">
        <f>VLOOKUP(A36,EQUIPOS!A6:D154,3,FALSE)</f>
        <v xml:space="preserve">Bomba de concreto, Producción: 30 m3/h, POTENCIA: 67 HP, MAX PRESION DE CONCRETO: 1150 PSI
</v>
      </c>
      <c r="C36" s="835"/>
      <c r="D36" s="835"/>
      <c r="E36" s="835"/>
      <c r="F36" s="835"/>
      <c r="G36" s="835"/>
      <c r="H36" s="836"/>
      <c r="I36" s="276"/>
      <c r="J36" s="277"/>
      <c r="K36" s="278">
        <f>VLOOKUP(A36,EQUIPOS!A6:D163,4,FALSE)</f>
        <v>51080.75</v>
      </c>
      <c r="L36" s="279"/>
      <c r="M36" s="345">
        <v>100</v>
      </c>
      <c r="N36" s="281">
        <f>K36/M36</f>
        <v>510.8075</v>
      </c>
    </row>
    <row r="37" spans="1:14">
      <c r="A37" s="119" t="s">
        <v>138</v>
      </c>
      <c r="B37" s="834" t="str">
        <f>VLOOKUP(A37,EQUIPOS!A7:D154,3,FALSE)</f>
        <v>Camioneta D-300</v>
      </c>
      <c r="C37" s="835"/>
      <c r="D37" s="835"/>
      <c r="E37" s="835"/>
      <c r="F37" s="835"/>
      <c r="G37" s="835"/>
      <c r="H37" s="836"/>
      <c r="I37" s="430"/>
      <c r="J37" s="431"/>
      <c r="K37" s="278">
        <f>VLOOKUP(A37,EQUIPOS!A7:D164,4,FALSE)</f>
        <v>37559.879999999997</v>
      </c>
      <c r="L37" s="344"/>
      <c r="M37" s="345">
        <v>1000</v>
      </c>
      <c r="N37" s="281">
        <f>K37/M37</f>
        <v>37.55988</v>
      </c>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3.8300403904575</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552.19742039045752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315588</v>
      </c>
      <c r="N48" s="281">
        <f>K48*M48</f>
        <v>31558.800000000003</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4580.82</v>
      </c>
      <c r="N49" s="281">
        <f>K49*M49</f>
        <v>5038.902</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17536.197</v>
      </c>
      <c r="N50" s="281">
        <f>K50*M50</f>
        <v>17536.197</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54133.899000000005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383.00403904575001</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55069.100459436217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11013.820091887244</v>
      </c>
      <c r="M84" s="856"/>
      <c r="N84" s="57"/>
    </row>
    <row r="85" spans="1:14">
      <c r="B85" s="95" t="s">
        <v>1057</v>
      </c>
      <c r="C85" s="96"/>
      <c r="D85" s="96"/>
      <c r="E85" s="96"/>
      <c r="F85" s="96"/>
      <c r="G85" s="96"/>
      <c r="H85" s="96"/>
      <c r="I85" s="93"/>
      <c r="J85" s="94"/>
      <c r="K85" s="313">
        <v>0.05</v>
      </c>
      <c r="L85" s="855">
        <f>N79*K85</f>
        <v>2753.4550229718111</v>
      </c>
      <c r="M85" s="856"/>
      <c r="N85" s="57"/>
    </row>
    <row r="86" spans="1:14" ht="15" thickBot="1">
      <c r="B86" s="97" t="s">
        <v>1058</v>
      </c>
      <c r="C86" s="98"/>
      <c r="D86" s="98"/>
      <c r="E86" s="98"/>
      <c r="F86" s="98"/>
      <c r="G86" s="98"/>
      <c r="H86" s="98"/>
      <c r="I86" s="99"/>
      <c r="J86" s="100"/>
      <c r="K86" s="314">
        <v>0.05</v>
      </c>
      <c r="L86" s="857">
        <f>N79*K86</f>
        <v>2753.4550229718111</v>
      </c>
      <c r="M86" s="858"/>
      <c r="N86" s="57"/>
    </row>
    <row r="87" spans="1:14" ht="15" thickBot="1">
      <c r="B87" s="821" t="s">
        <v>1037</v>
      </c>
      <c r="C87" s="822"/>
      <c r="D87" s="822"/>
      <c r="E87" s="822"/>
      <c r="F87" s="822"/>
      <c r="G87" s="822"/>
      <c r="H87" s="822"/>
      <c r="I87" s="822"/>
      <c r="J87" s="822"/>
      <c r="K87" s="822"/>
      <c r="L87" s="822"/>
      <c r="M87" s="823"/>
      <c r="N87" s="58">
        <f>L84+L85+L86</f>
        <v>16520.730137830866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71589.830597267079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255.33602603049999</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115156.98</v>
      </c>
      <c r="N48" s="281">
        <f>K48*M48</f>
        <v>57578.49</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59415</v>
      </c>
      <c r="N49" s="281">
        <f>K49*M49</f>
        <v>59415</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1" t="s">
        <v>1037</v>
      </c>
      <c r="C55" s="822"/>
      <c r="D55" s="822"/>
      <c r="E55" s="822"/>
      <c r="F55" s="822"/>
      <c r="G55" s="822"/>
      <c r="H55" s="822"/>
      <c r="I55" s="822"/>
      <c r="J55" s="822"/>
      <c r="K55" s="822"/>
      <c r="L55" s="822"/>
      <c r="M55" s="823"/>
      <c r="N55" s="403">
        <f>SUM(N48:N54)</f>
        <v>116993.48999999999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7" t="s">
        <v>1047</v>
      </c>
      <c r="C70" s="848"/>
      <c r="D70" s="848"/>
      <c r="E70" s="848"/>
      <c r="F70" s="848"/>
      <c r="G70" s="848"/>
      <c r="H70" s="848"/>
      <c r="I70" s="79" t="s">
        <v>1048</v>
      </c>
      <c r="J70" s="81" t="s">
        <v>1494</v>
      </c>
      <c r="K70" s="80" t="s">
        <v>1050</v>
      </c>
      <c r="L70" s="849" t="s">
        <v>1034</v>
      </c>
      <c r="M70" s="973"/>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89"/>
      <c r="C76" s="990"/>
      <c r="D76" s="990"/>
      <c r="E76" s="990"/>
      <c r="F76" s="990"/>
      <c r="G76" s="990"/>
      <c r="H76" s="990"/>
      <c r="I76" s="175"/>
      <c r="J76" s="175"/>
      <c r="K76" s="175"/>
      <c r="L76" s="991"/>
      <c r="M76" s="992"/>
      <c r="N76" s="494"/>
    </row>
    <row r="77" spans="1:15" ht="15" thickBot="1">
      <c r="B77" s="821" t="s">
        <v>1037</v>
      </c>
      <c r="C77" s="822"/>
      <c r="D77" s="822"/>
      <c r="E77" s="822"/>
      <c r="F77" s="822"/>
      <c r="G77" s="822"/>
      <c r="H77" s="822"/>
      <c r="I77" s="822"/>
      <c r="J77" s="822"/>
      <c r="K77" s="822"/>
      <c r="L77" s="822"/>
      <c r="M77" s="823"/>
      <c r="N77" s="310">
        <f>SUM(N71:N76)</f>
        <v>5106.7205206099998</v>
      </c>
    </row>
    <row r="78" spans="1:15" ht="15" thickBot="1">
      <c r="B78" s="39"/>
      <c r="C78" s="40"/>
      <c r="D78" s="40"/>
      <c r="E78" s="40"/>
      <c r="F78" s="40"/>
      <c r="G78" s="40"/>
      <c r="H78" s="40"/>
      <c r="I78" s="40"/>
      <c r="J78" s="40"/>
      <c r="K78" s="40"/>
      <c r="L78" s="40"/>
      <c r="M78" s="40"/>
      <c r="N78" s="41"/>
    </row>
    <row r="79" spans="1:15" ht="15" thickBot="1">
      <c r="B79" s="821" t="s">
        <v>1051</v>
      </c>
      <c r="C79" s="822"/>
      <c r="D79" s="822"/>
      <c r="E79" s="822"/>
      <c r="F79" s="822"/>
      <c r="G79" s="822"/>
      <c r="H79" s="822"/>
      <c r="I79" s="822"/>
      <c r="J79" s="822"/>
      <c r="K79" s="822"/>
      <c r="L79" s="822"/>
      <c r="M79" s="823"/>
      <c r="N79" s="105">
        <f>N43+N55+N66+N77</f>
        <v>122355.5465466405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24471.109309328102</v>
      </c>
      <c r="M84" s="856"/>
      <c r="N84" s="57"/>
    </row>
    <row r="85" spans="1:14">
      <c r="B85" s="95" t="s">
        <v>1057</v>
      </c>
      <c r="C85" s="96"/>
      <c r="D85" s="96"/>
      <c r="E85" s="96"/>
      <c r="F85" s="96"/>
      <c r="G85" s="96"/>
      <c r="H85" s="96"/>
      <c r="I85" s="93"/>
      <c r="J85" s="94"/>
      <c r="K85" s="313">
        <v>0.05</v>
      </c>
      <c r="L85" s="855">
        <f>N79*K85</f>
        <v>6117.7773273320254</v>
      </c>
      <c r="M85" s="856"/>
      <c r="N85" s="57"/>
    </row>
    <row r="86" spans="1:14" ht="15" thickBot="1">
      <c r="B86" s="97" t="s">
        <v>1058</v>
      </c>
      <c r="C86" s="98"/>
      <c r="D86" s="98"/>
      <c r="E86" s="98"/>
      <c r="F86" s="98"/>
      <c r="G86" s="98"/>
      <c r="H86" s="98"/>
      <c r="I86" s="99"/>
      <c r="J86" s="100"/>
      <c r="K86" s="314">
        <v>0.05</v>
      </c>
      <c r="L86" s="857">
        <f>N79*K86</f>
        <v>6117.7773273320254</v>
      </c>
      <c r="M86" s="858"/>
      <c r="N86" s="57"/>
    </row>
    <row r="87" spans="1:14" ht="15" thickBot="1">
      <c r="B87" s="821" t="s">
        <v>1037</v>
      </c>
      <c r="C87" s="822"/>
      <c r="D87" s="822"/>
      <c r="E87" s="822"/>
      <c r="F87" s="822"/>
      <c r="G87" s="822"/>
      <c r="H87" s="822"/>
      <c r="I87" s="822"/>
      <c r="J87" s="822"/>
      <c r="K87" s="822"/>
      <c r="L87" s="822"/>
      <c r="M87" s="823"/>
      <c r="N87" s="58">
        <f>L84+L85+L86</f>
        <v>36706.663963992156</v>
      </c>
    </row>
    <row r="88" spans="1:14" ht="15" thickBot="1">
      <c r="B88" s="39"/>
      <c r="C88" s="40"/>
      <c r="D88" s="40"/>
      <c r="E88" s="40"/>
      <c r="F88" s="40"/>
      <c r="G88" s="40"/>
      <c r="H88" s="40"/>
      <c r="I88" s="40"/>
      <c r="J88" s="40"/>
      <c r="K88" s="40"/>
      <c r="L88" s="40"/>
      <c r="M88" s="40"/>
      <c r="N88" s="41"/>
    </row>
    <row r="89" spans="1:14" ht="15" thickBot="1">
      <c r="A89" t="s">
        <v>2122</v>
      </c>
      <c r="B89" s="821" t="s">
        <v>1059</v>
      </c>
      <c r="C89" s="822"/>
      <c r="D89" s="822"/>
      <c r="E89" s="822"/>
      <c r="F89" s="822"/>
      <c r="G89" s="822"/>
      <c r="H89" s="822"/>
      <c r="I89" s="822"/>
      <c r="J89" s="822"/>
      <c r="K89" s="822"/>
      <c r="L89" s="822"/>
      <c r="M89" s="823"/>
      <c r="N89" s="196">
        <f>N79+N87</f>
        <v>159062.21051063266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N76*M41</f>
        <v>85112.008676833342</v>
      </c>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44370</v>
      </c>
      <c r="N48" s="281">
        <f>K48*M48</f>
        <v>48807000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7"/>
      <c r="C53" s="53"/>
      <c r="D53" s="53"/>
      <c r="E53" s="53"/>
      <c r="F53" s="53"/>
      <c r="G53" s="53"/>
      <c r="H53" s="53"/>
      <c r="I53" s="53"/>
      <c r="J53" s="297"/>
      <c r="K53" s="175"/>
      <c r="L53" s="488"/>
      <c r="M53" s="489"/>
      <c r="N53" s="490"/>
    </row>
    <row r="54" spans="1:14" ht="15" thickBot="1">
      <c r="B54" s="821" t="s">
        <v>1037</v>
      </c>
      <c r="C54" s="822"/>
      <c r="D54" s="822"/>
      <c r="E54" s="822"/>
      <c r="F54" s="822"/>
      <c r="G54" s="822"/>
      <c r="H54" s="822"/>
      <c r="I54" s="822"/>
      <c r="J54" s="822"/>
      <c r="K54" s="822"/>
      <c r="L54" s="822"/>
      <c r="M54" s="823"/>
      <c r="N54" s="403">
        <f>SUM(N48:N53)</f>
        <v>48807000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3"/>
      <c r="I64" s="175"/>
      <c r="J64" s="175"/>
      <c r="K64" s="175"/>
      <c r="L64" s="993"/>
      <c r="M64" s="994"/>
      <c r="N64" s="494"/>
    </row>
    <row r="65" spans="1:15" ht="15" thickBot="1">
      <c r="B65" s="821" t="s">
        <v>1037</v>
      </c>
      <c r="C65" s="822"/>
      <c r="D65" s="822"/>
      <c r="E65" s="822"/>
      <c r="F65" s="822"/>
      <c r="G65" s="822"/>
      <c r="H65" s="822"/>
      <c r="I65" s="822"/>
      <c r="J65" s="822"/>
      <c r="K65" s="822"/>
      <c r="L65" s="822"/>
      <c r="M65" s="823"/>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7" t="s">
        <v>1047</v>
      </c>
      <c r="C69" s="848"/>
      <c r="D69" s="848"/>
      <c r="E69" s="848"/>
      <c r="F69" s="848"/>
      <c r="G69" s="848"/>
      <c r="H69" s="848"/>
      <c r="I69" s="79" t="s">
        <v>1048</v>
      </c>
      <c r="J69" s="81" t="s">
        <v>1494</v>
      </c>
      <c r="K69" s="80" t="s">
        <v>1050</v>
      </c>
      <c r="L69" s="849" t="s">
        <v>1034</v>
      </c>
      <c r="M69" s="973"/>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989"/>
      <c r="C75" s="990"/>
      <c r="D75" s="990"/>
      <c r="E75" s="990"/>
      <c r="F75" s="990"/>
      <c r="G75" s="990"/>
      <c r="H75" s="990"/>
      <c r="I75" s="175"/>
      <c r="J75" s="175"/>
      <c r="K75" s="175"/>
      <c r="L75" s="991"/>
      <c r="M75" s="992"/>
      <c r="N75" s="51"/>
    </row>
    <row r="76" spans="1:15" ht="15" thickBot="1">
      <c r="B76" s="821" t="s">
        <v>1037</v>
      </c>
      <c r="C76" s="822"/>
      <c r="D76" s="822"/>
      <c r="E76" s="822"/>
      <c r="F76" s="822"/>
      <c r="G76" s="822"/>
      <c r="H76" s="822"/>
      <c r="I76" s="822"/>
      <c r="J76" s="822"/>
      <c r="K76" s="822"/>
      <c r="L76" s="822"/>
      <c r="M76" s="823"/>
      <c r="N76" s="310">
        <f>SUM(N70:N75)</f>
        <v>1702240.1735366667</v>
      </c>
    </row>
    <row r="77" spans="1:15" ht="15" thickBot="1">
      <c r="B77" s="39"/>
      <c r="C77" s="40"/>
      <c r="D77" s="40"/>
      <c r="E77" s="40"/>
      <c r="F77" s="40"/>
      <c r="G77" s="40"/>
      <c r="H77" s="40"/>
      <c r="I77" s="40"/>
      <c r="J77" s="40"/>
      <c r="K77" s="40"/>
      <c r="L77" s="40"/>
      <c r="M77" s="40"/>
      <c r="N77" s="41"/>
    </row>
    <row r="78" spans="1:15" ht="15" thickBot="1">
      <c r="B78" s="821" t="s">
        <v>1051</v>
      </c>
      <c r="C78" s="822"/>
      <c r="D78" s="822"/>
      <c r="E78" s="822"/>
      <c r="F78" s="822"/>
      <c r="G78" s="822"/>
      <c r="H78" s="822"/>
      <c r="I78" s="822"/>
      <c r="J78" s="822"/>
      <c r="K78" s="822"/>
      <c r="L78" s="822"/>
      <c r="M78" s="823"/>
      <c r="N78" s="105">
        <f>N43+N54+N65+N76</f>
        <v>50594352.1822135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10118870.436442701</v>
      </c>
      <c r="M83" s="856"/>
      <c r="N83" s="57"/>
    </row>
    <row r="84" spans="1:14">
      <c r="B84" s="95" t="s">
        <v>1057</v>
      </c>
      <c r="C84" s="96"/>
      <c r="D84" s="96"/>
      <c r="E84" s="96"/>
      <c r="F84" s="96"/>
      <c r="G84" s="96"/>
      <c r="H84" s="96"/>
      <c r="I84" s="93"/>
      <c r="J84" s="94"/>
      <c r="K84" s="313">
        <v>0.05</v>
      </c>
      <c r="L84" s="855">
        <f>N78*K84</f>
        <v>2529717.6091106753</v>
      </c>
      <c r="M84" s="856"/>
      <c r="N84" s="57"/>
    </row>
    <row r="85" spans="1:14" ht="15" thickBot="1">
      <c r="B85" s="97" t="s">
        <v>1058</v>
      </c>
      <c r="C85" s="98"/>
      <c r="D85" s="98"/>
      <c r="E85" s="98"/>
      <c r="F85" s="98"/>
      <c r="G85" s="98"/>
      <c r="H85" s="98"/>
      <c r="I85" s="99"/>
      <c r="J85" s="100"/>
      <c r="K85" s="314">
        <v>0.05</v>
      </c>
      <c r="L85" s="857">
        <f>N78*K85</f>
        <v>2529717.6091106753</v>
      </c>
      <c r="M85" s="858"/>
      <c r="N85" s="57"/>
    </row>
    <row r="86" spans="1:14" ht="15" thickBot="1">
      <c r="B86" s="821" t="s">
        <v>1037</v>
      </c>
      <c r="C86" s="822"/>
      <c r="D86" s="822"/>
      <c r="E86" s="822"/>
      <c r="F86" s="822"/>
      <c r="G86" s="822"/>
      <c r="H86" s="822"/>
      <c r="I86" s="822"/>
      <c r="J86" s="822"/>
      <c r="K86" s="822"/>
      <c r="L86" s="822"/>
      <c r="M86" s="823"/>
      <c r="N86" s="58">
        <f>L83+L84+L85</f>
        <v>15178305.654664053</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65772657.836877555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28.5" customHeight="1" thickBot="1">
      <c r="A31" t="s">
        <v>1929</v>
      </c>
      <c r="B31" s="113" t="s">
        <v>1250</v>
      </c>
      <c r="C31" s="995" t="s">
        <v>2299</v>
      </c>
      <c r="D31" s="996"/>
      <c r="E31" s="996"/>
      <c r="F31" s="996"/>
      <c r="G31" s="996"/>
      <c r="H31" s="996"/>
      <c r="I31" s="996"/>
      <c r="J31" s="996"/>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77" t="s">
        <v>373</v>
      </c>
      <c r="B36" s="834" t="str">
        <f>VLOOKUP(A36,EQUIPOS!A6:D154,3,FALSE)</f>
        <v>Volqueta 6 m3</v>
      </c>
      <c r="C36" s="835"/>
      <c r="D36" s="835"/>
      <c r="E36" s="835"/>
      <c r="F36" s="835"/>
      <c r="G36" s="835"/>
      <c r="H36" s="836"/>
      <c r="I36" s="276"/>
      <c r="J36" s="277"/>
      <c r="K36" s="278">
        <f>VLOOKUP(A36,EQUIPOS!A6:D161,4,FALSE)</f>
        <v>94650.13</v>
      </c>
      <c r="L36" s="279"/>
      <c r="M36" s="464">
        <v>81</v>
      </c>
      <c r="N36" s="281">
        <f>K36/M36</f>
        <v>1168.5201234567901</v>
      </c>
    </row>
    <row r="37" span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2"/>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105">
        <f>SUM(N36:N42)</f>
        <v>1168.5201234567901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16"/>
      <c r="C53" s="817"/>
      <c r="D53" s="817"/>
      <c r="E53" s="817"/>
      <c r="F53" s="817"/>
      <c r="G53" s="817"/>
      <c r="H53" s="817"/>
      <c r="I53" s="818"/>
      <c r="J53" s="48"/>
      <c r="K53" s="50"/>
      <c r="L53" s="819"/>
      <c r="M53" s="820"/>
      <c r="N53" s="51"/>
    </row>
    <row r="54" spans="2:14" ht="15" thickBot="1">
      <c r="B54" s="821" t="s">
        <v>1037</v>
      </c>
      <c r="C54" s="822"/>
      <c r="D54" s="822"/>
      <c r="E54" s="822"/>
      <c r="F54" s="822"/>
      <c r="G54" s="822"/>
      <c r="H54" s="822"/>
      <c r="I54" s="822"/>
      <c r="J54" s="822"/>
      <c r="K54" s="822"/>
      <c r="L54" s="822"/>
      <c r="M54" s="823"/>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24" t="s">
        <v>1045</v>
      </c>
      <c r="M58" s="797"/>
      <c r="N58" s="82" t="s">
        <v>1035</v>
      </c>
    </row>
    <row r="59" spans="2:14">
      <c r="B59" s="52"/>
      <c r="C59" s="326"/>
      <c r="D59" s="326"/>
      <c r="E59" s="326"/>
      <c r="F59" s="326"/>
      <c r="G59" s="326"/>
      <c r="H59" s="320"/>
      <c r="I59" s="288"/>
      <c r="J59" s="295"/>
      <c r="K59" s="288"/>
      <c r="L59" s="825"/>
      <c r="M59" s="826"/>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3"/>
      <c r="M64" s="994"/>
      <c r="N64" s="494"/>
    </row>
    <row r="65" spans="2:15" ht="15" thickBot="1">
      <c r="B65" s="821" t="s">
        <v>1037</v>
      </c>
      <c r="C65" s="822"/>
      <c r="D65" s="822"/>
      <c r="E65" s="822"/>
      <c r="F65" s="822"/>
      <c r="G65" s="822"/>
      <c r="H65" s="822"/>
      <c r="I65" s="822"/>
      <c r="J65" s="822"/>
      <c r="K65" s="822"/>
      <c r="L65" s="822"/>
      <c r="M65" s="823"/>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9"/>
      <c r="C75" s="990"/>
      <c r="D75" s="990"/>
      <c r="E75" s="990"/>
      <c r="F75" s="990"/>
      <c r="G75" s="990"/>
      <c r="H75" s="990"/>
      <c r="I75" s="175"/>
      <c r="J75" s="175"/>
      <c r="K75" s="175"/>
      <c r="L75" s="991"/>
      <c r="M75" s="992"/>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1168.5201234567901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233.70402469135803</v>
      </c>
      <c r="M83" s="856"/>
      <c r="N83" s="57"/>
    </row>
    <row r="84" spans="1:14">
      <c r="B84" s="95" t="s">
        <v>1057</v>
      </c>
      <c r="C84" s="96"/>
      <c r="D84" s="96"/>
      <c r="E84" s="96"/>
      <c r="F84" s="96"/>
      <c r="G84" s="96"/>
      <c r="H84" s="96"/>
      <c r="I84" s="93"/>
      <c r="J84" s="94"/>
      <c r="K84" s="313">
        <v>0.05</v>
      </c>
      <c r="L84" s="855">
        <f>N78*K84</f>
        <v>58.426006172839507</v>
      </c>
      <c r="M84" s="856"/>
      <c r="N84" s="57"/>
    </row>
    <row r="85" spans="1:14" ht="15" thickBot="1">
      <c r="B85" s="97" t="s">
        <v>1058</v>
      </c>
      <c r="C85" s="98"/>
      <c r="D85" s="98"/>
      <c r="E85" s="98"/>
      <c r="F85" s="98"/>
      <c r="G85" s="98"/>
      <c r="H85" s="98"/>
      <c r="I85" s="99"/>
      <c r="J85" s="100"/>
      <c r="K85" s="314">
        <v>0.05</v>
      </c>
      <c r="L85" s="857">
        <f>N78*K85</f>
        <v>58.426006172839507</v>
      </c>
      <c r="M85" s="858"/>
      <c r="N85" s="57"/>
    </row>
    <row r="86" spans="1:14" ht="15" thickBot="1">
      <c r="B86" s="821" t="s">
        <v>1037</v>
      </c>
      <c r="C86" s="822"/>
      <c r="D86" s="822"/>
      <c r="E86" s="822"/>
      <c r="F86" s="822"/>
      <c r="G86" s="822"/>
      <c r="H86" s="822"/>
      <c r="I86" s="822"/>
      <c r="J86" s="822"/>
      <c r="K86" s="822"/>
      <c r="L86" s="822"/>
      <c r="M86" s="823"/>
      <c r="N86" s="58">
        <f>L83+L84+L85</f>
        <v>350.55603703703702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1519.076160493827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 thickBot="1">
      <c r="B28" s="39"/>
      <c r="C28" s="40"/>
      <c r="D28" s="40"/>
      <c r="E28" s="40"/>
      <c r="F28" s="40"/>
      <c r="G28" s="40"/>
      <c r="H28" s="40"/>
      <c r="I28" s="40"/>
      <c r="J28" s="40"/>
      <c r="K28" s="40"/>
      <c r="L28" s="40"/>
      <c r="M28" s="40"/>
      <c r="N28" s="41"/>
    </row>
    <row r="29" spans="1:14" ht="27"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41.25" customHeight="1" thickBot="1">
      <c r="A31" t="s">
        <v>1929</v>
      </c>
      <c r="B31" s="113" t="s">
        <v>1251</v>
      </c>
      <c r="C31" s="995" t="s">
        <v>2302</v>
      </c>
      <c r="D31" s="996"/>
      <c r="E31" s="996"/>
      <c r="F31" s="996"/>
      <c r="G31" s="996"/>
      <c r="H31" s="996"/>
      <c r="I31" s="996"/>
      <c r="J31" s="996"/>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373</v>
      </c>
      <c r="B36" s="834" t="str">
        <f>VLOOKUP(A36,EQUIPOS!A6:D154,3,FALSE)</f>
        <v>Volqueta 6 m3</v>
      </c>
      <c r="C36" s="835"/>
      <c r="D36" s="835"/>
      <c r="E36" s="835"/>
      <c r="F36" s="835"/>
      <c r="G36" s="835"/>
      <c r="H36" s="836"/>
      <c r="I36" s="276"/>
      <c r="J36" s="277"/>
      <c r="K36" s="278">
        <f>VLOOKUP(A36,EQUIPOS!A6:D161,4,FALSE)</f>
        <v>94650.13</v>
      </c>
      <c r="L36" s="279"/>
      <c r="M36" s="292">
        <v>66</v>
      </c>
      <c r="N36" s="281">
        <f>K36/M36</f>
        <v>1434.0928787878788</v>
      </c>
    </row>
    <row r="37" span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2"/>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105">
        <f>SUM(N36:N42)</f>
        <v>1434.0928787878788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16"/>
      <c r="C53" s="817"/>
      <c r="D53" s="817"/>
      <c r="E53" s="817"/>
      <c r="F53" s="817"/>
      <c r="G53" s="817"/>
      <c r="H53" s="817"/>
      <c r="I53" s="818"/>
      <c r="J53" s="48"/>
      <c r="K53" s="50"/>
      <c r="L53" s="819"/>
      <c r="M53" s="820"/>
      <c r="N53" s="51"/>
    </row>
    <row r="54" spans="2:14" ht="15" thickBot="1">
      <c r="B54" s="821" t="s">
        <v>1037</v>
      </c>
      <c r="C54" s="822"/>
      <c r="D54" s="822"/>
      <c r="E54" s="822"/>
      <c r="F54" s="822"/>
      <c r="G54" s="822"/>
      <c r="H54" s="822"/>
      <c r="I54" s="822"/>
      <c r="J54" s="822"/>
      <c r="K54" s="822"/>
      <c r="L54" s="822"/>
      <c r="M54" s="823"/>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24" t="s">
        <v>1045</v>
      </c>
      <c r="M58" s="797"/>
      <c r="N58" s="82" t="s">
        <v>1035</v>
      </c>
    </row>
    <row r="59" spans="2:14">
      <c r="B59" s="52"/>
      <c r="C59" s="326"/>
      <c r="D59" s="326"/>
      <c r="E59" s="326"/>
      <c r="F59" s="326"/>
      <c r="G59" s="326"/>
      <c r="H59" s="320"/>
      <c r="I59" s="288"/>
      <c r="J59" s="295"/>
      <c r="K59" s="288"/>
      <c r="L59" s="825"/>
      <c r="M59" s="826"/>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3"/>
      <c r="M64" s="994"/>
      <c r="N64" s="494"/>
    </row>
    <row r="65" spans="2:15" ht="15" thickBot="1">
      <c r="B65" s="821" t="s">
        <v>1037</v>
      </c>
      <c r="C65" s="822"/>
      <c r="D65" s="822"/>
      <c r="E65" s="822"/>
      <c r="F65" s="822"/>
      <c r="G65" s="822"/>
      <c r="H65" s="822"/>
      <c r="I65" s="822"/>
      <c r="J65" s="822"/>
      <c r="K65" s="822"/>
      <c r="L65" s="822"/>
      <c r="M65" s="823"/>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9"/>
      <c r="C75" s="990"/>
      <c r="D75" s="990"/>
      <c r="E75" s="990"/>
      <c r="F75" s="990"/>
      <c r="G75" s="990"/>
      <c r="H75" s="990"/>
      <c r="I75" s="175"/>
      <c r="J75" s="175"/>
      <c r="K75" s="175"/>
      <c r="L75" s="991"/>
      <c r="M75" s="992"/>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1434.0928787878788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286.81857575757579</v>
      </c>
      <c r="M83" s="856"/>
      <c r="N83" s="57"/>
    </row>
    <row r="84" spans="1:14">
      <c r="B84" s="95" t="s">
        <v>1057</v>
      </c>
      <c r="C84" s="96"/>
      <c r="D84" s="96"/>
      <c r="E84" s="96"/>
      <c r="F84" s="96"/>
      <c r="G84" s="96"/>
      <c r="H84" s="96"/>
      <c r="I84" s="93"/>
      <c r="J84" s="94"/>
      <c r="K84" s="313">
        <v>0.05</v>
      </c>
      <c r="L84" s="855">
        <f>N78*K84</f>
        <v>71.704643939393947</v>
      </c>
      <c r="M84" s="856"/>
      <c r="N84" s="57"/>
    </row>
    <row r="85" spans="1:14" ht="15" thickBot="1">
      <c r="B85" s="97" t="s">
        <v>1058</v>
      </c>
      <c r="C85" s="98"/>
      <c r="D85" s="98"/>
      <c r="E85" s="98"/>
      <c r="F85" s="98"/>
      <c r="G85" s="98"/>
      <c r="H85" s="98"/>
      <c r="I85" s="99"/>
      <c r="J85" s="100"/>
      <c r="K85" s="314">
        <v>0.05</v>
      </c>
      <c r="L85" s="857">
        <f>N78*K85</f>
        <v>71.704643939393947</v>
      </c>
      <c r="M85" s="858"/>
      <c r="N85" s="57"/>
    </row>
    <row r="86" spans="1:14" ht="15" thickBot="1">
      <c r="B86" s="821" t="s">
        <v>1037</v>
      </c>
      <c r="C86" s="822"/>
      <c r="D86" s="822"/>
      <c r="E86" s="822"/>
      <c r="F86" s="822"/>
      <c r="G86" s="822"/>
      <c r="H86" s="822"/>
      <c r="I86" s="822"/>
      <c r="J86" s="822"/>
      <c r="K86" s="822"/>
      <c r="L86" s="822"/>
      <c r="M86" s="823"/>
      <c r="N86" s="58">
        <f>L83+L84+L85</f>
        <v>430.22786363636362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1864.3207424242423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 thickBot="1">
      <c r="B6" s="912"/>
      <c r="C6" s="919"/>
      <c r="D6" s="920"/>
      <c r="E6" s="920"/>
      <c r="F6" s="920"/>
      <c r="G6" s="920"/>
      <c r="H6" s="920"/>
      <c r="I6" s="920"/>
      <c r="J6" s="921"/>
      <c r="K6" s="914"/>
      <c r="L6" s="916"/>
      <c r="M6" s="916"/>
      <c r="N6" s="918"/>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9" t="s">
        <v>1026</v>
      </c>
      <c r="C27" s="1000"/>
      <c r="D27" s="1000"/>
      <c r="E27" s="1000"/>
      <c r="F27" s="1000"/>
      <c r="G27" s="1000"/>
      <c r="H27" s="1000"/>
      <c r="I27" s="1000"/>
      <c r="J27" s="1000"/>
      <c r="K27" s="1000"/>
      <c r="L27" s="1000"/>
      <c r="M27" s="1000"/>
      <c r="N27" s="1001"/>
    </row>
    <row r="28" spans="1:14" ht="15" thickBot="1">
      <c r="B28" s="39"/>
      <c r="C28" s="40"/>
      <c r="D28" s="40"/>
      <c r="E28" s="40"/>
      <c r="F28" s="40"/>
      <c r="G28" s="40"/>
      <c r="H28" s="40"/>
      <c r="I28" s="40"/>
      <c r="J28" s="40"/>
      <c r="K28" s="40"/>
      <c r="L28" s="40"/>
      <c r="M28" s="40"/>
      <c r="N28" s="41"/>
    </row>
    <row r="29" spans="1:14" ht="27" thickBot="1">
      <c r="B29" s="77" t="s">
        <v>1027</v>
      </c>
      <c r="C29" s="997" t="s">
        <v>1028</v>
      </c>
      <c r="D29" s="998"/>
      <c r="E29" s="998"/>
      <c r="F29" s="998"/>
      <c r="G29" s="998"/>
      <c r="H29" s="998"/>
      <c r="I29" s="998"/>
      <c r="J29" s="78"/>
      <c r="K29" s="351" t="s">
        <v>2321</v>
      </c>
      <c r="L29" s="1002" t="s">
        <v>1029</v>
      </c>
      <c r="M29" s="100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373</v>
      </c>
      <c r="B36" s="834" t="str">
        <f>VLOOKUP(A36,EQUIPOS!A6:D154,3,FALSE)</f>
        <v>Volqueta 6 m3</v>
      </c>
      <c r="C36" s="835"/>
      <c r="D36" s="835"/>
      <c r="E36" s="835"/>
      <c r="F36" s="835"/>
      <c r="G36" s="835"/>
      <c r="H36" s="836"/>
      <c r="I36" s="276"/>
      <c r="J36" s="277"/>
      <c r="K36" s="278">
        <f>VLOOKUP(A36,EQUIPOS!A6:D161,4,FALSE)</f>
        <v>94650.13</v>
      </c>
      <c r="L36" s="279"/>
      <c r="M36" s="292">
        <v>66</v>
      </c>
      <c r="N36" s="281">
        <f>K36/M36</f>
        <v>1434.0928787878788</v>
      </c>
    </row>
    <row r="37" span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2"/>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 thickBot="1">
      <c r="B42" s="834"/>
      <c r="C42" s="835"/>
      <c r="D42" s="835"/>
      <c r="E42" s="835"/>
      <c r="F42" s="835"/>
      <c r="G42" s="835"/>
      <c r="H42" s="836"/>
      <c r="I42" s="843"/>
      <c r="J42" s="844"/>
      <c r="K42" s="47"/>
      <c r="L42" s="845"/>
      <c r="M42" s="846"/>
      <c r="N42" s="111"/>
    </row>
    <row r="43" spans="1:14" ht="15" thickBot="1">
      <c r="B43" s="821" t="s">
        <v>1037</v>
      </c>
      <c r="C43" s="822"/>
      <c r="D43" s="822"/>
      <c r="E43" s="822"/>
      <c r="F43" s="822"/>
      <c r="G43" s="822"/>
      <c r="H43" s="822"/>
      <c r="I43" s="822"/>
      <c r="J43" s="822"/>
      <c r="K43" s="822"/>
      <c r="L43" s="822"/>
      <c r="M43" s="823"/>
      <c r="N43" s="105">
        <f>SUM(N36:N42)</f>
        <v>1434.0928787878788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16"/>
      <c r="C53" s="817"/>
      <c r="D53" s="817"/>
      <c r="E53" s="817"/>
      <c r="F53" s="817"/>
      <c r="G53" s="817"/>
      <c r="H53" s="817"/>
      <c r="I53" s="818"/>
      <c r="J53" s="48"/>
      <c r="K53" s="50"/>
      <c r="L53" s="819"/>
      <c r="M53" s="820"/>
      <c r="N53" s="51"/>
    </row>
    <row r="54" spans="2:14" ht="15" thickBot="1">
      <c r="B54" s="821" t="s">
        <v>1037</v>
      </c>
      <c r="C54" s="822"/>
      <c r="D54" s="822"/>
      <c r="E54" s="822"/>
      <c r="F54" s="822"/>
      <c r="G54" s="822"/>
      <c r="H54" s="822"/>
      <c r="I54" s="822"/>
      <c r="J54" s="822"/>
      <c r="K54" s="822"/>
      <c r="L54" s="822"/>
      <c r="M54" s="823"/>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24" t="s">
        <v>1045</v>
      </c>
      <c r="M58" s="797"/>
      <c r="N58" s="82" t="s">
        <v>1035</v>
      </c>
    </row>
    <row r="59" spans="2:14">
      <c r="B59" s="52"/>
      <c r="C59" s="326"/>
      <c r="D59" s="326"/>
      <c r="E59" s="326"/>
      <c r="F59" s="326"/>
      <c r="G59" s="326"/>
      <c r="H59" s="320"/>
      <c r="I59" s="288"/>
      <c r="J59" s="295"/>
      <c r="K59" s="288"/>
      <c r="L59" s="825"/>
      <c r="M59" s="826"/>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3"/>
      <c r="M64" s="994"/>
      <c r="N64" s="494"/>
    </row>
    <row r="65" spans="2:15" ht="15" thickBot="1">
      <c r="B65" s="821" t="s">
        <v>1037</v>
      </c>
      <c r="C65" s="822"/>
      <c r="D65" s="822"/>
      <c r="E65" s="822"/>
      <c r="F65" s="822"/>
      <c r="G65" s="822"/>
      <c r="H65" s="822"/>
      <c r="I65" s="822"/>
      <c r="J65" s="822"/>
      <c r="K65" s="822"/>
      <c r="L65" s="822"/>
      <c r="M65" s="823"/>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89"/>
      <c r="C75" s="990"/>
      <c r="D75" s="990"/>
      <c r="E75" s="990"/>
      <c r="F75" s="990"/>
      <c r="G75" s="990"/>
      <c r="H75" s="990"/>
      <c r="I75" s="175"/>
      <c r="J75" s="175"/>
      <c r="K75" s="175"/>
      <c r="L75" s="991"/>
      <c r="M75" s="992"/>
      <c r="N75" s="51"/>
    </row>
    <row r="76" spans="2:15" ht="15" thickBot="1">
      <c r="B76" s="821" t="s">
        <v>1037</v>
      </c>
      <c r="C76" s="822"/>
      <c r="D76" s="822"/>
      <c r="E76" s="822"/>
      <c r="F76" s="822"/>
      <c r="G76" s="822"/>
      <c r="H76" s="822"/>
      <c r="I76" s="822"/>
      <c r="J76" s="822"/>
      <c r="K76" s="822"/>
      <c r="L76" s="822"/>
      <c r="M76" s="823"/>
      <c r="N76" s="310"/>
    </row>
    <row r="77" spans="2:15" ht="15" thickBot="1">
      <c r="B77" s="39"/>
      <c r="C77" s="40"/>
      <c r="D77" s="40"/>
      <c r="E77" s="40"/>
      <c r="F77" s="40"/>
      <c r="G77" s="40"/>
      <c r="H77" s="40"/>
      <c r="I77" s="40"/>
      <c r="J77" s="40"/>
      <c r="K77" s="40"/>
      <c r="L77" s="40"/>
      <c r="M77" s="40"/>
      <c r="N77" s="41"/>
    </row>
    <row r="78" spans="2:15" ht="15" thickBot="1">
      <c r="B78" s="821" t="s">
        <v>1051</v>
      </c>
      <c r="C78" s="822"/>
      <c r="D78" s="822"/>
      <c r="E78" s="822"/>
      <c r="F78" s="822"/>
      <c r="G78" s="822"/>
      <c r="H78" s="822"/>
      <c r="I78" s="822"/>
      <c r="J78" s="822"/>
      <c r="K78" s="822"/>
      <c r="L78" s="822"/>
      <c r="M78" s="823"/>
      <c r="N78" s="105">
        <f>N43+N54+N65+N76</f>
        <v>1434.0928787878788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286.81857575757579</v>
      </c>
      <c r="M83" s="856"/>
      <c r="N83" s="57"/>
    </row>
    <row r="84" spans="1:14">
      <c r="B84" s="95" t="s">
        <v>1057</v>
      </c>
      <c r="C84" s="96"/>
      <c r="D84" s="96"/>
      <c r="E84" s="96"/>
      <c r="F84" s="96"/>
      <c r="G84" s="96"/>
      <c r="H84" s="96"/>
      <c r="I84" s="93"/>
      <c r="J84" s="94"/>
      <c r="K84" s="313">
        <v>0.05</v>
      </c>
      <c r="L84" s="855">
        <f>N78*K84</f>
        <v>71.704643939393947</v>
      </c>
      <c r="M84" s="856"/>
      <c r="N84" s="57"/>
    </row>
    <row r="85" spans="1:14" ht="15" thickBot="1">
      <c r="B85" s="97" t="s">
        <v>1058</v>
      </c>
      <c r="C85" s="98"/>
      <c r="D85" s="98"/>
      <c r="E85" s="98"/>
      <c r="F85" s="98"/>
      <c r="G85" s="98"/>
      <c r="H85" s="98"/>
      <c r="I85" s="99"/>
      <c r="J85" s="100"/>
      <c r="K85" s="314">
        <v>0.05</v>
      </c>
      <c r="L85" s="857">
        <f>N78*K85</f>
        <v>71.704643939393947</v>
      </c>
      <c r="M85" s="858"/>
      <c r="N85" s="57"/>
    </row>
    <row r="86" spans="1:14" ht="15" thickBot="1">
      <c r="B86" s="821" t="s">
        <v>1037</v>
      </c>
      <c r="C86" s="822"/>
      <c r="D86" s="822"/>
      <c r="E86" s="822"/>
      <c r="F86" s="822"/>
      <c r="G86" s="822"/>
      <c r="H86" s="822"/>
      <c r="I86" s="822"/>
      <c r="J86" s="822"/>
      <c r="K86" s="822"/>
      <c r="L86" s="822"/>
      <c r="M86" s="823"/>
      <c r="N86" s="58">
        <f>L83+L84+L85</f>
        <v>430.22786363636362</v>
      </c>
    </row>
    <row r="87" spans="1:14" ht="15" thickBot="1">
      <c r="B87" s="39"/>
      <c r="C87" s="40"/>
      <c r="D87" s="40"/>
      <c r="E87" s="40"/>
      <c r="F87" s="40"/>
      <c r="G87" s="40"/>
      <c r="H87" s="40"/>
      <c r="I87" s="40"/>
      <c r="J87" s="40"/>
      <c r="K87" s="40"/>
      <c r="L87" s="40"/>
      <c r="M87" s="40"/>
      <c r="N87" s="41"/>
    </row>
    <row r="88" spans="1:14" ht="15" thickBot="1">
      <c r="A88" t="s">
        <v>2122</v>
      </c>
      <c r="B88" s="821" t="s">
        <v>1059</v>
      </c>
      <c r="C88" s="822"/>
      <c r="D88" s="822"/>
      <c r="E88" s="822"/>
      <c r="F88" s="822"/>
      <c r="G88" s="822"/>
      <c r="H88" s="822"/>
      <c r="I88" s="822"/>
      <c r="J88" s="822"/>
      <c r="K88" s="822"/>
      <c r="L88" s="822"/>
      <c r="M88" s="823"/>
      <c r="N88" s="196">
        <f>N78+N86</f>
        <v>1864.3207424242423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 thickBot="1">
      <c r="B119" s="428" t="s">
        <v>2327</v>
      </c>
      <c r="C119" s="429"/>
      <c r="D119" s="429"/>
      <c r="E119" s="268"/>
      <c r="F119" s="268"/>
      <c r="G119" s="268"/>
      <c r="H119" s="268"/>
      <c r="I119" s="268"/>
      <c r="J119" s="971"/>
      <c r="K119" s="971"/>
      <c r="L119" s="971"/>
      <c r="M119" s="971"/>
      <c r="N119" s="972"/>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2019-06-28T16:40:32Z</dcterms:modified>
</cp:coreProperties>
</file>