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30CFE410-5B9D-4670-8E2C-BB2C4AB5E63B}"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K36" i="7" l="1"/>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N77" i="295" s="1"/>
  <c r="N41" i="295" s="1"/>
  <c r="N43"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N75" i="293" s="1"/>
  <c r="N41" i="293" s="1"/>
  <c r="N43"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N72" i="227" s="1"/>
  <c r="N41"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N83" i="221" s="1"/>
  <c r="N46"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N76" i="144" s="1"/>
  <c r="N41"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N76" i="146" s="1"/>
  <c r="N41"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N36" i="7"/>
  <c r="B36" i="7"/>
  <c r="N76" i="92" l="1"/>
  <c r="N41" i="92" s="1"/>
  <c r="N76" i="96"/>
  <c r="N41" i="96" s="1"/>
  <c r="N76" i="107"/>
  <c r="N41" i="107" s="1"/>
  <c r="N75" i="133"/>
  <c r="N41" i="133" s="1"/>
  <c r="N76" i="135"/>
  <c r="N41" i="135" s="1"/>
  <c r="N91" i="260"/>
  <c r="N47" i="260" s="1"/>
  <c r="N81" i="266"/>
  <c r="N41" i="266" s="1"/>
  <c r="N77" i="193"/>
  <c r="N43" i="193" s="1"/>
  <c r="N45" i="193" s="1"/>
  <c r="N87" i="246"/>
  <c r="N45" i="246" s="1"/>
  <c r="N77" i="250"/>
  <c r="N41" i="250" s="1"/>
  <c r="N76" i="242"/>
  <c r="N40" i="242" s="1"/>
  <c r="N81" i="282"/>
  <c r="N44" i="282" s="1"/>
  <c r="N75" i="289"/>
  <c r="N41" i="289" s="1"/>
  <c r="N43" i="289" s="1"/>
  <c r="N43" i="306"/>
  <c r="N81" i="280"/>
  <c r="N44" i="280" s="1"/>
  <c r="N46" i="280" s="1"/>
  <c r="N75" i="302"/>
  <c r="N41" i="302" s="1"/>
  <c r="N43" i="302" s="1"/>
  <c r="N77" i="323"/>
  <c r="N77" i="328"/>
  <c r="N41" i="328" s="1"/>
  <c r="N43" i="328" s="1"/>
  <c r="N77" i="337"/>
  <c r="N41" i="337" s="1"/>
  <c r="N76" i="26"/>
  <c r="N42" i="26" s="1"/>
  <c r="N79" i="50"/>
  <c r="N42" i="50" s="1"/>
  <c r="N43" i="50" s="1"/>
  <c r="N76" i="56"/>
  <c r="N42" i="56" s="1"/>
  <c r="N43" i="56" s="1"/>
  <c r="N78" i="56" s="1"/>
  <c r="L85" i="56" s="1"/>
  <c r="N76" i="67"/>
  <c r="N41" i="67" s="1"/>
  <c r="N43" i="67" s="1"/>
  <c r="N78" i="67" s="1"/>
  <c r="N76" i="68"/>
  <c r="N41" i="68" s="1"/>
  <c r="N43" i="68" s="1"/>
  <c r="N75" i="75"/>
  <c r="N41" i="75" s="1"/>
  <c r="N76" i="80"/>
  <c r="N41" i="80" s="1"/>
  <c r="N76" i="82"/>
  <c r="N41" i="82" s="1"/>
  <c r="N76" i="84"/>
  <c r="N41" i="84" s="1"/>
  <c r="N76" i="86"/>
  <c r="N41" i="86" s="1"/>
  <c r="N43" i="86" s="1"/>
  <c r="N76" i="88"/>
  <c r="N41" i="88" s="1"/>
  <c r="N43" i="88" s="1"/>
  <c r="N76" i="90"/>
  <c r="N41" i="90" s="1"/>
  <c r="N43" i="90" s="1"/>
  <c r="N76" i="94"/>
  <c r="N41" i="94" s="1"/>
  <c r="N43" i="94" s="1"/>
  <c r="N76" i="102"/>
  <c r="N41" i="102" s="1"/>
  <c r="N76" i="105"/>
  <c r="N41" i="105" s="1"/>
  <c r="N76" i="108"/>
  <c r="N41" i="108" s="1"/>
  <c r="N80" i="164"/>
  <c r="N46" i="164" s="1"/>
  <c r="N83" i="165"/>
  <c r="N49" i="165" s="1"/>
  <c r="N81" i="170"/>
  <c r="N47" i="170" s="1"/>
  <c r="N49" i="170" s="1"/>
  <c r="N81" i="176"/>
  <c r="N47" i="176" s="1"/>
  <c r="N49" i="176" s="1"/>
  <c r="N81" i="171"/>
  <c r="N47" i="171" s="1"/>
  <c r="N49" i="171" s="1"/>
  <c r="N81" i="178"/>
  <c r="N47" i="178" s="1"/>
  <c r="N80" i="179"/>
  <c r="N46" i="179" s="1"/>
  <c r="N80" i="180"/>
  <c r="N46" i="180" s="1"/>
  <c r="N80" i="177"/>
  <c r="N46" i="177" s="1"/>
  <c r="N80" i="181"/>
  <c r="N46" i="181" s="1"/>
  <c r="N80" i="183"/>
  <c r="N46" i="183" s="1"/>
  <c r="N48" i="183" s="1"/>
  <c r="N80" i="184"/>
  <c r="N46" i="184" s="1"/>
  <c r="N48" i="184" s="1"/>
  <c r="N81" i="185"/>
  <c r="N47" i="185" s="1"/>
  <c r="N49" i="185" s="1"/>
  <c r="N81" i="186"/>
  <c r="N47" i="186" s="1"/>
  <c r="N80" i="188"/>
  <c r="N46" i="188" s="1"/>
  <c r="N81" i="187"/>
  <c r="N47" i="187" s="1"/>
  <c r="N76" i="231"/>
  <c r="N40" i="231" s="1"/>
  <c r="N77" i="233"/>
  <c r="N41" i="233" s="1"/>
  <c r="N76" i="243"/>
  <c r="N40" i="243" s="1"/>
  <c r="N42" i="243" s="1"/>
  <c r="N77" i="259"/>
  <c r="N41" i="259" s="1"/>
  <c r="N43" i="259" s="1"/>
  <c r="N83" i="279"/>
  <c r="N46" i="279" s="1"/>
  <c r="N48" i="279" s="1"/>
  <c r="N53" i="325"/>
  <c r="N76" i="19"/>
  <c r="N42" i="19" s="1"/>
  <c r="N43" i="22"/>
  <c r="N76" i="24"/>
  <c r="N42" i="24" s="1"/>
  <c r="N76" i="25"/>
  <c r="N42" i="25" s="1"/>
  <c r="N43" i="25" s="1"/>
  <c r="N76" i="61"/>
  <c r="N42" i="61" s="1"/>
  <c r="N76" i="64"/>
  <c r="N41" i="64" s="1"/>
  <c r="N43" i="64" s="1"/>
  <c r="N75" i="72"/>
  <c r="N41" i="72" s="1"/>
  <c r="N75" i="74"/>
  <c r="N41" i="74" s="1"/>
  <c r="N76" i="79"/>
  <c r="N41" i="79" s="1"/>
  <c r="N76" i="81"/>
  <c r="N41" i="81" s="1"/>
  <c r="N76" i="83"/>
  <c r="N41" i="83" s="1"/>
  <c r="N76" i="85"/>
  <c r="N41" i="85" s="1"/>
  <c r="N76" i="87"/>
  <c r="N41" i="87" s="1"/>
  <c r="N76" i="89"/>
  <c r="N41" i="89" s="1"/>
  <c r="N76" i="91"/>
  <c r="N41" i="91" s="1"/>
  <c r="N43" i="91" s="1"/>
  <c r="N76" i="100"/>
  <c r="N41" i="100" s="1"/>
  <c r="N76" i="106"/>
  <c r="N41" i="106" s="1"/>
  <c r="N80" i="160"/>
  <c r="N46" i="160" s="1"/>
  <c r="N78" i="232"/>
  <c r="N41" i="232" s="1"/>
  <c r="N76" i="234"/>
  <c r="N40" i="234" s="1"/>
  <c r="N81" i="244"/>
  <c r="N45" i="244" s="1"/>
  <c r="N47" i="244" s="1"/>
  <c r="N77" i="254"/>
  <c r="N41" i="254" s="1"/>
  <c r="N78" i="272"/>
  <c r="N41" i="272" s="1"/>
  <c r="N43" i="272" s="1"/>
  <c r="N75" i="290"/>
  <c r="N41" i="290" s="1"/>
  <c r="N43" i="290" s="1"/>
  <c r="N77" i="294"/>
  <c r="N41" i="294" s="1"/>
  <c r="N75" i="299"/>
  <c r="N41" i="299" s="1"/>
  <c r="N43" i="299" s="1"/>
  <c r="N77" i="321"/>
  <c r="N77" i="342"/>
  <c r="N41" i="342" s="1"/>
  <c r="N77" i="347"/>
  <c r="N41" i="347" s="1"/>
  <c r="N43" i="347" s="1"/>
  <c r="N77" i="364"/>
  <c r="N41" i="364" s="1"/>
  <c r="N76" i="63"/>
  <c r="N41" i="63" s="1"/>
  <c r="N43" i="63" s="1"/>
  <c r="N78" i="63" s="1"/>
  <c r="L83" i="63" s="1"/>
  <c r="N76" i="95"/>
  <c r="N41" i="95" s="1"/>
  <c r="N76" i="97"/>
  <c r="N41" i="97" s="1"/>
  <c r="N76" i="99"/>
  <c r="N41" i="99" s="1"/>
  <c r="N76" i="103"/>
  <c r="N41" i="103" s="1"/>
  <c r="N81" i="154"/>
  <c r="N47" i="154" s="1"/>
  <c r="N73" i="229"/>
  <c r="N40" i="229" s="1"/>
  <c r="N42" i="229" s="1"/>
  <c r="N77" i="258"/>
  <c r="N41" i="258" s="1"/>
  <c r="N77" i="262"/>
  <c r="N41" i="262" s="1"/>
  <c r="N43"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81" i="267"/>
  <c r="N41" i="267" s="1"/>
  <c r="N43" i="267" s="1"/>
  <c r="N75" i="283"/>
  <c r="N41" i="283" s="1"/>
  <c r="N75" i="292"/>
  <c r="N41" i="292" s="1"/>
  <c r="N43" i="292" s="1"/>
  <c r="N61" i="221"/>
  <c r="N43" i="31"/>
  <c r="N43" i="29"/>
  <c r="N43" i="236"/>
  <c r="N43" i="238"/>
  <c r="N43" i="27"/>
  <c r="N43" i="30"/>
  <c r="N43" i="235"/>
  <c r="L84" i="11"/>
  <c r="L57" i="227"/>
  <c r="N57" i="227" s="1"/>
  <c r="N62" i="227" s="1"/>
  <c r="L61" i="150"/>
  <c r="L64" i="188"/>
  <c r="N64" i="188" s="1"/>
  <c r="L58" i="75"/>
  <c r="N58" i="75" s="1"/>
  <c r="N64" i="75" s="1"/>
  <c r="L65" i="155"/>
  <c r="N65" i="155" s="1"/>
  <c r="L65" i="186"/>
  <c r="N65" i="186" s="1"/>
  <c r="L65" i="187"/>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77" i="296"/>
  <c r="N41" i="296" s="1"/>
  <c r="N43" i="296" s="1"/>
  <c r="N75" i="298"/>
  <c r="N41" i="298" s="1"/>
  <c r="N43" i="298" s="1"/>
  <c r="N77" i="322"/>
  <c r="N79" i="322" s="1"/>
  <c r="L86" i="322" s="1"/>
  <c r="N77" i="356"/>
  <c r="N41" i="356" s="1"/>
  <c r="N43" i="356" s="1"/>
  <c r="N77" i="264"/>
  <c r="N41" i="264" s="1"/>
  <c r="N43" i="264" s="1"/>
  <c r="N78" i="275"/>
  <c r="N41" i="275" s="1"/>
  <c r="N75" i="309"/>
  <c r="N41" i="309" s="1"/>
  <c r="N77" i="312"/>
  <c r="N41" i="312" s="1"/>
  <c r="N76" i="213"/>
  <c r="N42" i="213" s="1"/>
  <c r="N44" i="213" s="1"/>
  <c r="N77" i="253"/>
  <c r="N79" i="253" s="1"/>
  <c r="L86" i="253" s="1"/>
  <c r="N77" i="256"/>
  <c r="N41" i="256" s="1"/>
  <c r="N43" i="256" s="1"/>
  <c r="N43" i="257"/>
  <c r="N77" i="263"/>
  <c r="N41" i="263" s="1"/>
  <c r="N43" i="263" s="1"/>
  <c r="N77" i="265"/>
  <c r="N41" i="265" s="1"/>
  <c r="N78" i="274"/>
  <c r="N41" i="274" s="1"/>
  <c r="N43" i="274" s="1"/>
  <c r="N75" i="284"/>
  <c r="N41" i="284" s="1"/>
  <c r="N43" i="284" s="1"/>
  <c r="N43" i="297"/>
  <c r="N75" i="301"/>
  <c r="N41" i="301" s="1"/>
  <c r="N43" i="301" s="1"/>
  <c r="N83" i="207"/>
  <c r="N46" i="207" s="1"/>
  <c r="N48"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76" i="209"/>
  <c r="N41" i="209" s="1"/>
  <c r="N43" i="209" s="1"/>
  <c r="N76" i="53"/>
  <c r="N76" i="58"/>
  <c r="N42" i="58" s="1"/>
  <c r="N43" i="58" s="1"/>
  <c r="N78" i="58" s="1"/>
  <c r="L83" i="58" s="1"/>
  <c r="N76" i="139"/>
  <c r="N41"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99"/>
  <c r="N43" i="139"/>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97"/>
  <c r="N43" i="127"/>
  <c r="N77" i="127" s="1"/>
  <c r="N43" i="129"/>
  <c r="N78" i="129" s="1"/>
  <c r="N43" i="208"/>
  <c r="N78" i="208" s="1"/>
  <c r="L83" i="208" s="1"/>
  <c r="N43" i="128"/>
  <c r="N78" i="128" s="1"/>
  <c r="L84" i="128" s="1"/>
  <c r="N43" i="130"/>
  <c r="N78" i="130" s="1"/>
  <c r="N43" i="131"/>
  <c r="N43" i="132"/>
  <c r="N78" i="132" s="1"/>
  <c r="N55" i="50"/>
  <c r="N43" i="80"/>
  <c r="I70" i="80"/>
  <c r="I71" i="80"/>
  <c r="I70" i="84"/>
  <c r="I71" i="84"/>
  <c r="I70" i="86"/>
  <c r="I71" i="86"/>
  <c r="I70" i="90"/>
  <c r="I71" i="90"/>
  <c r="N43" i="92"/>
  <c r="N43" i="96"/>
  <c r="I70" i="96"/>
  <c r="I71" i="96"/>
  <c r="N43" i="100"/>
  <c r="N43" i="102"/>
  <c r="N43" i="106"/>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5"/>
  <c r="N43" i="95"/>
  <c r="N43" i="98"/>
  <c r="N43" i="101"/>
  <c r="N43" i="103"/>
  <c r="N43" i="107"/>
  <c r="N43" i="108"/>
  <c r="N43" i="133"/>
  <c r="N43" i="135"/>
  <c r="N43" i="138"/>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5"/>
  <c r="N75" i="158"/>
  <c r="I75" i="158"/>
  <c r="N76" i="158"/>
  <c r="I76" i="158"/>
  <c r="N77" i="158"/>
  <c r="I77" i="158"/>
  <c r="N75" i="168"/>
  <c r="I75" i="168"/>
  <c r="N76" i="168"/>
  <c r="I76" i="168"/>
  <c r="N77" i="168"/>
  <c r="I77" i="168"/>
  <c r="N49" i="178"/>
  <c r="N48" i="180"/>
  <c r="N48" i="181"/>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3" i="254"/>
  <c r="I75" i="186"/>
  <c r="I76" i="186"/>
  <c r="I77" i="186"/>
  <c r="N65" i="187"/>
  <c r="I75" i="187"/>
  <c r="I76" i="187"/>
  <c r="I77" i="187"/>
  <c r="N43" i="191"/>
  <c r="I70" i="192"/>
  <c r="I70" i="231"/>
  <c r="I71" i="231"/>
  <c r="I72" i="232"/>
  <c r="I73" i="232"/>
  <c r="N54" i="234"/>
  <c r="N54" i="242"/>
  <c r="N59" i="242"/>
  <c r="N65" i="242" s="1"/>
  <c r="I70" i="242"/>
  <c r="I71" i="242"/>
  <c r="I72" i="242"/>
  <c r="N47" i="245"/>
  <c r="N65" i="245"/>
  <c r="I76" i="245"/>
  <c r="I77" i="245"/>
  <c r="I79" i="245"/>
  <c r="I80" i="245"/>
  <c r="N43" i="265"/>
  <c r="N43" i="266"/>
  <c r="N81" i="268"/>
  <c r="N41" i="268" s="1"/>
  <c r="N43" i="268" s="1"/>
  <c r="N43" i="271"/>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79" i="333" s="1"/>
  <c r="L84" i="333" s="1"/>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L82" i="289"/>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9" i="348" l="1"/>
  <c r="L85" i="348" s="1"/>
  <c r="N81" i="248"/>
  <c r="N43" i="248" s="1"/>
  <c r="N45" i="248" s="1"/>
  <c r="N79" i="306"/>
  <c r="L86" i="306" s="1"/>
  <c r="L85" i="67"/>
  <c r="L83" i="67"/>
  <c r="L84" i="67"/>
  <c r="N81" i="50"/>
  <c r="L87" i="50" s="1"/>
  <c r="L85" i="51"/>
  <c r="N86" i="51" s="1"/>
  <c r="N88" i="51" s="1"/>
  <c r="D43" i="5" s="1"/>
  <c r="L86" i="323"/>
  <c r="N78" i="25"/>
  <c r="L85" i="25" s="1"/>
  <c r="L83" i="65"/>
  <c r="L84" i="65"/>
  <c r="L84" i="78"/>
  <c r="L83" i="74"/>
  <c r="L84" i="226"/>
  <c r="N86" i="226" s="1"/>
  <c r="N88" i="226" s="1"/>
  <c r="D187" i="5" s="1"/>
  <c r="N78" i="31"/>
  <c r="L83" i="31" s="1"/>
  <c r="L84" i="253"/>
  <c r="N80" i="275"/>
  <c r="L87" i="275" s="1"/>
  <c r="L83" i="78"/>
  <c r="L86" i="356"/>
  <c r="N78" i="37"/>
  <c r="L85" i="37" s="1"/>
  <c r="L84" i="63"/>
  <c r="L82" i="74"/>
  <c r="L86" i="333"/>
  <c r="L83" i="7"/>
  <c r="L83" i="47"/>
  <c r="L83" i="51"/>
  <c r="N78" i="39"/>
  <c r="L85" i="39" s="1"/>
  <c r="L84" i="208"/>
  <c r="N93" i="260"/>
  <c r="L98" i="260" s="1"/>
  <c r="N78" i="42"/>
  <c r="L85" i="42" s="1"/>
  <c r="N78" i="34"/>
  <c r="L83" i="34" s="1"/>
  <c r="N78" i="21"/>
  <c r="L85" i="21" s="1"/>
  <c r="L83" i="289"/>
  <c r="L85" i="46"/>
  <c r="L83" i="46"/>
  <c r="N78" i="38"/>
  <c r="L85" i="38" s="1"/>
  <c r="L85" i="63"/>
  <c r="L82" i="72"/>
  <c r="N79" i="363"/>
  <c r="L84" i="363" s="1"/>
  <c r="L86" i="340"/>
  <c r="L86" i="327"/>
  <c r="L84" i="303"/>
  <c r="N77" i="75"/>
  <c r="L84" i="75" s="1"/>
  <c r="N79" i="296"/>
  <c r="L84" i="340"/>
  <c r="L86" i="339"/>
  <c r="L84" i="327"/>
  <c r="L82" i="303"/>
  <c r="L84" i="123"/>
  <c r="N79" i="365"/>
  <c r="L85" i="365" s="1"/>
  <c r="L89" i="218"/>
  <c r="L85" i="356"/>
  <c r="N87" i="356" s="1"/>
  <c r="N89" i="356" s="1"/>
  <c r="D308" i="5" s="1"/>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58" i="144"/>
  <c r="N58" i="144" s="1"/>
  <c r="N64"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L85" i="347"/>
  <c r="L88" i="219"/>
  <c r="L89" i="219"/>
  <c r="L87" i="219"/>
  <c r="L83" i="21"/>
  <c r="L84" i="21"/>
  <c r="L85" i="7"/>
  <c r="L83" i="43"/>
  <c r="L84" i="46"/>
  <c r="N86" i="46" s="1"/>
  <c r="N88" i="46" s="1"/>
  <c r="D38" i="5" s="1"/>
  <c r="L84" i="339"/>
  <c r="N83" i="282"/>
  <c r="L89" i="282" s="1"/>
  <c r="N79" i="256"/>
  <c r="L84" i="256" s="1"/>
  <c r="N78" i="35"/>
  <c r="N77" i="284"/>
  <c r="L84" i="284" s="1"/>
  <c r="L88" i="218"/>
  <c r="L85" i="253"/>
  <c r="N87" i="253" s="1"/>
  <c r="N89" i="253" s="1"/>
  <c r="D213" i="5" s="1"/>
  <c r="N78" i="33"/>
  <c r="L83" i="33" s="1"/>
  <c r="L84" i="64"/>
  <c r="N78" i="53"/>
  <c r="L85" i="53" s="1"/>
  <c r="N78" i="107"/>
  <c r="L85" i="107" s="1"/>
  <c r="L84" i="348"/>
  <c r="L86" i="328"/>
  <c r="N78" i="213"/>
  <c r="L83" i="213" s="1"/>
  <c r="N80" i="272"/>
  <c r="L85" i="272" s="1"/>
  <c r="L85" i="32"/>
  <c r="L84" i="32"/>
  <c r="N74" i="227"/>
  <c r="L79" i="227" s="1"/>
  <c r="N69" i="160"/>
  <c r="N82" i="160" s="1"/>
  <c r="N79" i="261"/>
  <c r="L84" i="261" s="1"/>
  <c r="L82" i="305"/>
  <c r="L83" i="305"/>
  <c r="L83" i="25"/>
  <c r="L87" i="281"/>
  <c r="N78" i="243"/>
  <c r="L83" i="243" s="1"/>
  <c r="N77" i="293"/>
  <c r="L84" i="293" s="1"/>
  <c r="N78" i="94"/>
  <c r="L85" i="94" s="1"/>
  <c r="L83" i="39"/>
  <c r="L85" i="128"/>
  <c r="L85" i="92"/>
  <c r="L84" i="25"/>
  <c r="L84" i="306"/>
  <c r="N78" i="231"/>
  <c r="L84" i="231" s="1"/>
  <c r="L84" i="29"/>
  <c r="N78" i="209"/>
  <c r="L85" i="209" s="1"/>
  <c r="N70" i="267"/>
  <c r="N83" i="267" s="1"/>
  <c r="L88" i="267" s="1"/>
  <c r="L84" i="39"/>
  <c r="N79" i="332"/>
  <c r="L85" i="332" s="1"/>
  <c r="N78" i="9"/>
  <c r="L84" i="9" s="1"/>
  <c r="N80" i="273"/>
  <c r="L86" i="273" s="1"/>
  <c r="N78" i="19"/>
  <c r="L85" i="19" s="1"/>
  <c r="N79" i="334"/>
  <c r="L84" i="334" s="1"/>
  <c r="L83" i="132"/>
  <c r="L85" i="132"/>
  <c r="L84" i="127"/>
  <c r="L82" i="127"/>
  <c r="L83" i="22"/>
  <c r="L85" i="22"/>
  <c r="L84" i="22"/>
  <c r="L83" i="130"/>
  <c r="L85" i="130"/>
  <c r="L85" i="58"/>
  <c r="L84" i="58"/>
  <c r="L85" i="47"/>
  <c r="L83" i="72"/>
  <c r="L86" i="360"/>
  <c r="L86" i="348"/>
  <c r="L85" i="131"/>
  <c r="N78" i="79"/>
  <c r="L83" i="79" s="1"/>
  <c r="N78" i="68"/>
  <c r="L84" i="130"/>
  <c r="L85" i="208"/>
  <c r="N79" i="342"/>
  <c r="L85" i="342" s="1"/>
  <c r="N78" i="40"/>
  <c r="L84" i="40" s="1"/>
  <c r="L83" i="105"/>
  <c r="L87" i="277"/>
  <c r="L86" i="277"/>
  <c r="L85" i="250"/>
  <c r="L84" i="250"/>
  <c r="N78" i="45"/>
  <c r="L85" i="45" s="1"/>
  <c r="N78" i="36"/>
  <c r="N80" i="274"/>
  <c r="L86" i="274" s="1"/>
  <c r="N79" i="259"/>
  <c r="L84" i="259" s="1"/>
  <c r="N78" i="143"/>
  <c r="L84" i="143" s="1"/>
  <c r="N78" i="144"/>
  <c r="L85" i="144" s="1"/>
  <c r="N77" i="283"/>
  <c r="N85" i="279"/>
  <c r="N83" i="244"/>
  <c r="L90"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43"/>
  <c r="L84" i="57"/>
  <c r="L86" i="365"/>
  <c r="L86" i="347"/>
  <c r="L85" i="371"/>
  <c r="N87" i="371" s="1"/>
  <c r="N89" i="371" s="1"/>
  <c r="D293" i="5" s="1"/>
  <c r="L86" i="343"/>
  <c r="L86" i="321"/>
  <c r="L85" i="328"/>
  <c r="L84" i="323"/>
  <c r="N87" i="323" s="1"/>
  <c r="N89" i="323" s="1"/>
  <c r="D279" i="5" s="1"/>
  <c r="L86" i="250"/>
  <c r="L85" i="224"/>
  <c r="N86" i="224" s="1"/>
  <c r="N88" i="224" s="1"/>
  <c r="D185" i="5" s="1"/>
  <c r="L84" i="132"/>
  <c r="L83" i="131"/>
  <c r="L83" i="127"/>
  <c r="L83" i="129"/>
  <c r="L84" i="129"/>
  <c r="L85" i="129"/>
  <c r="L84" i="52"/>
  <c r="L85" i="52"/>
  <c r="L83" i="52"/>
  <c r="L84" i="365"/>
  <c r="L85" i="306"/>
  <c r="N79" i="337"/>
  <c r="N83" i="280"/>
  <c r="N78" i="44"/>
  <c r="N86" i="11"/>
  <c r="N88" i="11" s="1"/>
  <c r="D319" i="5" s="1"/>
  <c r="L85" i="14"/>
  <c r="L85" i="16"/>
  <c r="N83" i="248"/>
  <c r="L88" i="248" s="1"/>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N86" i="63"/>
  <c r="N88" i="63" s="1"/>
  <c r="D54" i="5" s="1"/>
  <c r="L85" i="110"/>
  <c r="L86" i="364"/>
  <c r="L84" i="364"/>
  <c r="L85" i="364"/>
  <c r="L85" i="354"/>
  <c r="L86" i="354"/>
  <c r="L84" i="354"/>
  <c r="L88" i="282"/>
  <c r="N85" i="289"/>
  <c r="N87" i="289" s="1"/>
  <c r="D245" i="5" s="1"/>
  <c r="D234" i="5"/>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N86" i="65"/>
  <c r="N88" i="65" s="1"/>
  <c r="D56" i="5" s="1"/>
  <c r="L83" i="56"/>
  <c r="L84" i="56"/>
  <c r="N86" i="28"/>
  <c r="N88" i="28" s="1"/>
  <c r="D20" i="5" s="1"/>
  <c r="L84" i="24"/>
  <c r="L85" i="18"/>
  <c r="L83" i="18"/>
  <c r="L85" i="15"/>
  <c r="L83" i="15"/>
  <c r="N78" i="12"/>
  <c r="L85" i="12" s="1"/>
  <c r="L88" i="50" l="1"/>
  <c r="L85" i="363"/>
  <c r="N85" i="72"/>
  <c r="N87" i="72" s="1"/>
  <c r="D63" i="5" s="1"/>
  <c r="N87" i="339"/>
  <c r="N89" i="339" s="1"/>
  <c r="D292" i="5" s="1"/>
  <c r="L86" i="50"/>
  <c r="N85" i="303"/>
  <c r="N87" i="303" s="1"/>
  <c r="D259" i="5" s="1"/>
  <c r="L85" i="31"/>
  <c r="L86" i="363"/>
  <c r="L84" i="34"/>
  <c r="N87" i="333"/>
  <c r="N89" i="333" s="1"/>
  <c r="D287" i="5" s="1"/>
  <c r="L84" i="31"/>
  <c r="L85" i="34"/>
  <c r="N86" i="34" s="1"/>
  <c r="N88" i="34" s="1"/>
  <c r="D26" i="5" s="1"/>
  <c r="N86" i="121"/>
  <c r="N88" i="121" s="1"/>
  <c r="D111" i="5" s="1"/>
  <c r="N79" i="239"/>
  <c r="L85" i="239" s="1"/>
  <c r="N70" i="171"/>
  <c r="N83" i="171" s="1"/>
  <c r="L90" i="171" s="1"/>
  <c r="N69" i="180"/>
  <c r="N82" i="180" s="1"/>
  <c r="L88" i="180" s="1"/>
  <c r="N86" i="43"/>
  <c r="N88" i="43" s="1"/>
  <c r="D34" i="5" s="1"/>
  <c r="N87" i="321"/>
  <c r="N89" i="321" s="1"/>
  <c r="D277" i="5" s="1"/>
  <c r="L85" i="240"/>
  <c r="N86" i="58"/>
  <c r="N88" i="58" s="1"/>
  <c r="D49" i="5" s="1"/>
  <c r="N87" i="327"/>
  <c r="N89" i="327" s="1"/>
  <c r="D281" i="5" s="1"/>
  <c r="L84" i="342"/>
  <c r="L85" i="275"/>
  <c r="N85" i="74"/>
  <c r="N87" i="74" s="1"/>
  <c r="D65" i="5" s="1"/>
  <c r="L90" i="282"/>
  <c r="L83" i="37"/>
  <c r="L84" i="346"/>
  <c r="N87" i="328"/>
  <c r="N89" i="328" s="1"/>
  <c r="D282" i="5" s="1"/>
  <c r="N87" i="340"/>
  <c r="N89" i="340" s="1"/>
  <c r="D294" i="5" s="1"/>
  <c r="L84" i="38"/>
  <c r="L85" i="254"/>
  <c r="L84" i="37"/>
  <c r="L86" i="275"/>
  <c r="L83" i="147"/>
  <c r="L84" i="147"/>
  <c r="N82" i="174"/>
  <c r="L89" i="174" s="1"/>
  <c r="N69" i="183"/>
  <c r="N82" i="183" s="1"/>
  <c r="L88" i="183" s="1"/>
  <c r="N64" i="297"/>
  <c r="N77" i="297" s="1"/>
  <c r="L82" i="297" s="1"/>
  <c r="N69" i="164"/>
  <c r="N82" i="164" s="1"/>
  <c r="L89" i="164" s="1"/>
  <c r="N69" i="172"/>
  <c r="N82" i="172" s="1"/>
  <c r="L88" i="172" s="1"/>
  <c r="N90" i="219"/>
  <c r="N92" i="219" s="1"/>
  <c r="D181" i="5" s="1"/>
  <c r="L100" i="260"/>
  <c r="L82" i="284"/>
  <c r="L99" i="260"/>
  <c r="L83" i="30"/>
  <c r="L84" i="27"/>
  <c r="N86" i="131"/>
  <c r="N88" i="131" s="1"/>
  <c r="D122" i="5" s="1"/>
  <c r="L84" i="30"/>
  <c r="L84" i="135"/>
  <c r="L86" i="241"/>
  <c r="L85" i="41"/>
  <c r="N86" i="130"/>
  <c r="N88" i="130" s="1"/>
  <c r="D121" i="5" s="1"/>
  <c r="N86" i="7"/>
  <c r="N88" i="7" s="1"/>
  <c r="D3" i="5" s="1"/>
  <c r="L83" i="298"/>
  <c r="L84" i="298"/>
  <c r="L84" i="286"/>
  <c r="L83" i="286"/>
  <c r="L85" i="241"/>
  <c r="N87" i="241" s="1"/>
  <c r="N89" i="241" s="1"/>
  <c r="D201" i="5" s="1"/>
  <c r="L92" i="221"/>
  <c r="L83" i="59"/>
  <c r="L83" i="102"/>
  <c r="L82" i="75"/>
  <c r="N86" i="124"/>
  <c r="N88" i="124" s="1"/>
  <c r="D113" i="5" s="1"/>
  <c r="L85" i="69"/>
  <c r="L85" i="213"/>
  <c r="L86" i="332"/>
  <c r="L84" i="332"/>
  <c r="N89" i="50"/>
  <c r="N91" i="50" s="1"/>
  <c r="D42" i="5" s="1"/>
  <c r="N70" i="176"/>
  <c r="N83" i="176" s="1"/>
  <c r="L88" i="176" s="1"/>
  <c r="N90" i="218"/>
  <c r="N92" i="218" s="1"/>
  <c r="D180" i="5" s="1"/>
  <c r="N86" i="21"/>
  <c r="N88" i="21" s="1"/>
  <c r="D13" i="5" s="1"/>
  <c r="L84" i="103"/>
  <c r="L87" i="232"/>
  <c r="L85" i="232"/>
  <c r="L84" i="215"/>
  <c r="L83" i="215"/>
  <c r="L85" i="100"/>
  <c r="L84" i="100"/>
  <c r="L83" i="38"/>
  <c r="L83" i="75"/>
  <c r="L83" i="302"/>
  <c r="L82" i="302"/>
  <c r="L84" i="19"/>
  <c r="N79" i="316"/>
  <c r="L84" i="316" s="1"/>
  <c r="L83" i="19"/>
  <c r="N83" i="155"/>
  <c r="L88" i="155" s="1"/>
  <c r="N79" i="313"/>
  <c r="L86" i="313" s="1"/>
  <c r="N79" i="317"/>
  <c r="L85" i="317" s="1"/>
  <c r="L84" i="26"/>
  <c r="L86" i="256"/>
  <c r="N86" i="132"/>
  <c r="N88" i="132" s="1"/>
  <c r="D123" i="5" s="1"/>
  <c r="L83" i="42"/>
  <c r="L91" i="221"/>
  <c r="L84" i="42"/>
  <c r="L83" i="26"/>
  <c r="N86" i="26" s="1"/>
  <c r="N88" i="26" s="1"/>
  <c r="D18" i="5" s="1"/>
  <c r="L85" i="105"/>
  <c r="N86" i="105" s="1"/>
  <c r="N88" i="105" s="1"/>
  <c r="D95" i="5" s="1"/>
  <c r="N86" i="208"/>
  <c r="N88" i="208" s="1"/>
  <c r="D119" i="5" s="1"/>
  <c r="L83" i="92"/>
  <c r="N86" i="92" s="1"/>
  <c r="N88" i="92" s="1"/>
  <c r="D83" i="5" s="1"/>
  <c r="N86" i="47"/>
  <c r="N88" i="47" s="1"/>
  <c r="D39" i="5" s="1"/>
  <c r="L82" i="286"/>
  <c r="L84" i="102"/>
  <c r="L86" i="254"/>
  <c r="N87" i="254" s="1"/>
  <c r="N89" i="254" s="1"/>
  <c r="D214" i="5" s="1"/>
  <c r="N70" i="178"/>
  <c r="N83" i="178" s="1"/>
  <c r="L89" i="178" s="1"/>
  <c r="N70" i="168"/>
  <c r="N83" i="168" s="1"/>
  <c r="L90" i="168" s="1"/>
  <c r="L87" i="274"/>
  <c r="N87" i="343"/>
  <c r="N89" i="343" s="1"/>
  <c r="D296" i="5" s="1"/>
  <c r="L85" i="336"/>
  <c r="L83" i="284"/>
  <c r="N69" i="179"/>
  <c r="N82" i="179" s="1"/>
  <c r="L89" i="179" s="1"/>
  <c r="N69" i="177"/>
  <c r="N82" i="177" s="1"/>
  <c r="L89" i="177" s="1"/>
  <c r="N70" i="268"/>
  <c r="N83" i="268" s="1"/>
  <c r="L90" i="268" s="1"/>
  <c r="L83" i="142"/>
  <c r="L85" i="142"/>
  <c r="L84" i="142"/>
  <c r="L84" i="262"/>
  <c r="L85" i="262"/>
  <c r="L86" i="262"/>
  <c r="L83" i="24"/>
  <c r="L86" i="232"/>
  <c r="L85" i="147"/>
  <c r="L85" i="138"/>
  <c r="L86" i="251"/>
  <c r="L85" i="215"/>
  <c r="N79" i="314"/>
  <c r="L85" i="314" s="1"/>
  <c r="N79" i="318"/>
  <c r="L86" i="318" s="1"/>
  <c r="N79" i="311"/>
  <c r="L84" i="311" s="1"/>
  <c r="N79" i="315"/>
  <c r="L84" i="315" s="1"/>
  <c r="N79" i="319"/>
  <c r="L84" i="319" s="1"/>
  <c r="N77" i="287"/>
  <c r="L83" i="287" s="1"/>
  <c r="L86" i="240"/>
  <c r="L85" i="135"/>
  <c r="L82" i="298"/>
  <c r="L84" i="251"/>
  <c r="L85" i="27"/>
  <c r="N86" i="27" s="1"/>
  <c r="N88" i="27" s="1"/>
  <c r="D19" i="5" s="1"/>
  <c r="N66" i="294"/>
  <c r="N79" i="294" s="1"/>
  <c r="L85"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N87" i="346" s="1"/>
  <c r="N89" i="346" s="1"/>
  <c r="D299" i="5" s="1"/>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7" i="365"/>
  <c r="N89" i="365" s="1"/>
  <c r="D315" i="5" s="1"/>
  <c r="N86" i="129"/>
  <c r="N88" i="129" s="1"/>
  <c r="D118" i="5" s="1"/>
  <c r="L86" i="271"/>
  <c r="L90" i="165"/>
  <c r="L88" i="249"/>
  <c r="L85" i="271"/>
  <c r="L85" i="353"/>
  <c r="N86" i="16"/>
  <c r="N88" i="16" s="1"/>
  <c r="D8" i="5" s="1"/>
  <c r="L83" i="242"/>
  <c r="L84" i="362"/>
  <c r="L86" i="362"/>
  <c r="L85" i="362"/>
  <c r="L86" i="329"/>
  <c r="L85" i="329"/>
  <c r="L84" i="329"/>
  <c r="L87" i="179"/>
  <c r="L84" i="20"/>
  <c r="L85" i="20"/>
  <c r="N86" i="52"/>
  <c r="N88" i="52" s="1"/>
  <c r="D44" i="5" s="1"/>
  <c r="N87" i="322"/>
  <c r="N89" i="322" s="1"/>
  <c r="D278" i="5" s="1"/>
  <c r="L83" i="148"/>
  <c r="L85" i="148"/>
  <c r="L84" i="242"/>
  <c r="L83" i="41"/>
  <c r="N86" i="41" s="1"/>
  <c r="N88" i="41" s="1"/>
  <c r="D32" i="5" s="1"/>
  <c r="L84" i="345"/>
  <c r="L86" i="345"/>
  <c r="L85" i="345"/>
  <c r="N86" i="19"/>
  <c r="N88" i="19" s="1"/>
  <c r="D11" i="5" s="1"/>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2" i="287"/>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91" i="282"/>
  <c r="N93" i="282" s="1"/>
  <c r="D239" i="5" s="1"/>
  <c r="N87" i="363"/>
  <c r="N89" i="363" s="1"/>
  <c r="D313" i="5" s="1"/>
  <c r="N87" i="364"/>
  <c r="N89" i="364" s="1"/>
  <c r="D314" i="5" s="1"/>
  <c r="N86" i="73"/>
  <c r="N88" i="73" s="1"/>
  <c r="D64" i="5" s="1"/>
  <c r="N87" i="354"/>
  <c r="N89" i="354" s="1"/>
  <c r="D306" i="5" s="1"/>
  <c r="N86" i="24"/>
  <c r="N88" i="24" s="1"/>
  <c r="D16" i="5" s="1"/>
  <c r="N86" i="15"/>
  <c r="N88" i="15" s="1"/>
  <c r="D7" i="5" s="1"/>
  <c r="L83" i="12"/>
  <c r="L84" i="12"/>
  <c r="L88" i="178" l="1"/>
  <c r="L89" i="180"/>
  <c r="L87" i="164"/>
  <c r="L85" i="319"/>
  <c r="L88" i="177"/>
  <c r="L84" i="297"/>
  <c r="L85" i="313"/>
  <c r="L86" i="239"/>
  <c r="L84" i="239"/>
  <c r="L89" i="155"/>
  <c r="N86" i="140"/>
  <c r="N88" i="140" s="1"/>
  <c r="D132" i="5" s="1"/>
  <c r="L88" i="174"/>
  <c r="L88" i="268"/>
  <c r="N93" i="221"/>
  <c r="N95" i="221" s="1"/>
  <c r="D184" i="5" s="1"/>
  <c r="L88" i="171"/>
  <c r="L89" i="171"/>
  <c r="L86" i="294"/>
  <c r="N87" i="240"/>
  <c r="N89" i="240" s="1"/>
  <c r="D200" i="5" s="1"/>
  <c r="L88" i="164"/>
  <c r="N90" i="164" s="1"/>
  <c r="N92" i="164" s="1"/>
  <c r="D149" i="5" s="1"/>
  <c r="L84" i="313"/>
  <c r="L90" i="178"/>
  <c r="N91" i="178" s="1"/>
  <c r="N93" i="178" s="1"/>
  <c r="D157" i="5" s="1"/>
  <c r="L89" i="268"/>
  <c r="N85" i="284"/>
  <c r="N87" i="284" s="1"/>
  <c r="D241" i="5" s="1"/>
  <c r="N82" i="227"/>
  <c r="N84" i="227" s="1"/>
  <c r="D188" i="5" s="1"/>
  <c r="N85" i="286"/>
  <c r="N87" i="286" s="1"/>
  <c r="D243" i="5" s="1"/>
  <c r="N88" i="275"/>
  <c r="N90" i="275" s="1"/>
  <c r="D233" i="5" s="1"/>
  <c r="N87" i="332"/>
  <c r="N89" i="332" s="1"/>
  <c r="D286" i="5" s="1"/>
  <c r="N86" i="38"/>
  <c r="N88" i="38" s="1"/>
  <c r="D29" i="5" s="1"/>
  <c r="N87" i="342"/>
  <c r="N89" i="342" s="1"/>
  <c r="D295" i="5" s="1"/>
  <c r="L86" i="311"/>
  <c r="L90" i="155"/>
  <c r="L83" i="297"/>
  <c r="N87" i="256"/>
  <c r="N89" i="256" s="1"/>
  <c r="D215" i="5" s="1"/>
  <c r="N85" i="298"/>
  <c r="N87" i="298" s="1"/>
  <c r="D254" i="5" s="1"/>
  <c r="N86" i="147"/>
  <c r="N88" i="147" s="1"/>
  <c r="D137" i="5" s="1"/>
  <c r="N86" i="42"/>
  <c r="N88" i="42" s="1"/>
  <c r="D33" i="5" s="1"/>
  <c r="N85" i="75"/>
  <c r="N87" i="75" s="1"/>
  <c r="D66" i="5" s="1"/>
  <c r="N101" i="260"/>
  <c r="N103" i="260" s="1"/>
  <c r="D219" i="5" s="1"/>
  <c r="N86" i="37"/>
  <c r="N88" i="37" s="1"/>
  <c r="D28" i="5" s="1"/>
  <c r="L85" i="311"/>
  <c r="L87" i="177"/>
  <c r="N90" i="177" s="1"/>
  <c r="N92" i="177" s="1"/>
  <c r="N88" i="232"/>
  <c r="N90" i="232" s="1"/>
  <c r="D192" i="5" s="1"/>
  <c r="N86" i="59"/>
  <c r="N88" i="59" s="1"/>
  <c r="D50" i="5" s="1"/>
  <c r="N86" i="69"/>
  <c r="N88" i="69" s="1"/>
  <c r="D60" i="5" s="1"/>
  <c r="L86" i="317"/>
  <c r="L85" i="316"/>
  <c r="L87" i="174"/>
  <c r="N90" i="174" s="1"/>
  <c r="N92" i="174" s="1"/>
  <c r="D154" i="5" s="1"/>
  <c r="L86" i="314"/>
  <c r="N91" i="249"/>
  <c r="N93" i="249" s="1"/>
  <c r="D209" i="5" s="1"/>
  <c r="N90" i="217"/>
  <c r="N92" i="217" s="1"/>
  <c r="D179" i="5" s="1"/>
  <c r="L86" i="316"/>
  <c r="L84" i="314"/>
  <c r="L84" i="317"/>
  <c r="L89" i="183"/>
  <c r="L87" i="183"/>
  <c r="L86" i="319"/>
  <c r="N86" i="83"/>
  <c r="N88" i="83" s="1"/>
  <c r="D74" i="5" s="1"/>
  <c r="N86" i="30"/>
  <c r="N88" i="30" s="1"/>
  <c r="D22" i="5" s="1"/>
  <c r="N86" i="80"/>
  <c r="N88" i="80" s="1"/>
  <c r="D71" i="5" s="1"/>
  <c r="N86" i="231"/>
  <c r="N88" i="231" s="1"/>
  <c r="D191" i="5" s="1"/>
  <c r="N86" i="102"/>
  <c r="N88" i="102" s="1"/>
  <c r="D92" i="5" s="1"/>
  <c r="L89" i="176"/>
  <c r="N86" i="135"/>
  <c r="N88" i="135" s="1"/>
  <c r="D126" i="5" s="1"/>
  <c r="L89" i="157"/>
  <c r="L88" i="157"/>
  <c r="N86" i="88"/>
  <c r="N88" i="88" s="1"/>
  <c r="D79" i="5" s="1"/>
  <c r="N86" i="213"/>
  <c r="N88" i="213" s="1"/>
  <c r="D175" i="5" s="1"/>
  <c r="N86" i="103"/>
  <c r="N88" i="103" s="1"/>
  <c r="D93" i="5" s="1"/>
  <c r="L90" i="176"/>
  <c r="N87" i="235"/>
  <c r="N89" i="235" s="1"/>
  <c r="D195" i="5" s="1"/>
  <c r="N86" i="53"/>
  <c r="N88" i="53" s="1"/>
  <c r="D45" i="5" s="1"/>
  <c r="N87" i="262"/>
  <c r="N89" i="262" s="1"/>
  <c r="D221" i="5" s="1"/>
  <c r="N87" i="238"/>
  <c r="N89" i="238" s="1"/>
  <c r="D198" i="5" s="1"/>
  <c r="N86" i="149"/>
  <c r="N88" i="149" s="1"/>
  <c r="D135" i="5" s="1"/>
  <c r="N87" i="251"/>
  <c r="N89" i="251" s="1"/>
  <c r="D211" i="5" s="1"/>
  <c r="N85" i="302"/>
  <c r="N87" i="302" s="1"/>
  <c r="N86" i="215"/>
  <c r="N88" i="215" s="1"/>
  <c r="D177" i="5" s="1"/>
  <c r="N86" i="9"/>
  <c r="N88" i="9" s="1"/>
  <c r="D4" i="5" s="1"/>
  <c r="N87" i="264"/>
  <c r="N89" i="264" s="1"/>
  <c r="D223" i="5" s="1"/>
  <c r="N85" i="325"/>
  <c r="N87" i="325" s="1"/>
  <c r="D280" i="5" s="1"/>
  <c r="N86" i="100"/>
  <c r="N88" i="100" s="1"/>
  <c r="D90" i="5" s="1"/>
  <c r="L85" i="315"/>
  <c r="L85" i="318"/>
  <c r="L83" i="60"/>
  <c r="L84" i="318"/>
  <c r="L84" i="287"/>
  <c r="N85" i="287" s="1"/>
  <c r="N87" i="287" s="1"/>
  <c r="D244" i="5" s="1"/>
  <c r="L88" i="179"/>
  <c r="N86" i="99"/>
  <c r="N88" i="99" s="1"/>
  <c r="D89" i="5" s="1"/>
  <c r="N86" i="138"/>
  <c r="N88" i="138" s="1"/>
  <c r="D129" i="5" s="1"/>
  <c r="N88" i="274"/>
  <c r="N90" i="274" s="1"/>
  <c r="D232" i="5" s="1"/>
  <c r="N86" i="209"/>
  <c r="N88" i="209" s="1"/>
  <c r="D131" i="5" s="1"/>
  <c r="L84" i="294"/>
  <c r="N86" i="142"/>
  <c r="N88" i="142" s="1"/>
  <c r="D134" i="5" s="1"/>
  <c r="L86" i="315"/>
  <c r="L89" i="189"/>
  <c r="N86" i="33"/>
  <c r="N88" i="33" s="1"/>
  <c r="D25" i="5" s="1"/>
  <c r="N86" i="29"/>
  <c r="N88" i="29" s="1"/>
  <c r="D21" i="5" s="1"/>
  <c r="L87" i="189"/>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5" i="297" l="1"/>
  <c r="N87" i="297" s="1"/>
  <c r="D253" i="5" s="1"/>
  <c r="N91" i="268"/>
  <c r="N93" i="268" s="1"/>
  <c r="D227" i="5" s="1"/>
  <c r="N87" i="314"/>
  <c r="N89" i="314" s="1"/>
  <c r="D270" i="5" s="1"/>
  <c r="N87" i="313"/>
  <c r="N89" i="313" s="1"/>
  <c r="D269" i="5" s="1"/>
  <c r="N87" i="316"/>
  <c r="N89" i="316" s="1"/>
  <c r="D272" i="5" s="1"/>
  <c r="N87" i="317"/>
  <c r="N89" i="317" s="1"/>
  <c r="D273" i="5" s="1"/>
  <c r="N86" i="60"/>
  <c r="N88" i="60" s="1"/>
  <c r="D51" i="5" s="1"/>
  <c r="N87" i="294"/>
  <c r="N89" i="294" s="1"/>
  <c r="D250" i="5" s="1"/>
  <c r="N87" i="315"/>
  <c r="N89" i="315" s="1"/>
  <c r="D271" i="5" s="1"/>
  <c r="N87" i="311"/>
  <c r="N89" i="311" s="1"/>
  <c r="D267" i="5" s="1"/>
  <c r="N90" i="183"/>
  <c r="N92" i="183" s="1"/>
  <c r="D163" i="5" s="1"/>
  <c r="N91" i="176"/>
  <c r="N93" i="176" s="1"/>
  <c r="D155" i="5" s="1"/>
  <c r="N91" i="157"/>
  <c r="N93" i="157" s="1"/>
  <c r="D145" i="5" s="1"/>
  <c r="N90" i="172"/>
  <c r="N92" i="172" s="1"/>
  <c r="D153" i="5" s="1"/>
  <c r="N87" i="318"/>
  <c r="N89" i="318" s="1"/>
  <c r="D274" i="5" s="1"/>
  <c r="N91" i="158"/>
  <c r="N93" i="158" s="1"/>
  <c r="D146" i="5" s="1"/>
  <c r="N90" i="189"/>
  <c r="N92" i="189" s="1"/>
  <c r="D169" i="5" s="1"/>
  <c r="N82" i="228"/>
  <c r="N84" i="228" s="1"/>
  <c r="D189" i="5" s="1"/>
  <c r="D160" i="5"/>
  <c r="N91" i="162"/>
  <c r="N93" i="162" s="1"/>
  <c r="D148" i="5" s="1"/>
  <c r="N91" i="182"/>
  <c r="N93" i="182" s="1"/>
  <c r="D162" i="5" s="1"/>
  <c r="N91" i="168"/>
  <c r="N93" i="168" s="1"/>
  <c r="D151" i="5" s="1"/>
  <c r="N87" i="150"/>
  <c r="N89" i="150" s="1"/>
  <c r="D142" i="5" s="1"/>
  <c r="D78" i="5"/>
  <c r="D25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6" authorId="0" shapeId="0" xr:uid="{00000000-0006-0000-0800-000001000000}">
      <text>
        <r>
          <rPr>
            <b/>
            <sz val="9"/>
            <color indexed="81"/>
            <rFont val="Tahoma"/>
            <family val="2"/>
          </rPr>
          <t>Jorge antonio Mantilla Puerto:</t>
        </r>
        <r>
          <rPr>
            <sz val="9"/>
            <color indexed="81"/>
            <rFont val="Tahoma"/>
            <family val="2"/>
          </rPr>
          <t xml:space="preserve">
Bulldozer tipo D6</t>
        </r>
      </text>
    </comment>
    <comment ref="K37" authorId="0" shapeId="0" xr:uid="{00000000-0006-0000-0800-000002000000}">
      <text>
        <r>
          <rPr>
            <b/>
            <sz val="10"/>
            <color indexed="81"/>
            <rFont val="Tahoma"/>
            <family val="2"/>
          </rPr>
          <t>Jorge antonio Mantilla Puerto:</t>
        </r>
        <r>
          <rPr>
            <sz val="10"/>
            <color indexed="81"/>
            <rFont val="Tahoma"/>
            <family val="2"/>
          </rPr>
          <t xml:space="preserve">
Cargador tipo CAT 930</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<sst xmlns="http://schemas.openxmlformats.org/spreadsheetml/2006/main" count="38555" uniqueCount="2343">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</sst>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50">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b/>
      <sz val="10"/>
      <color theme="4" tint="-0.249977111117893"/>
      <name val="Arial"/>
      <family val="2"/>
    </font>
    <font>
      <b/>
      <sz val="10"/>
      <color indexed="81"/>
      <name val="Tahoma"/>
      <family val="2"/>
    </font>
    <font>
      <sz val="10"/>
      <color indexed="81"/>
      <name val="Tahoma"/>
      <family val="2"/>
    </font>
    <font>
      <b/>
      <sz val="12"/>
      <color rgb="FF000000"/>
      <name val="Calibri"/>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3" fontId="3" fillId="16" borderId="63"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3" fillId="5" borderId="4" xfId="3" applyNumberFormat="1" applyFill="1" applyBorder="1" applyProtection="1"/>
    <xf numFmtId="170" fontId="46" fillId="7" borderId="23" xfId="0" applyNumberFormat="1" applyFont="1" applyFill="1" applyBorder="1" applyAlignment="1">
      <alignment horizontal="right"/>
    </xf>
    <xf numFmtId="0" fontId="49" fillId="0" borderId="0" xfId="0" applyFont="1" applyFill="1" applyProtection="1"/>
    <xf numFmtId="2" fontId="49" fillId="0" borderId="0" xfId="0" applyNumberFormat="1" applyFont="1" applyFill="1" applyProtection="1"/>
    <xf numFmtId="170" fontId="14" fillId="7" borderId="23" xfId="0" applyNumberFormat="1" applyFont="1" applyFill="1" applyBorder="1" applyAlignment="1">
      <alignment horizontal="right"/>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3" fontId="5" fillId="3" borderId="3" xfId="2" applyNumberFormat="1" applyFont="1" applyBorder="1" applyProtection="1">
      <protection locked="0"/>
    </xf>
    <xf numFmtId="3" fontId="5" fillId="3" borderId="3" xfId="2" applyNumberFormat="1" applyFont="1" applyBorder="1" applyAlignment="1" applyProtection="1">
      <alignment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CORDOBA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1"/>
      <c r="AA1" s="231"/>
      <c r="AB1" s="231"/>
      <c r="AC1" s="231"/>
      <c r="AD1" s="231"/>
      <c r="AE1" s="231"/>
      <c r="AF1" s="231"/>
      <c r="AG1" s="231"/>
      <c r="AH1" s="231"/>
      <c r="AI1" s="231"/>
      <c r="AJ1" s="231"/>
      <c r="AK1" s="231"/>
      <c r="AL1" s="231"/>
    </row>
    <row r="2" spans="1:38">
      <c r="A2" s="126"/>
      <c r="B2" s="127"/>
      <c r="C2" s="127"/>
      <c r="D2" s="127"/>
      <c r="E2" s="127"/>
      <c r="F2" s="127"/>
      <c r="G2" s="127"/>
      <c r="H2" s="128"/>
      <c r="Z2" s="231"/>
      <c r="AA2" s="231"/>
      <c r="AB2" s="231"/>
      <c r="AC2" s="231"/>
      <c r="AD2" s="231"/>
      <c r="AE2" s="231"/>
      <c r="AF2" s="231"/>
      <c r="AG2" s="231"/>
      <c r="AH2" s="231"/>
      <c r="AI2" s="231"/>
      <c r="AJ2" s="231"/>
      <c r="AK2" s="231"/>
      <c r="AL2" s="231"/>
    </row>
    <row r="3" spans="1:38">
      <c r="A3" s="126"/>
      <c r="B3" s="127"/>
      <c r="C3" s="127"/>
      <c r="D3" s="127"/>
      <c r="E3" s="127"/>
      <c r="F3" s="127"/>
      <c r="G3" s="127"/>
      <c r="H3" s="128"/>
      <c r="Z3" s="231"/>
      <c r="AA3" s="231"/>
      <c r="AB3" s="231"/>
      <c r="AC3" s="231"/>
      <c r="AD3" s="231"/>
      <c r="AE3" s="231"/>
      <c r="AF3" s="231"/>
      <c r="AG3" s="231"/>
      <c r="AH3" s="231"/>
      <c r="AI3" s="231"/>
      <c r="AJ3" s="231"/>
      <c r="AK3" s="231"/>
      <c r="AL3" s="231"/>
    </row>
    <row r="4" spans="1:38">
      <c r="A4" s="126"/>
      <c r="B4" s="127"/>
      <c r="C4" s="127"/>
      <c r="D4" s="127"/>
      <c r="E4" s="127"/>
      <c r="F4" s="127"/>
      <c r="G4" s="127"/>
      <c r="H4" s="128"/>
      <c r="Z4" s="231"/>
      <c r="AA4" s="231"/>
      <c r="AB4" s="231"/>
      <c r="AC4" s="231"/>
      <c r="AD4" s="231"/>
      <c r="AE4" s="231"/>
      <c r="AF4" s="231"/>
      <c r="AG4" s="231"/>
      <c r="AH4" s="231"/>
      <c r="AI4" s="231"/>
      <c r="AJ4" s="231"/>
      <c r="AK4" s="231"/>
      <c r="AL4" s="231"/>
    </row>
    <row r="5" spans="1:38">
      <c r="A5" s="126"/>
      <c r="B5" s="127"/>
      <c r="C5" s="127"/>
      <c r="D5" s="127"/>
      <c r="E5" s="127"/>
      <c r="F5" s="127"/>
      <c r="G5" s="127"/>
      <c r="H5" s="128"/>
      <c r="Z5" s="231"/>
      <c r="AA5" s="231"/>
      <c r="AB5" s="231"/>
      <c r="AC5" s="231"/>
      <c r="AD5" s="231"/>
      <c r="AE5" s="231"/>
      <c r="AF5" s="231"/>
      <c r="AG5" s="231"/>
      <c r="AH5" s="231"/>
      <c r="AI5" s="231"/>
      <c r="AJ5" s="231"/>
      <c r="AK5" s="231"/>
      <c r="AL5" s="231"/>
    </row>
    <row r="6" spans="1:38">
      <c r="A6" s="126"/>
      <c r="B6" s="127"/>
      <c r="C6" s="127"/>
      <c r="D6" s="127"/>
      <c r="E6" s="127"/>
      <c r="F6" s="127"/>
      <c r="G6" s="127"/>
      <c r="H6" s="128"/>
      <c r="Z6" s="231"/>
      <c r="AA6" s="231"/>
      <c r="AB6" s="231"/>
      <c r="AC6" s="231"/>
      <c r="AD6" s="231"/>
      <c r="AE6" s="231"/>
      <c r="AF6" s="231"/>
      <c r="AG6" s="231"/>
      <c r="AH6" s="231"/>
      <c r="AI6" s="231"/>
      <c r="AJ6" s="231"/>
      <c r="AK6" s="231"/>
      <c r="AL6" s="231"/>
    </row>
    <row r="7" spans="1:38">
      <c r="A7" s="126"/>
      <c r="B7" s="127"/>
      <c r="C7" s="127"/>
      <c r="D7" s="127"/>
      <c r="E7" s="127"/>
      <c r="F7" s="127"/>
      <c r="G7" s="127"/>
      <c r="H7" s="128"/>
      <c r="Z7" s="231"/>
      <c r="AA7" s="231"/>
      <c r="AB7" s="231"/>
      <c r="AC7" s="231"/>
      <c r="AD7" s="231"/>
      <c r="AE7" s="231"/>
      <c r="AF7" s="231"/>
      <c r="AG7" s="231"/>
      <c r="AH7" s="231"/>
      <c r="AI7" s="231"/>
      <c r="AJ7" s="231"/>
      <c r="AK7" s="231"/>
      <c r="AL7" s="231"/>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30"/>
      <c r="AA8" s="231"/>
      <c r="AB8" s="231"/>
      <c r="AC8" s="231"/>
      <c r="AD8" s="231"/>
      <c r="AE8" s="231"/>
      <c r="AF8" s="231"/>
      <c r="AG8" s="231"/>
      <c r="AH8" s="231"/>
      <c r="AI8" s="231"/>
      <c r="AJ8" s="231"/>
      <c r="AK8" s="231"/>
      <c r="AL8" s="231"/>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30"/>
      <c r="AA9" s="231"/>
      <c r="AB9" s="231"/>
      <c r="AC9" s="231"/>
      <c r="AD9" s="231"/>
      <c r="AE9" s="231"/>
      <c r="AF9" s="231"/>
      <c r="AG9" s="231"/>
      <c r="AH9" s="231"/>
      <c r="AI9" s="231"/>
      <c r="AJ9" s="231"/>
      <c r="AK9" s="231"/>
      <c r="AL9" s="231"/>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30"/>
      <c r="AA10" s="231"/>
      <c r="AB10" s="231"/>
      <c r="AC10" s="231"/>
      <c r="AD10" s="231"/>
      <c r="AE10" s="231"/>
      <c r="AF10" s="231"/>
      <c r="AG10" s="231"/>
      <c r="AH10" s="231"/>
      <c r="AI10" s="231"/>
      <c r="AJ10" s="231"/>
      <c r="AK10" s="231"/>
      <c r="AL10" s="231"/>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30"/>
      <c r="AA11" s="231"/>
      <c r="AB11" s="231"/>
      <c r="AC11" s="231"/>
      <c r="AD11" s="231"/>
      <c r="AE11" s="231"/>
      <c r="AF11" s="231"/>
      <c r="AG11" s="231"/>
      <c r="AH11" s="231"/>
      <c r="AI11" s="231"/>
      <c r="AJ11" s="231"/>
      <c r="AK11" s="231"/>
      <c r="AL11" s="231"/>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30"/>
      <c r="AA12" s="231"/>
      <c r="AB12" s="231"/>
      <c r="AC12" s="231"/>
      <c r="AD12" s="231"/>
      <c r="AE12" s="231"/>
      <c r="AF12" s="231"/>
      <c r="AG12" s="231"/>
      <c r="AH12" s="231"/>
      <c r="AI12" s="231"/>
      <c r="AJ12" s="231"/>
      <c r="AK12" s="231"/>
      <c r="AL12" s="231"/>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30"/>
      <c r="AA13" s="231"/>
      <c r="AB13" s="231"/>
      <c r="AC13" s="231"/>
      <c r="AD13" s="231"/>
      <c r="AE13" s="231"/>
      <c r="AF13" s="231"/>
      <c r="AG13" s="231"/>
      <c r="AH13" s="231"/>
      <c r="AI13" s="231"/>
      <c r="AJ13" s="231"/>
      <c r="AK13" s="231"/>
      <c r="AL13" s="231"/>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30"/>
      <c r="AA14" s="231"/>
      <c r="AB14" s="231"/>
      <c r="AC14" s="231"/>
      <c r="AD14" s="231"/>
      <c r="AE14" s="231"/>
      <c r="AF14" s="231"/>
      <c r="AG14" s="231"/>
      <c r="AH14" s="231"/>
      <c r="AI14" s="231"/>
      <c r="AJ14" s="231"/>
      <c r="AK14" s="231"/>
      <c r="AL14" s="231"/>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30"/>
      <c r="AA15" s="231"/>
      <c r="AB15" s="231"/>
      <c r="AC15" s="231"/>
      <c r="AD15" s="231"/>
      <c r="AE15" s="231"/>
      <c r="AF15" s="231"/>
      <c r="AG15" s="231"/>
      <c r="AH15" s="231"/>
      <c r="AI15" s="231"/>
      <c r="AJ15" s="231"/>
      <c r="AK15" s="231"/>
      <c r="AL15" s="231"/>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30"/>
      <c r="AA16" s="231"/>
      <c r="AB16" s="231"/>
      <c r="AC16" s="231"/>
      <c r="AD16" s="231"/>
      <c r="AE16" s="231"/>
      <c r="AF16" s="231"/>
      <c r="AG16" s="231"/>
      <c r="AH16" s="231"/>
      <c r="AI16" s="231"/>
      <c r="AJ16" s="231"/>
      <c r="AK16" s="231"/>
      <c r="AL16" s="231"/>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30"/>
      <c r="AA17" s="231"/>
      <c r="AB17" s="231"/>
      <c r="AC17" s="231"/>
      <c r="AD17" s="231"/>
      <c r="AE17" s="231"/>
      <c r="AF17" s="231"/>
      <c r="AG17" s="231"/>
      <c r="AH17" s="231"/>
      <c r="AI17" s="231"/>
      <c r="AJ17" s="231"/>
      <c r="AK17" s="231"/>
      <c r="AL17" s="231"/>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30"/>
      <c r="AA18" s="231"/>
      <c r="AB18" s="231"/>
      <c r="AC18" s="231"/>
      <c r="AD18" s="231"/>
      <c r="AE18" s="231"/>
      <c r="AF18" s="231"/>
      <c r="AG18" s="231"/>
      <c r="AH18" s="231"/>
      <c r="AI18" s="231"/>
      <c r="AJ18" s="231"/>
      <c r="AK18" s="231"/>
      <c r="AL18" s="231"/>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30"/>
      <c r="AA19" s="231"/>
      <c r="AB19" s="231"/>
      <c r="AC19" s="231"/>
      <c r="AD19" s="231"/>
      <c r="AE19" s="231"/>
      <c r="AF19" s="231"/>
      <c r="AG19" s="231"/>
      <c r="AH19" s="231"/>
      <c r="AI19" s="231"/>
      <c r="AJ19" s="231"/>
      <c r="AK19" s="231"/>
      <c r="AL19" s="231"/>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30"/>
      <c r="AA20" s="231"/>
      <c r="AB20" s="231"/>
      <c r="AC20" s="231"/>
      <c r="AD20" s="231"/>
      <c r="AE20" s="231"/>
      <c r="AF20" s="231"/>
      <c r="AG20" s="231"/>
      <c r="AH20" s="231"/>
      <c r="AI20" s="231"/>
      <c r="AJ20" s="231"/>
      <c r="AK20" s="231"/>
      <c r="AL20" s="231"/>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30"/>
      <c r="AA21" s="231"/>
      <c r="AB21" s="231"/>
      <c r="AC21" s="231"/>
      <c r="AD21" s="231"/>
      <c r="AE21" s="231"/>
      <c r="AF21" s="231"/>
      <c r="AG21" s="231"/>
      <c r="AH21" s="231"/>
      <c r="AI21" s="231"/>
      <c r="AJ21" s="231"/>
      <c r="AK21" s="231"/>
      <c r="AL21" s="231"/>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30"/>
      <c r="AA22" s="231"/>
      <c r="AB22" s="231"/>
      <c r="AC22" s="231"/>
      <c r="AD22" s="231"/>
      <c r="AE22" s="231"/>
      <c r="AF22" s="231"/>
      <c r="AG22" s="231"/>
      <c r="AH22" s="231"/>
      <c r="AI22" s="231"/>
      <c r="AJ22" s="231"/>
      <c r="AK22" s="231"/>
      <c r="AL22" s="231"/>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30"/>
      <c r="AA23" s="231"/>
      <c r="AB23" s="231"/>
      <c r="AC23" s="231"/>
      <c r="AD23" s="231"/>
      <c r="AE23" s="231"/>
      <c r="AF23" s="231"/>
      <c r="AG23" s="231"/>
      <c r="AH23" s="231"/>
      <c r="AI23" s="231"/>
      <c r="AJ23" s="231"/>
      <c r="AK23" s="231"/>
      <c r="AL23" s="231"/>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30"/>
      <c r="AA24" s="231"/>
      <c r="AB24" s="231"/>
      <c r="AC24" s="231"/>
      <c r="AD24" s="231"/>
      <c r="AE24" s="231"/>
      <c r="AF24" s="231"/>
      <c r="AG24" s="231"/>
      <c r="AH24" s="231"/>
      <c r="AI24" s="231"/>
      <c r="AJ24" s="231"/>
      <c r="AK24" s="231"/>
      <c r="AL24" s="231"/>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30"/>
      <c r="AA25" s="231"/>
      <c r="AB25" s="231"/>
      <c r="AC25" s="231"/>
      <c r="AD25" s="231"/>
      <c r="AE25" s="231"/>
      <c r="AF25" s="231"/>
      <c r="AG25" s="231"/>
      <c r="AH25" s="231"/>
      <c r="AI25" s="231"/>
      <c r="AJ25" s="231"/>
      <c r="AK25" s="231"/>
      <c r="AL25" s="231"/>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30"/>
      <c r="AA26" s="231"/>
      <c r="AB26" s="231"/>
      <c r="AC26" s="231"/>
      <c r="AD26" s="231"/>
      <c r="AE26" s="231"/>
      <c r="AF26" s="231"/>
      <c r="AG26" s="231"/>
      <c r="AH26" s="231"/>
      <c r="AI26" s="231"/>
      <c r="AJ26" s="231"/>
      <c r="AK26" s="231"/>
      <c r="AL26" s="231"/>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30"/>
      <c r="AA27" s="231"/>
      <c r="AB27" s="231"/>
      <c r="AC27" s="231"/>
      <c r="AD27" s="231"/>
      <c r="AE27" s="231"/>
      <c r="AF27" s="231"/>
      <c r="AG27" s="231"/>
      <c r="AH27" s="231"/>
      <c r="AI27" s="231"/>
      <c r="AJ27" s="231"/>
      <c r="AK27" s="231"/>
      <c r="AL27" s="231"/>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30"/>
      <c r="AA28" s="231"/>
      <c r="AB28" s="231"/>
      <c r="AC28" s="231"/>
      <c r="AD28" s="231"/>
      <c r="AE28" s="231"/>
      <c r="AF28" s="231"/>
      <c r="AG28" s="231"/>
      <c r="AH28" s="231"/>
      <c r="AI28" s="231"/>
      <c r="AJ28" s="231"/>
      <c r="AK28" s="231"/>
      <c r="AL28" s="231"/>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30"/>
      <c r="AA29" s="231"/>
      <c r="AB29" s="231"/>
      <c r="AC29" s="231"/>
      <c r="AD29" s="231"/>
      <c r="AE29" s="231"/>
      <c r="AF29" s="231"/>
      <c r="AG29" s="231"/>
      <c r="AH29" s="231"/>
      <c r="AI29" s="231"/>
      <c r="AJ29" s="231"/>
      <c r="AK29" s="231"/>
      <c r="AL29" s="231"/>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30"/>
      <c r="AA30" s="231"/>
      <c r="AB30" s="231"/>
      <c r="AC30" s="231"/>
      <c r="AD30" s="231"/>
      <c r="AE30" s="231"/>
      <c r="AF30" s="231"/>
      <c r="AG30" s="231"/>
      <c r="AH30" s="231"/>
      <c r="AI30" s="231"/>
      <c r="AJ30" s="231"/>
      <c r="AK30" s="231"/>
      <c r="AL30" s="231"/>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30"/>
      <c r="AA31" s="231"/>
      <c r="AB31" s="231"/>
      <c r="AC31" s="231"/>
      <c r="AD31" s="231"/>
      <c r="AE31" s="231"/>
      <c r="AF31" s="231"/>
      <c r="AG31" s="231"/>
      <c r="AH31" s="231"/>
      <c r="AI31" s="231"/>
      <c r="AJ31" s="231"/>
      <c r="AK31" s="231"/>
      <c r="AL31" s="231"/>
    </row>
    <row r="32" spans="1:38">
      <c r="A32" s="662"/>
      <c r="B32" s="662"/>
      <c r="C32" s="662"/>
      <c r="D32" s="662"/>
      <c r="E32" s="662"/>
      <c r="F32" s="662"/>
      <c r="G32" s="662"/>
      <c r="H32" s="662"/>
      <c r="I32" s="127"/>
      <c r="J32" s="127"/>
      <c r="K32" s="127"/>
      <c r="L32" s="127"/>
      <c r="M32" s="127"/>
      <c r="N32" s="127"/>
      <c r="O32" s="127"/>
      <c r="P32" s="127"/>
      <c r="Q32" s="127"/>
      <c r="R32" s="127"/>
      <c r="S32" s="127"/>
      <c r="T32" s="127"/>
      <c r="U32" s="127"/>
      <c r="V32" s="127"/>
      <c r="W32" s="127"/>
      <c r="X32" s="127"/>
      <c r="Y32" s="127"/>
      <c r="Z32" s="230"/>
      <c r="AA32" s="231"/>
      <c r="AB32" s="231"/>
      <c r="AC32" s="231"/>
      <c r="AD32" s="231"/>
      <c r="AE32" s="231"/>
      <c r="AF32" s="231"/>
      <c r="AG32" s="231"/>
      <c r="AH32" s="231"/>
      <c r="AI32" s="231"/>
      <c r="AJ32" s="231"/>
      <c r="AK32" s="231"/>
      <c r="AL32" s="231"/>
    </row>
    <row r="33" spans="1:38">
      <c r="A33" s="662"/>
      <c r="B33" s="662"/>
      <c r="C33" s="662"/>
      <c r="D33" s="662"/>
      <c r="E33" s="662"/>
      <c r="F33" s="662"/>
      <c r="G33" s="662"/>
      <c r="H33" s="662"/>
      <c r="I33" s="127"/>
      <c r="J33" s="127"/>
      <c r="K33" s="127"/>
      <c r="L33" s="127"/>
      <c r="M33" s="127"/>
      <c r="N33" s="127"/>
      <c r="O33" s="127"/>
      <c r="P33" s="127"/>
      <c r="Q33" s="127"/>
      <c r="R33" s="127"/>
      <c r="S33" s="127"/>
      <c r="T33" s="127"/>
      <c r="U33" s="127"/>
      <c r="V33" s="127"/>
      <c r="W33" s="127"/>
      <c r="X33" s="127"/>
      <c r="Y33" s="127"/>
      <c r="Z33" s="230"/>
      <c r="AA33" s="231"/>
      <c r="AB33" s="231"/>
      <c r="AC33" s="231"/>
      <c r="AD33" s="231"/>
      <c r="AE33" s="231"/>
      <c r="AF33" s="231"/>
      <c r="AG33" s="231"/>
      <c r="AH33" s="231"/>
      <c r="AI33" s="231"/>
      <c r="AJ33" s="231"/>
      <c r="AK33" s="231"/>
      <c r="AL33" s="231"/>
    </row>
    <row r="34" spans="1:38">
      <c r="A34" s="662"/>
      <c r="B34" s="662"/>
      <c r="C34" s="662"/>
      <c r="D34" s="662"/>
      <c r="E34" s="662"/>
      <c r="F34" s="662"/>
      <c r="G34" s="662"/>
      <c r="H34" s="662"/>
      <c r="I34" s="127"/>
      <c r="J34" s="127"/>
      <c r="K34" s="127"/>
      <c r="L34" s="127"/>
      <c r="M34" s="127"/>
      <c r="N34" s="127"/>
      <c r="O34" s="127"/>
      <c r="P34" s="127"/>
      <c r="Q34" s="127"/>
      <c r="R34" s="127"/>
      <c r="S34" s="127"/>
      <c r="T34" s="127"/>
      <c r="U34" s="127"/>
      <c r="V34" s="127"/>
      <c r="W34" s="127"/>
      <c r="X34" s="127"/>
      <c r="Y34" s="127"/>
      <c r="Z34" s="230"/>
      <c r="AA34" s="231"/>
      <c r="AB34" s="231"/>
      <c r="AC34" s="231"/>
      <c r="AD34" s="231"/>
      <c r="AE34" s="231"/>
      <c r="AF34" s="231"/>
      <c r="AG34" s="231"/>
      <c r="AH34" s="231"/>
      <c r="AI34" s="231"/>
      <c r="AJ34" s="231"/>
      <c r="AK34" s="231"/>
      <c r="AL34" s="231"/>
    </row>
    <row r="35" spans="1:38">
      <c r="A35" s="662"/>
      <c r="B35" s="662"/>
      <c r="C35" s="662"/>
      <c r="D35" s="662"/>
      <c r="E35" s="662"/>
      <c r="F35" s="662"/>
      <c r="G35" s="662"/>
      <c r="H35" s="662"/>
      <c r="I35" s="127"/>
      <c r="J35" s="127"/>
      <c r="K35" s="127"/>
      <c r="L35" s="127"/>
      <c r="M35" s="127"/>
      <c r="N35" s="127"/>
      <c r="O35" s="127"/>
      <c r="P35" s="127"/>
      <c r="Q35" s="127"/>
      <c r="R35" s="127"/>
      <c r="S35" s="127"/>
      <c r="T35" s="127"/>
      <c r="U35" s="127"/>
      <c r="V35" s="127"/>
      <c r="W35" s="127"/>
      <c r="X35" s="127"/>
      <c r="Y35" s="127"/>
      <c r="Z35" s="230"/>
      <c r="AA35" s="231"/>
      <c r="AB35" s="231"/>
      <c r="AC35" s="231"/>
      <c r="AD35" s="231"/>
      <c r="AE35" s="231"/>
      <c r="AF35" s="231"/>
      <c r="AG35" s="231"/>
      <c r="AH35" s="231"/>
      <c r="AI35" s="231"/>
      <c r="AJ35" s="231"/>
      <c r="AK35" s="231"/>
      <c r="AL35" s="231"/>
    </row>
    <row r="36" spans="1:38">
      <c r="A36" s="662"/>
      <c r="B36" s="662"/>
      <c r="C36" s="662"/>
      <c r="D36" s="662"/>
      <c r="E36" s="662"/>
      <c r="F36" s="662"/>
      <c r="G36" s="662"/>
      <c r="H36" s="662"/>
      <c r="I36" s="127"/>
      <c r="J36" s="127"/>
      <c r="K36" s="127"/>
      <c r="L36" s="127"/>
      <c r="M36" s="127"/>
      <c r="N36" s="127"/>
      <c r="O36" s="127"/>
      <c r="P36" s="127"/>
      <c r="Q36" s="127"/>
      <c r="R36" s="127"/>
      <c r="S36" s="127"/>
      <c r="T36" s="127"/>
      <c r="U36" s="127"/>
      <c r="V36" s="127"/>
      <c r="W36" s="127"/>
      <c r="X36" s="127"/>
      <c r="Y36" s="127"/>
      <c r="Z36" s="230"/>
      <c r="AA36" s="231"/>
      <c r="AB36" s="231"/>
      <c r="AC36" s="231"/>
      <c r="AD36" s="231"/>
      <c r="AE36" s="231"/>
      <c r="AF36" s="231"/>
      <c r="AG36" s="231"/>
      <c r="AH36" s="231"/>
      <c r="AI36" s="231"/>
      <c r="AJ36" s="231"/>
      <c r="AK36" s="231"/>
      <c r="AL36" s="231"/>
    </row>
    <row r="37" spans="1:38">
      <c r="A37" s="662"/>
      <c r="B37" s="662"/>
      <c r="C37" s="662"/>
      <c r="D37" s="662"/>
      <c r="E37" s="662"/>
      <c r="F37" s="662"/>
      <c r="G37" s="662"/>
      <c r="H37" s="662"/>
      <c r="I37" s="127"/>
      <c r="J37" s="127"/>
      <c r="K37" s="127"/>
      <c r="L37" s="127"/>
      <c r="M37" s="127"/>
      <c r="N37" s="127"/>
      <c r="O37" s="127"/>
      <c r="P37" s="127"/>
      <c r="Q37" s="127"/>
      <c r="R37" s="127"/>
      <c r="S37" s="127"/>
      <c r="T37" s="127"/>
      <c r="U37" s="127"/>
      <c r="V37" s="127"/>
      <c r="W37" s="127"/>
      <c r="X37" s="127"/>
      <c r="Y37" s="127"/>
      <c r="Z37" s="230"/>
      <c r="AA37" s="231"/>
      <c r="AB37" s="231"/>
      <c r="AC37" s="231"/>
      <c r="AD37" s="231"/>
      <c r="AE37" s="231"/>
      <c r="AF37" s="231"/>
      <c r="AG37" s="231"/>
      <c r="AH37" s="231"/>
      <c r="AI37" s="231"/>
      <c r="AJ37" s="231"/>
      <c r="AK37" s="231"/>
      <c r="AL37" s="231"/>
    </row>
    <row r="38" spans="1:38">
      <c r="A38" s="662"/>
      <c r="B38" s="662"/>
      <c r="C38" s="662"/>
      <c r="D38" s="662"/>
      <c r="E38" s="662"/>
      <c r="F38" s="662"/>
      <c r="G38" s="662"/>
      <c r="H38" s="662"/>
      <c r="I38" s="127"/>
      <c r="J38" s="127"/>
      <c r="K38" s="127"/>
      <c r="L38" s="127"/>
      <c r="M38" s="127"/>
      <c r="N38" s="127"/>
      <c r="O38" s="127"/>
      <c r="P38" s="127"/>
      <c r="Q38" s="127"/>
      <c r="R38" s="127"/>
      <c r="S38" s="127"/>
      <c r="T38" s="127"/>
      <c r="U38" s="127"/>
      <c r="V38" s="127"/>
      <c r="W38" s="127"/>
      <c r="X38" s="127"/>
      <c r="Y38" s="127"/>
      <c r="Z38" s="230"/>
      <c r="AA38" s="231"/>
      <c r="AB38" s="231"/>
      <c r="AC38" s="231"/>
      <c r="AD38" s="231"/>
      <c r="AE38" s="231"/>
      <c r="AF38" s="231"/>
      <c r="AG38" s="231"/>
      <c r="AH38" s="231"/>
      <c r="AI38" s="231"/>
      <c r="AJ38" s="231"/>
      <c r="AK38" s="231"/>
      <c r="AL38" s="231"/>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30"/>
      <c r="AA39" s="231"/>
      <c r="AB39" s="231"/>
      <c r="AC39" s="231"/>
      <c r="AD39" s="231"/>
      <c r="AE39" s="231"/>
      <c r="AF39" s="231"/>
      <c r="AG39" s="231"/>
      <c r="AH39" s="231"/>
      <c r="AI39" s="231"/>
      <c r="AJ39" s="231"/>
      <c r="AK39" s="231"/>
      <c r="AL39" s="231"/>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30"/>
      <c r="AA40" s="231"/>
      <c r="AB40" s="231"/>
      <c r="AC40" s="231"/>
      <c r="AD40" s="231"/>
      <c r="AE40" s="231"/>
      <c r="AF40" s="231"/>
      <c r="AG40" s="231"/>
      <c r="AH40" s="231"/>
      <c r="AI40" s="231"/>
      <c r="AJ40" s="231"/>
      <c r="AK40" s="231"/>
      <c r="AL40" s="231"/>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30"/>
      <c r="AA41" s="231"/>
      <c r="AB41" s="231"/>
      <c r="AC41" s="231"/>
      <c r="AD41" s="231"/>
      <c r="AE41" s="231"/>
      <c r="AF41" s="231"/>
      <c r="AG41" s="231"/>
      <c r="AH41" s="231"/>
      <c r="AI41" s="231"/>
      <c r="AJ41" s="231"/>
      <c r="AK41" s="231"/>
      <c r="AL41" s="231"/>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30"/>
      <c r="AA42" s="231"/>
      <c r="AB42" s="231"/>
      <c r="AC42" s="231"/>
      <c r="AD42" s="231"/>
      <c r="AE42" s="231"/>
      <c r="AF42" s="231"/>
      <c r="AG42" s="231"/>
      <c r="AH42" s="231"/>
      <c r="AI42" s="231"/>
      <c r="AJ42" s="231"/>
      <c r="AK42" s="231"/>
      <c r="AL42" s="231"/>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30"/>
      <c r="AA43" s="231"/>
      <c r="AB43" s="231"/>
      <c r="AC43" s="231"/>
      <c r="AD43" s="231"/>
      <c r="AE43" s="231"/>
      <c r="AF43" s="231"/>
      <c r="AG43" s="231"/>
      <c r="AH43" s="231"/>
      <c r="AI43" s="231"/>
      <c r="AJ43" s="231"/>
      <c r="AK43" s="231"/>
      <c r="AL43" s="231"/>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30"/>
      <c r="AA44" s="231"/>
      <c r="AB44" s="231"/>
      <c r="AC44" s="231"/>
      <c r="AD44" s="231"/>
      <c r="AE44" s="231"/>
      <c r="AF44" s="231"/>
      <c r="AG44" s="231"/>
      <c r="AH44" s="231"/>
      <c r="AI44" s="231"/>
      <c r="AJ44" s="231"/>
      <c r="AK44" s="231"/>
      <c r="AL44" s="231"/>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30"/>
      <c r="AA45" s="231"/>
      <c r="AB45" s="231"/>
      <c r="AC45" s="231"/>
      <c r="AD45" s="231"/>
      <c r="AE45" s="231"/>
      <c r="AF45" s="231"/>
      <c r="AG45" s="231"/>
      <c r="AH45" s="231"/>
      <c r="AI45" s="231"/>
      <c r="AJ45" s="231"/>
      <c r="AK45" s="231"/>
      <c r="AL45" s="231"/>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30"/>
      <c r="AA46" s="231"/>
      <c r="AB46" s="231"/>
      <c r="AC46" s="231"/>
      <c r="AD46" s="231"/>
      <c r="AE46" s="231"/>
      <c r="AF46" s="231"/>
      <c r="AG46" s="231"/>
      <c r="AH46" s="231"/>
      <c r="AI46" s="231"/>
      <c r="AJ46" s="231"/>
      <c r="AK46" s="231"/>
      <c r="AL46" s="231"/>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30"/>
      <c r="AA47" s="231"/>
      <c r="AB47" s="231"/>
      <c r="AC47" s="231"/>
      <c r="AD47" s="231"/>
      <c r="AE47" s="231"/>
      <c r="AF47" s="231"/>
      <c r="AG47" s="231"/>
      <c r="AH47" s="231"/>
      <c r="AI47" s="231"/>
      <c r="AJ47" s="231"/>
      <c r="AK47" s="231"/>
      <c r="AL47" s="231"/>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30"/>
      <c r="AA48" s="231"/>
      <c r="AB48" s="231"/>
      <c r="AC48" s="231"/>
      <c r="AD48" s="231"/>
      <c r="AE48" s="231"/>
      <c r="AF48" s="231"/>
      <c r="AG48" s="231"/>
      <c r="AH48" s="231"/>
      <c r="AI48" s="231"/>
      <c r="AJ48" s="231"/>
      <c r="AK48" s="231"/>
      <c r="AL48" s="231"/>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30"/>
      <c r="AA49" s="231"/>
      <c r="AB49" s="231"/>
      <c r="AC49" s="231"/>
      <c r="AD49" s="231"/>
      <c r="AE49" s="231"/>
      <c r="AF49" s="231"/>
      <c r="AG49" s="231"/>
      <c r="AH49" s="231"/>
      <c r="AI49" s="231"/>
      <c r="AJ49" s="231"/>
      <c r="AK49" s="231"/>
      <c r="AL49" s="231"/>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30"/>
      <c r="AA50" s="231"/>
      <c r="AB50" s="231"/>
      <c r="AC50" s="231"/>
      <c r="AD50" s="231"/>
      <c r="AE50" s="231"/>
      <c r="AF50" s="231"/>
      <c r="AG50" s="231"/>
      <c r="AH50" s="231"/>
      <c r="AI50" s="231"/>
      <c r="AJ50" s="231"/>
      <c r="AK50" s="231"/>
      <c r="AL50" s="231"/>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30"/>
      <c r="AA51" s="231"/>
      <c r="AB51" s="231"/>
      <c r="AC51" s="231"/>
      <c r="AD51" s="231"/>
      <c r="AE51" s="231"/>
      <c r="AF51" s="231"/>
      <c r="AG51" s="231"/>
      <c r="AH51" s="231"/>
      <c r="AI51" s="231"/>
      <c r="AJ51" s="231"/>
      <c r="AK51" s="231"/>
      <c r="AL51" s="231"/>
    </row>
    <row r="52" spans="1:38">
      <c r="V52" s="166"/>
      <c r="W52" s="127"/>
      <c r="X52" s="166"/>
      <c r="Y52" s="166"/>
      <c r="Z52" s="230"/>
      <c r="AA52" s="231"/>
      <c r="AB52" s="231"/>
      <c r="AC52" s="231"/>
      <c r="AD52" s="231"/>
      <c r="AE52" s="231"/>
      <c r="AF52" s="231"/>
      <c r="AG52" s="231"/>
      <c r="AH52" s="231"/>
      <c r="AI52" s="231"/>
      <c r="AJ52" s="231"/>
      <c r="AK52" s="231"/>
      <c r="AL52" s="231"/>
    </row>
    <row r="53" spans="1:38">
      <c r="V53" s="166"/>
      <c r="W53" s="127"/>
      <c r="X53" s="166"/>
      <c r="Y53" s="166"/>
      <c r="Z53" s="230"/>
      <c r="AA53" s="231"/>
      <c r="AB53" s="231"/>
      <c r="AC53" s="231"/>
      <c r="AD53" s="231"/>
      <c r="AE53" s="231"/>
      <c r="AF53" s="231"/>
      <c r="AG53" s="231"/>
      <c r="AH53" s="231"/>
      <c r="AI53" s="231"/>
      <c r="AJ53" s="231"/>
      <c r="AK53" s="231"/>
      <c r="AL53" s="231"/>
    </row>
    <row r="54" spans="1:38">
      <c r="V54" s="166"/>
      <c r="W54" s="127"/>
      <c r="X54" s="166"/>
      <c r="Y54" s="166"/>
      <c r="Z54" s="230"/>
      <c r="AA54" s="231"/>
      <c r="AB54" s="231"/>
      <c r="AC54" s="231"/>
      <c r="AD54" s="231"/>
      <c r="AE54" s="231"/>
      <c r="AF54" s="231"/>
      <c r="AG54" s="231"/>
      <c r="AH54" s="231"/>
      <c r="AI54" s="231"/>
      <c r="AJ54" s="231"/>
      <c r="AK54" s="231"/>
      <c r="AL54" s="231"/>
    </row>
    <row r="55" spans="1:38">
      <c r="Z55" s="231"/>
      <c r="AA55" s="231"/>
      <c r="AB55" s="231"/>
      <c r="AC55" s="231"/>
      <c r="AD55" s="231"/>
      <c r="AE55" s="231"/>
      <c r="AF55" s="231"/>
      <c r="AG55" s="231"/>
      <c r="AH55" s="231"/>
      <c r="AI55" s="231"/>
      <c r="AJ55" s="231"/>
      <c r="AK55" s="231"/>
      <c r="AL55" s="231"/>
    </row>
    <row r="56" spans="1:38">
      <c r="Z56" s="231"/>
      <c r="AA56" s="231"/>
      <c r="AB56" s="231"/>
      <c r="AC56" s="231"/>
      <c r="AD56" s="231"/>
      <c r="AE56" s="231"/>
      <c r="AF56" s="231"/>
      <c r="AG56" s="231"/>
      <c r="AH56" s="231"/>
      <c r="AI56" s="231"/>
      <c r="AJ56" s="231"/>
      <c r="AK56" s="231"/>
      <c r="AL56" s="23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217" activePane="bottomRight" state="frozen"/>
      <selection activeCell="D20" sqref="D20"/>
      <selection pane="topRight" activeCell="D20" sqref="D20"/>
      <selection pane="bottomLeft" activeCell="D20" sqref="D20"/>
      <selection pane="bottomRight" activeCell="B224" sqref="B224"/>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2" customWidth="1"/>
    <col min="6" max="7" width="11.44140625" customWidth="1"/>
    <col min="8" max="8" width="1.33203125" customWidth="1"/>
    <col min="10" max="10" width="34.44140625" customWidth="1"/>
  </cols>
  <sheetData>
    <row r="1" spans="1:10" ht="96" customHeight="1" thickTop="1" thickBot="1">
      <c r="A1" s="663" t="s">
        <v>1933</v>
      </c>
      <c r="B1" s="664"/>
      <c r="C1" s="664"/>
      <c r="D1" s="665"/>
    </row>
    <row r="2" spans="1:10" ht="56.25" customHeight="1" thickTop="1" thickBot="1">
      <c r="A2" s="198" t="s">
        <v>1027</v>
      </c>
      <c r="B2" s="199" t="s">
        <v>1521</v>
      </c>
      <c r="C2" s="199" t="s">
        <v>1066</v>
      </c>
      <c r="D2" s="229" t="s">
        <v>1931</v>
      </c>
    </row>
    <row r="3" spans="1:10" ht="54" thickTop="1" thickBot="1">
      <c r="A3" s="134" t="s">
        <v>1067</v>
      </c>
      <c r="B3" s="135" t="s">
        <v>1304</v>
      </c>
      <c r="C3" s="136" t="str">
        <f>'200.1'!L31</f>
        <v>Ha</v>
      </c>
      <c r="D3" s="183">
        <f>VLOOKUP('200.1'!A88,'200.1'!A36:N107,14,FALSE)</f>
        <v>2229452.1795667754</v>
      </c>
      <c r="G3" t="s">
        <v>1064</v>
      </c>
      <c r="J3" s="1"/>
    </row>
    <row r="4" spans="1:10" ht="54" thickTop="1" thickBot="1">
      <c r="A4" s="137" t="s">
        <v>1069</v>
      </c>
      <c r="B4" s="138" t="s">
        <v>1253</v>
      </c>
      <c r="C4" s="136" t="s">
        <v>1068</v>
      </c>
      <c r="D4" s="183">
        <f>VLOOKUP('200.2'!A88,'200.2'!A37:N108,14,FALSE)</f>
        <v>198314.17133768805</v>
      </c>
      <c r="J4" s="1"/>
    </row>
    <row r="5" spans="1:10" ht="54" thickTop="1" thickBot="1">
      <c r="A5" s="137" t="s">
        <v>1070</v>
      </c>
      <c r="B5" s="138" t="s">
        <v>1254</v>
      </c>
      <c r="C5" s="139" t="s">
        <v>1071</v>
      </c>
      <c r="D5" s="183">
        <f>VLOOKUP('201.1'!A88,'201.1'!A38:N109,14,FALSE)</f>
        <v>145676.52738178516</v>
      </c>
    </row>
    <row r="6" spans="1:10" ht="54" thickTop="1" thickBot="1">
      <c r="A6" s="137" t="s">
        <v>1072</v>
      </c>
      <c r="B6" s="138" t="s">
        <v>1255</v>
      </c>
      <c r="C6" s="139" t="s">
        <v>1071</v>
      </c>
      <c r="D6" s="183">
        <f>VLOOKUP('201.2'!A88,'201.2'!A39:N110,14,FALSE)</f>
        <v>172494.49973794338</v>
      </c>
    </row>
    <row r="7" spans="1:10" ht="70.5" customHeight="1" thickTop="1" thickBot="1">
      <c r="A7" s="137" t="s">
        <v>1073</v>
      </c>
      <c r="B7" s="138" t="s">
        <v>1256</v>
      </c>
      <c r="C7" s="139" t="s">
        <v>1071</v>
      </c>
      <c r="D7" s="183">
        <f>VLOOKUP('201.3'!A88,'201.3'!A40:N111,14,FALSE)</f>
        <v>35055.197650136812</v>
      </c>
    </row>
    <row r="8" spans="1:10" ht="54" thickTop="1" thickBot="1">
      <c r="A8" s="137" t="s">
        <v>1074</v>
      </c>
      <c r="B8" s="138" t="s">
        <v>1257</v>
      </c>
      <c r="C8" s="139" t="s">
        <v>1071</v>
      </c>
      <c r="D8" s="184">
        <f>VLOOKUP('201.4'!A88,'201.4'!A41:N112,14,FALSE)</f>
        <v>75010.941901065802</v>
      </c>
    </row>
    <row r="9" spans="1:10" ht="54" thickTop="1" thickBot="1">
      <c r="A9" s="137" t="s">
        <v>1075</v>
      </c>
      <c r="B9" s="138" t="s">
        <v>1254</v>
      </c>
      <c r="C9" s="139" t="s">
        <v>1929</v>
      </c>
      <c r="D9" s="184">
        <f>VLOOKUP('201.5'!A88,'201.5'!A42:N113,14,FALSE)</f>
        <v>145676.52738178516</v>
      </c>
    </row>
    <row r="10" spans="1:10" ht="54" thickTop="1" thickBot="1">
      <c r="A10" s="137" t="s">
        <v>1076</v>
      </c>
      <c r="B10" s="138" t="s">
        <v>1255</v>
      </c>
      <c r="C10" s="139" t="s">
        <v>1929</v>
      </c>
      <c r="D10" s="184">
        <f>VLOOKUP('201.6'!A88,'201.6'!A43:N114,14,FALSE)</f>
        <v>172494.49973794338</v>
      </c>
    </row>
    <row r="11" spans="1:10" ht="54" thickTop="1" thickBot="1">
      <c r="A11" s="137" t="s">
        <v>1077</v>
      </c>
      <c r="B11" s="138" t="s">
        <v>1255</v>
      </c>
      <c r="C11" s="139" t="s">
        <v>388</v>
      </c>
      <c r="D11" s="184">
        <f>VLOOKUP('201.7'!A88,'201.7'!A44:N115,14,FALSE)</f>
        <v>169665.11251762742</v>
      </c>
    </row>
    <row r="12" spans="1:10" ht="54" thickTop="1" thickBot="1">
      <c r="A12" s="137" t="s">
        <v>1078</v>
      </c>
      <c r="B12" s="138" t="s">
        <v>1258</v>
      </c>
      <c r="C12" s="139" t="s">
        <v>233</v>
      </c>
      <c r="D12" s="184">
        <f>VLOOKUP('201.8'!A88,'201.8'!A45:N116,14,FALSE)</f>
        <v>14738.48495689292</v>
      </c>
    </row>
    <row r="13" spans="1:10" ht="54" thickTop="1" thickBot="1">
      <c r="A13" s="137" t="s">
        <v>1079</v>
      </c>
      <c r="B13" s="138" t="s">
        <v>1259</v>
      </c>
      <c r="C13" s="139" t="s">
        <v>233</v>
      </c>
      <c r="D13" s="184">
        <f>VLOOKUP('201.9'!A88,'201.9'!A46:N117,14,FALSE)</f>
        <v>14446.391502347466</v>
      </c>
    </row>
    <row r="14" spans="1:10" ht="54" thickTop="1" thickBot="1">
      <c r="A14" s="137" t="s">
        <v>1080</v>
      </c>
      <c r="B14" s="138" t="s">
        <v>1260</v>
      </c>
      <c r="C14" s="139" t="s">
        <v>144</v>
      </c>
      <c r="D14" s="184">
        <f>VLOOKUP('201.10'!A88,'201.10'!A47:N118,14,FALSE)</f>
        <v>8400.9499900287337</v>
      </c>
    </row>
    <row r="15" spans="1:10" ht="54" thickTop="1" thickBot="1">
      <c r="A15" s="137" t="s">
        <v>1081</v>
      </c>
      <c r="B15" s="138" t="s">
        <v>1261</v>
      </c>
      <c r="C15" s="139" t="s">
        <v>1082</v>
      </c>
      <c r="D15" s="184">
        <f>VLOOKUP('201.11'!A88,'201.11'!A48:N119,14,FALSE)</f>
        <v>1186.7199888312541</v>
      </c>
    </row>
    <row r="16" spans="1:10" ht="54" thickTop="1" thickBot="1">
      <c r="A16" s="137" t="s">
        <v>1083</v>
      </c>
      <c r="B16" s="138" t="s">
        <v>1262</v>
      </c>
      <c r="C16" s="139" t="s">
        <v>1929</v>
      </c>
      <c r="D16" s="184">
        <f>VLOOKUP('201.12'!A88,'201.12'!A49:N120,14,FALSE)</f>
        <v>100950.21673719931</v>
      </c>
    </row>
    <row r="17" spans="1:4" ht="67.2" thickTop="1" thickBot="1">
      <c r="A17" s="140" t="s">
        <v>1084</v>
      </c>
      <c r="B17" s="141" t="s">
        <v>1263</v>
      </c>
      <c r="C17" s="139" t="s">
        <v>1929</v>
      </c>
      <c r="D17" s="184">
        <f>VLOOKUP('201.13'!A88,'201.13'!A50:N121,14,FALSE)</f>
        <v>90639.135713549447</v>
      </c>
    </row>
    <row r="18" spans="1:4" ht="54" thickTop="1" thickBot="1">
      <c r="A18" s="137" t="s">
        <v>1085</v>
      </c>
      <c r="B18" s="138" t="s">
        <v>1264</v>
      </c>
      <c r="C18" s="139" t="s">
        <v>144</v>
      </c>
      <c r="D18" s="184">
        <f>VLOOKUP('201.14'!A88,'201.14'!A51:N122,14,FALSE)</f>
        <v>29678.24461032886</v>
      </c>
    </row>
    <row r="19" spans="1:4" ht="54" thickTop="1" thickBot="1">
      <c r="A19" s="137" t="s">
        <v>1086</v>
      </c>
      <c r="B19" s="138" t="s">
        <v>1265</v>
      </c>
      <c r="C19" s="139" t="s">
        <v>144</v>
      </c>
      <c r="D19" s="184">
        <f>VLOOKUP('201.15'!A88,'201.15'!A52:N123,14,FALSE)</f>
        <v>35893.317631455539</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92454.136216428393</v>
      </c>
    </row>
    <row r="22" spans="1:4" ht="54" thickTop="1" thickBot="1">
      <c r="A22" s="137" t="s">
        <v>1089</v>
      </c>
      <c r="B22" s="138" t="s">
        <v>1268</v>
      </c>
      <c r="C22" s="139" t="s">
        <v>1929</v>
      </c>
      <c r="D22" s="184">
        <f>VLOOKUP('201.18'!A88,'201.18'!A55:N126,14,FALSE)</f>
        <v>92454.136216428393</v>
      </c>
    </row>
    <row r="23" spans="1:4" ht="54" thickTop="1" thickBot="1">
      <c r="A23" s="137" t="s">
        <v>1090</v>
      </c>
      <c r="B23" s="138" t="s">
        <v>1269</v>
      </c>
      <c r="C23" s="139" t="s">
        <v>144</v>
      </c>
      <c r="D23" s="184">
        <f>VLOOKUP('201.19'!A88,'201.19'!A56:N127,14,FALSE)</f>
        <v>5053.5568195887672</v>
      </c>
    </row>
    <row r="24" spans="1:4" ht="54" thickTop="1" thickBot="1">
      <c r="A24" s="137" t="s">
        <v>1091</v>
      </c>
      <c r="B24" s="138" t="s">
        <v>1270</v>
      </c>
      <c r="C24" s="139" t="s">
        <v>144</v>
      </c>
      <c r="D24" s="184">
        <f>VLOOKUP('201.20'!A88,'201.20'!A57:N128,14,FALSE)</f>
        <v>815.41215544070963</v>
      </c>
    </row>
    <row r="25" spans="1:4" ht="54" thickTop="1" thickBot="1">
      <c r="A25" s="137" t="s">
        <v>1092</v>
      </c>
      <c r="B25" s="138" t="s">
        <v>1271</v>
      </c>
      <c r="C25" s="139" t="s">
        <v>144</v>
      </c>
      <c r="D25" s="184">
        <f>VLOOKUP('201.21'!A88,'201.21'!A58:N129,14,FALSE)</f>
        <v>5831.6913871275301</v>
      </c>
    </row>
    <row r="26" spans="1:4" ht="54" thickTop="1" thickBot="1">
      <c r="A26" s="137" t="s">
        <v>1509</v>
      </c>
      <c r="B26" s="138" t="s">
        <v>1497</v>
      </c>
      <c r="C26" s="139" t="s">
        <v>1929</v>
      </c>
      <c r="D26" s="184">
        <f>VLOOKUP('203.1'!A88,'203.1'!A59:N130,14,FALSE)</f>
        <v>1119873.7267058506</v>
      </c>
    </row>
    <row r="27" spans="1:4" ht="54" thickTop="1" thickBot="1">
      <c r="A27" s="137" t="s">
        <v>1510</v>
      </c>
      <c r="B27" s="138" t="s">
        <v>1501</v>
      </c>
      <c r="C27" s="139" t="s">
        <v>1929</v>
      </c>
      <c r="D27" s="184">
        <f>VLOOKUP('203.2'!A88,'203.2'!A60:N131,14,FALSE)</f>
        <v>1373704.8904824324</v>
      </c>
    </row>
    <row r="28" spans="1:4" ht="54" thickTop="1" thickBot="1">
      <c r="A28" s="137" t="s">
        <v>1511</v>
      </c>
      <c r="B28" s="138" t="s">
        <v>1502</v>
      </c>
      <c r="C28" s="139" t="s">
        <v>1929</v>
      </c>
      <c r="D28" s="184">
        <f>VLOOKUP('203.3'!A88,'203.3'!A61:N132,14,FALSE)</f>
        <v>1555012.8646085616</v>
      </c>
    </row>
    <row r="29" spans="1:4" ht="54" thickTop="1" thickBot="1">
      <c r="A29" s="137" t="s">
        <v>1512</v>
      </c>
      <c r="B29" s="138" t="s">
        <v>1503</v>
      </c>
      <c r="C29" s="139" t="s">
        <v>1929</v>
      </c>
      <c r="D29" s="184">
        <f>VLOOKUP('203.4'!A88,'203.4'!A62:N133,14,FALSE)</f>
        <v>739835.18453165283</v>
      </c>
    </row>
    <row r="30" spans="1:4" ht="54" thickTop="1" thickBot="1">
      <c r="A30" s="137" t="s">
        <v>1513</v>
      </c>
      <c r="B30" s="138" t="s">
        <v>1504</v>
      </c>
      <c r="C30" s="139" t="s">
        <v>1929</v>
      </c>
      <c r="D30" s="184">
        <f>VLOOKUP('203.5'!A88,'203.5'!A63:N134,14,FALSE)</f>
        <v>859047.48311320785</v>
      </c>
    </row>
    <row r="31" spans="1:4" ht="54" thickTop="1" thickBot="1">
      <c r="A31" s="137" t="s">
        <v>1514</v>
      </c>
      <c r="B31" s="138" t="s">
        <v>1505</v>
      </c>
      <c r="C31" s="139" t="s">
        <v>1929</v>
      </c>
      <c r="D31" s="184">
        <f>VLOOKUP('203.6'!A88,'203.6'!A64:N135,14,FALSE)</f>
        <v>934909.85493783397</v>
      </c>
    </row>
    <row r="32" spans="1:4" ht="54" thickTop="1" thickBot="1">
      <c r="A32" s="137" t="s">
        <v>1515</v>
      </c>
      <c r="B32" s="138" t="s">
        <v>1506</v>
      </c>
      <c r="C32" s="139" t="s">
        <v>1929</v>
      </c>
      <c r="D32" s="184">
        <f>VLOOKUP('203.7'!A88,'203.7'!A65:N136,14,FALSE)</f>
        <v>161996.56420069089</v>
      </c>
    </row>
    <row r="33" spans="1:4" ht="54" thickTop="1" thickBot="1">
      <c r="A33" s="137" t="s">
        <v>1516</v>
      </c>
      <c r="B33" s="138" t="s">
        <v>1955</v>
      </c>
      <c r="C33" s="139" t="s">
        <v>1929</v>
      </c>
      <c r="D33" s="184">
        <f>VLOOKUP('203.8'!A88,'203.8'!A66:N137,14,FALSE)</f>
        <v>270976.76059548679</v>
      </c>
    </row>
    <row r="34" spans="1:4" ht="54" thickTop="1" thickBot="1">
      <c r="A34" s="137" t="s">
        <v>1517</v>
      </c>
      <c r="B34" s="138" t="s">
        <v>1508</v>
      </c>
      <c r="C34" s="139" t="s">
        <v>1929</v>
      </c>
      <c r="D34" s="184">
        <f>VLOOKUP('203.9'!A88,'203.9'!A67:N138,14,FALSE)</f>
        <v>287404.45176569768</v>
      </c>
    </row>
    <row r="35" spans="1:4" ht="54" thickTop="1" thickBot="1">
      <c r="A35" s="137" t="s">
        <v>1518</v>
      </c>
      <c r="B35" s="138" t="s">
        <v>1498</v>
      </c>
      <c r="C35" s="139" t="s">
        <v>1929</v>
      </c>
      <c r="D35" s="184">
        <f>VLOOKUP('203.10'!A88,'203.10'!A68:N139,14,FALSE)</f>
        <v>127637.77141109905</v>
      </c>
    </row>
    <row r="36" spans="1:4" ht="54" thickTop="1" thickBot="1">
      <c r="A36" s="137" t="s">
        <v>1519</v>
      </c>
      <c r="B36" s="138" t="s">
        <v>1499</v>
      </c>
      <c r="C36" s="139" t="s">
        <v>1929</v>
      </c>
      <c r="D36" s="184">
        <f>VLOOKUP('203.11'!A88,'203.11'!A69:N140,14,FALSE)</f>
        <v>203772.5694446241</v>
      </c>
    </row>
    <row r="37" spans="1:4" ht="54" thickTop="1" thickBot="1">
      <c r="A37" s="137" t="s">
        <v>1520</v>
      </c>
      <c r="B37" s="226" t="s">
        <v>1500</v>
      </c>
      <c r="C37" s="139" t="s">
        <v>1929</v>
      </c>
      <c r="D37" s="184">
        <f>VLOOKUP('203.12'!A88,'203.12'!A70:N141,14,FALSE)</f>
        <v>212306.43498759076</v>
      </c>
    </row>
    <row r="38" spans="1:4" ht="54" thickTop="1" thickBot="1">
      <c r="A38" s="137" t="s">
        <v>1093</v>
      </c>
      <c r="B38" s="138" t="s">
        <v>1272</v>
      </c>
      <c r="C38" s="139" t="s">
        <v>388</v>
      </c>
      <c r="D38" s="184">
        <f>VLOOKUP('210.1.1'!A88,'210.1.1'!A71:N142,14,FALSE)</f>
        <v>11305.359094369189</v>
      </c>
    </row>
    <row r="39" spans="1:4" ht="54" thickTop="1" thickBot="1">
      <c r="A39" s="137" t="s">
        <v>1094</v>
      </c>
      <c r="B39" s="138" t="s">
        <v>1273</v>
      </c>
      <c r="C39" s="139" t="s">
        <v>388</v>
      </c>
      <c r="D39" s="184">
        <f>VLOOKUP('210.1.2'!A88,'210.1.2'!A72:N143,14,FALSE)</f>
        <v>3436.0818947644111</v>
      </c>
    </row>
    <row r="40" spans="1:4" ht="54" thickTop="1" thickBot="1">
      <c r="A40" s="137" t="s">
        <v>1095</v>
      </c>
      <c r="B40" s="138" t="s">
        <v>1274</v>
      </c>
      <c r="C40" s="139" t="s">
        <v>388</v>
      </c>
      <c r="D40" s="184">
        <f>VLOOKUP('210.2.1'!A90,'210.2.1'!A73:N144,14,FALSE)</f>
        <v>27176.245060122175</v>
      </c>
    </row>
    <row r="41" spans="1:4" ht="54" thickTop="1" thickBot="1">
      <c r="A41" s="137" t="s">
        <v>1096</v>
      </c>
      <c r="B41" s="138" t="s">
        <v>1275</v>
      </c>
      <c r="C41" s="139" t="s">
        <v>388</v>
      </c>
      <c r="D41" s="184">
        <f>VLOOKUP('210.2.2'!A88,'210.2.2'!A74:N145,14,FALSE)</f>
        <v>11305.359094369189</v>
      </c>
    </row>
    <row r="42" spans="1:4" ht="54" thickTop="1" thickBot="1">
      <c r="A42" s="137" t="s">
        <v>1097</v>
      </c>
      <c r="B42" s="138" t="s">
        <v>1276</v>
      </c>
      <c r="C42" s="139" t="s">
        <v>388</v>
      </c>
      <c r="D42" s="184">
        <f>VLOOKUP('210.2.3'!A91,'210.2.3'!A91:N146,14,FALSE)</f>
        <v>19306.967860517398</v>
      </c>
    </row>
    <row r="43" spans="1:4" ht="54" thickTop="1" thickBot="1">
      <c r="A43" s="137" t="s">
        <v>1098</v>
      </c>
      <c r="B43" s="138" t="s">
        <v>1277</v>
      </c>
      <c r="C43" s="139" t="s">
        <v>388</v>
      </c>
      <c r="D43" s="184">
        <f>VLOOKUP('210.2.4'!A88,'210.2.4'!A88:N147,14,FALSE)</f>
        <v>3436.0818947644111</v>
      </c>
    </row>
    <row r="44" spans="1:4" ht="54" thickTop="1" thickBot="1">
      <c r="A44" s="137" t="s">
        <v>1099</v>
      </c>
      <c r="B44" s="138" t="s">
        <v>1278</v>
      </c>
      <c r="C44" s="139" t="s">
        <v>388</v>
      </c>
      <c r="D44" s="184">
        <f>VLOOKUP('211.1'!A88,'211.1'!A88:N148,14,FALSE)</f>
        <v>6542.8632197927163</v>
      </c>
    </row>
    <row r="45" spans="1:4" ht="54" thickTop="1" thickBot="1">
      <c r="A45" s="137" t="s">
        <v>1100</v>
      </c>
      <c r="B45" s="138" t="s">
        <v>1279</v>
      </c>
      <c r="C45" s="139" t="s">
        <v>388</v>
      </c>
      <c r="D45" s="184">
        <f>VLOOKUP('220.1'!A88,'220.1'!A88:N149,14,FALSE)</f>
        <v>11330.649250759478</v>
      </c>
    </row>
    <row r="46" spans="1:4" ht="54" thickTop="1" thickBot="1">
      <c r="A46" s="137" t="s">
        <v>1101</v>
      </c>
      <c r="B46" s="138" t="s">
        <v>1280</v>
      </c>
      <c r="C46" s="139" t="s">
        <v>388</v>
      </c>
      <c r="D46" s="184">
        <f>VLOOKUP('221.1'!A88,'221.1'!A88:N150,14,FALSE)</f>
        <v>8276.131563449344</v>
      </c>
    </row>
    <row r="47" spans="1:4" ht="54" thickTop="1" thickBot="1">
      <c r="A47" s="137" t="s">
        <v>1102</v>
      </c>
      <c r="B47" s="138" t="s">
        <v>1281</v>
      </c>
      <c r="C47" s="139" t="s">
        <v>388</v>
      </c>
      <c r="D47" s="184">
        <f>VLOOKUP('221.2'!A88,'221.2'!A88:N151,14,FALSE)</f>
        <v>4522.381563449344</v>
      </c>
    </row>
    <row r="48" spans="1:4" ht="67.2" thickTop="1" thickBot="1">
      <c r="A48" s="137" t="s">
        <v>1525</v>
      </c>
      <c r="B48" s="138" t="s">
        <v>1522</v>
      </c>
      <c r="C48" s="139" t="s">
        <v>233</v>
      </c>
      <c r="D48" s="184">
        <f>VLOOKUP('223.1'!A88,'223.1'!A88:N152,14,FALSE)</f>
        <v>8410.5953126196309</v>
      </c>
    </row>
    <row r="49" spans="1:4" ht="54" thickTop="1" thickBot="1">
      <c r="A49" s="137" t="s">
        <v>1526</v>
      </c>
      <c r="B49" s="138" t="s">
        <v>1523</v>
      </c>
      <c r="C49" s="139" t="s">
        <v>233</v>
      </c>
      <c r="D49" s="184">
        <f>VLOOKUP('223.2'!A88,'223.2'!A88:N153,14,FALSE)</f>
        <v>10768.463883494325</v>
      </c>
    </row>
    <row r="50" spans="1:4" ht="54" thickTop="1" thickBot="1">
      <c r="A50" s="137" t="s">
        <v>1527</v>
      </c>
      <c r="B50" s="138" t="s">
        <v>1524</v>
      </c>
      <c r="C50" s="139" t="s">
        <v>388</v>
      </c>
      <c r="D50" s="184">
        <f>VLOOKUP('223.3.1'!A88,'223.3.1'!A88:N154,14,FALSE)</f>
        <v>42261</v>
      </c>
    </row>
    <row r="51" spans="1:4" ht="67.2" thickTop="1" thickBot="1">
      <c r="A51" s="137" t="s">
        <v>1528</v>
      </c>
      <c r="B51" s="138" t="s">
        <v>1530</v>
      </c>
      <c r="C51" s="139" t="s">
        <v>388</v>
      </c>
      <c r="D51" s="184">
        <f>VLOOKUP('223.3.2'!A88,'223.3.2'!A88:N155,14,FALSE)</f>
        <v>107390.83403648902</v>
      </c>
    </row>
    <row r="52" spans="1:4" ht="54" thickTop="1" thickBot="1">
      <c r="A52" s="137" t="s">
        <v>1529</v>
      </c>
      <c r="B52" s="138" t="s">
        <v>1531</v>
      </c>
      <c r="C52" s="139" t="s">
        <v>388</v>
      </c>
      <c r="D52" s="184">
        <f>VLOOKUP('223.3.3'!A88,'223.3.3'!A88:N156,14,FALSE)</f>
        <v>117059.58403648902</v>
      </c>
    </row>
    <row r="53" spans="1:4" ht="54" thickTop="1" thickBot="1">
      <c r="A53" s="143" t="s">
        <v>1103</v>
      </c>
      <c r="B53" s="144" t="s">
        <v>2062</v>
      </c>
      <c r="C53" s="139" t="s">
        <v>233</v>
      </c>
      <c r="D53" s="184">
        <f>VLOOKUP('230.1'!A88,'230.1'!A88:N157,14,FALSE)</f>
        <v>2487.4737852582216</v>
      </c>
    </row>
    <row r="54" spans="1:4" ht="54" thickTop="1" thickBot="1">
      <c r="A54" s="143" t="s">
        <v>1104</v>
      </c>
      <c r="B54" s="144" t="s">
        <v>1282</v>
      </c>
      <c r="C54" s="139" t="s">
        <v>233</v>
      </c>
      <c r="D54" s="184">
        <f>VLOOKUP('231.1'!A88,'231.1'!A88:N159,14,FALSE)</f>
        <v>8517.484961742437</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9231.2121657363259</v>
      </c>
    </row>
    <row r="57" spans="1:4" ht="54" thickTop="1" thickBot="1">
      <c r="A57" s="143" t="s">
        <v>1535</v>
      </c>
      <c r="B57" s="144" t="s">
        <v>1536</v>
      </c>
      <c r="C57" s="139" t="s">
        <v>233</v>
      </c>
      <c r="D57" s="184">
        <f>VLOOKUP('233.10'!A88,'233.10'!A88:N162,14,FALSE)</f>
        <v>23254.835969218184</v>
      </c>
    </row>
    <row r="58" spans="1:4" ht="54" thickTop="1" thickBot="1">
      <c r="A58" s="143" t="s">
        <v>1106</v>
      </c>
      <c r="B58" s="144" t="s">
        <v>1537</v>
      </c>
      <c r="C58" s="139" t="s">
        <v>233</v>
      </c>
      <c r="D58" s="184">
        <f>VLOOKUP('234.1'!A88,'234.1'!A88:N163,14,FALSE)</f>
        <v>1007.5799153462036</v>
      </c>
    </row>
    <row r="59" spans="1:4" ht="54" thickTop="1" thickBot="1">
      <c r="A59" s="143" t="s">
        <v>1540</v>
      </c>
      <c r="B59" s="144" t="s">
        <v>1541</v>
      </c>
      <c r="C59" s="139" t="s">
        <v>388</v>
      </c>
      <c r="D59" s="184">
        <f>VLOOKUP('235.1'!A88,'235.1'!A88:N164,14,FALSE)</f>
        <v>53885.134283717736</v>
      </c>
    </row>
    <row r="60" spans="1:4" ht="54" thickTop="1" thickBot="1">
      <c r="A60" s="145" t="s">
        <v>1542</v>
      </c>
      <c r="B60" s="144" t="s">
        <v>1543</v>
      </c>
      <c r="C60" s="139" t="s">
        <v>388</v>
      </c>
      <c r="D60" s="184">
        <f>VLOOKUP('235.10'!A88,'235.10'!A88:N165,14,FALSE)</f>
        <v>12050.564487189837</v>
      </c>
    </row>
    <row r="61" spans="1:4" ht="54" thickTop="1" thickBot="1">
      <c r="A61" s="145" t="s">
        <v>1544</v>
      </c>
      <c r="B61" s="144" t="s">
        <v>1545</v>
      </c>
      <c r="C61" s="139" t="s">
        <v>377</v>
      </c>
      <c r="D61" s="184">
        <f>VLOOKUP('235.11'!A88,'235.11'!A88:N166,14,FALSE)</f>
        <v>522.93212245659879</v>
      </c>
    </row>
    <row r="62" spans="1:4" ht="54" thickTop="1" thickBot="1">
      <c r="A62" s="145" t="s">
        <v>1546</v>
      </c>
      <c r="B62" s="144" t="s">
        <v>1957</v>
      </c>
      <c r="C62" s="139" t="s">
        <v>388</v>
      </c>
      <c r="D62" s="184">
        <f>VLOOKUP('236.1'!A88,'236.1'!A88:N167,14,FALSE)</f>
        <v>115010.56448718984</v>
      </c>
    </row>
    <row r="63" spans="1:4" ht="54" thickTop="1" thickBot="1">
      <c r="A63" s="145" t="s">
        <v>1549</v>
      </c>
      <c r="B63" s="144" t="s">
        <v>1958</v>
      </c>
      <c r="C63" s="139" t="s">
        <v>388</v>
      </c>
      <c r="D63" s="184">
        <f>VLOOKUP('236.10'!A87,'236.10'!A87:N168,14,FALSE)</f>
        <v>12050.564487189837</v>
      </c>
    </row>
    <row r="64" spans="1:4" ht="54" thickTop="1" thickBot="1">
      <c r="A64" s="145" t="s">
        <v>1550</v>
      </c>
      <c r="B64" s="146" t="s">
        <v>1551</v>
      </c>
      <c r="C64" s="180" t="s">
        <v>377</v>
      </c>
      <c r="D64" s="184">
        <f>VLOOKUP('236.11'!A88,'236.11'!A88:N169,14,FALSE)</f>
        <v>1287</v>
      </c>
    </row>
    <row r="65" spans="1:4" ht="54" thickTop="1" thickBot="1">
      <c r="A65" s="143" t="s">
        <v>1107</v>
      </c>
      <c r="B65" s="144" t="s">
        <v>1283</v>
      </c>
      <c r="C65" s="139" t="s">
        <v>233</v>
      </c>
      <c r="D65" s="184">
        <f>VLOOKUP('310.1'!A87,'310.1'!A87:N170,14,FALSE)</f>
        <v>706.40470036300769</v>
      </c>
    </row>
    <row r="66" spans="1:4" ht="54" thickTop="1" thickBot="1">
      <c r="A66" s="143" t="s">
        <v>1108</v>
      </c>
      <c r="B66" s="144" t="s">
        <v>1284</v>
      </c>
      <c r="C66" s="139" t="s">
        <v>388</v>
      </c>
      <c r="D66" s="184">
        <f>VLOOKUP('311.1'!A87,'311.1'!A87:N171,14,FALSE)</f>
        <v>31449.730712258766</v>
      </c>
    </row>
    <row r="67" spans="1:4" ht="54" thickTop="1" thickBot="1">
      <c r="A67" s="143" t="s">
        <v>1109</v>
      </c>
      <c r="B67" s="144" t="s">
        <v>1285</v>
      </c>
      <c r="C67" s="139" t="s">
        <v>1082</v>
      </c>
      <c r="D67" s="184">
        <f>VLOOKUP('312.1'!A88,'312.1'!A88:N172,14,FALSE)</f>
        <v>6548.5849024010322</v>
      </c>
    </row>
    <row r="68" spans="1:4" ht="54" thickTop="1" thickBot="1">
      <c r="A68" s="143" t="s">
        <v>1110</v>
      </c>
      <c r="B68" s="144" t="s">
        <v>1286</v>
      </c>
      <c r="C68" s="139" t="s">
        <v>1082</v>
      </c>
      <c r="D68" s="184">
        <f>VLOOKUP('312.2'!A88,'312.2'!A88:N173,14,FALSE)</f>
        <v>4154.1001820690981</v>
      </c>
    </row>
    <row r="69" spans="1:4" ht="54" thickTop="1" thickBot="1">
      <c r="A69" s="143" t="s">
        <v>1111</v>
      </c>
      <c r="B69" s="144" t="s">
        <v>1287</v>
      </c>
      <c r="C69" s="139" t="s">
        <v>1548</v>
      </c>
      <c r="D69" s="184">
        <f>VLOOKUP('312.3'!A87,'312.3'!A87:N174,14,FALSE)</f>
        <v>1498.0760655448753</v>
      </c>
    </row>
    <row r="70" spans="1:4" ht="54" thickTop="1" thickBot="1">
      <c r="A70" s="143" t="s">
        <v>1112</v>
      </c>
      <c r="B70" s="144" t="s">
        <v>1288</v>
      </c>
      <c r="C70" s="139" t="s">
        <v>388</v>
      </c>
      <c r="D70" s="185">
        <f>VLOOKUP('312.4'!A88,'312.4'!A88:N175,14,FALSE)</f>
        <v>31442.354338173438</v>
      </c>
    </row>
    <row r="71" spans="1:4" ht="54" thickTop="1" thickBot="1">
      <c r="A71" s="143" t="s">
        <v>1113</v>
      </c>
      <c r="B71" s="144" t="s">
        <v>1553</v>
      </c>
      <c r="C71" s="139" t="s">
        <v>388</v>
      </c>
      <c r="D71" s="185">
        <f>VLOOKUP('320.1'!A88,'320.1'!A88:N176,14,FALSE)</f>
        <v>107763.27346203958</v>
      </c>
    </row>
    <row r="72" spans="1:4" ht="54" thickTop="1" thickBot="1">
      <c r="A72" s="143" t="s">
        <v>1114</v>
      </c>
      <c r="B72" s="144" t="s">
        <v>1554</v>
      </c>
      <c r="C72" s="139" t="s">
        <v>388</v>
      </c>
      <c r="D72" s="185">
        <f>VLOOKUP('320.2'!A88,'320.2'!A88:N177,14,FALSE)</f>
        <v>107763.27346203958</v>
      </c>
    </row>
    <row r="73" spans="1:4" ht="54" thickTop="1" thickBot="1">
      <c r="A73" s="143" t="s">
        <v>1557</v>
      </c>
      <c r="B73" s="144" t="s">
        <v>1558</v>
      </c>
      <c r="C73" s="139" t="s">
        <v>388</v>
      </c>
      <c r="D73" s="185">
        <f>VLOOKUP('320.3'!A88,'320.3'!A88:N178,14,FALSE)</f>
        <v>107763.27346203958</v>
      </c>
    </row>
    <row r="74" spans="1:4" ht="54" thickTop="1" thickBot="1">
      <c r="A74" s="143" t="s">
        <v>1559</v>
      </c>
      <c r="B74" s="144" t="s">
        <v>1560</v>
      </c>
      <c r="C74" s="139" t="s">
        <v>388</v>
      </c>
      <c r="D74" s="185">
        <f>VLOOKUP('320.4'!A88,'320.4'!A88:N179,14,FALSE)</f>
        <v>124950.23759859624</v>
      </c>
    </row>
    <row r="75" spans="1:4" ht="54" thickTop="1" thickBot="1">
      <c r="A75" s="143" t="s">
        <v>1561</v>
      </c>
      <c r="B75" s="144" t="s">
        <v>1562</v>
      </c>
      <c r="C75" s="139" t="s">
        <v>388</v>
      </c>
      <c r="D75" s="185">
        <f>VLOOKUP('320.5'!A88,'320.5'!A88:N180,14,FALSE)</f>
        <v>124950.23759859624</v>
      </c>
    </row>
    <row r="76" spans="1:4" ht="54" thickTop="1" thickBot="1">
      <c r="A76" s="143" t="s">
        <v>1563</v>
      </c>
      <c r="B76" s="144" t="s">
        <v>1564</v>
      </c>
      <c r="C76" s="139" t="s">
        <v>388</v>
      </c>
      <c r="D76" s="185">
        <f>VLOOKUP('320.6'!A88,'320.6'!A88:N181,14,FALSE)</f>
        <v>124950.23759859624</v>
      </c>
    </row>
    <row r="77" spans="1:4" ht="54" thickTop="1" thickBot="1">
      <c r="A77" s="143" t="s">
        <v>1115</v>
      </c>
      <c r="B77" s="144" t="s">
        <v>1565</v>
      </c>
      <c r="C77" s="139" t="s">
        <v>388</v>
      </c>
      <c r="D77" s="185">
        <f>VLOOKUP('330.1'!A88,'330.1'!A88:N182,14,FALSE)</f>
        <v>130180.47867547192</v>
      </c>
    </row>
    <row r="78" spans="1:4" ht="54" thickTop="1" thickBot="1">
      <c r="A78" s="145" t="s">
        <v>1116</v>
      </c>
      <c r="B78" s="144" t="s">
        <v>1566</v>
      </c>
      <c r="C78" s="139" t="s">
        <v>388</v>
      </c>
      <c r="D78" s="185">
        <f>VLOOKUP('330.2'!A88,'330.1'!A88:N183,14,FALSE)</f>
        <v>130180.47867547192</v>
      </c>
    </row>
    <row r="79" spans="1:4" ht="54" thickTop="1" thickBot="1">
      <c r="A79" s="145" t="s">
        <v>1567</v>
      </c>
      <c r="B79" s="146" t="s">
        <v>1568</v>
      </c>
      <c r="C79" s="139" t="s">
        <v>388</v>
      </c>
      <c r="D79" s="185">
        <f>VLOOKUP('330.3'!A88,'330.3'!A88:N184,14,FALSE)</f>
        <v>95246.807603205409</v>
      </c>
    </row>
    <row r="80" spans="1:4" ht="54" thickTop="1" thickBot="1">
      <c r="A80" s="145" t="s">
        <v>1569</v>
      </c>
      <c r="B80" s="146" t="s">
        <v>1570</v>
      </c>
      <c r="C80" s="139" t="s">
        <v>388</v>
      </c>
      <c r="D80" s="185">
        <f>VLOOKUP('330.4'!A88,'330.4'!A88:N185,14,FALSE)</f>
        <v>147367.44281202857</v>
      </c>
    </row>
    <row r="81" spans="1:4" ht="54" thickTop="1" thickBot="1">
      <c r="A81" s="145" t="s">
        <v>1571</v>
      </c>
      <c r="B81" s="146" t="s">
        <v>1572</v>
      </c>
      <c r="C81" s="139" t="s">
        <v>388</v>
      </c>
      <c r="D81" s="185">
        <f>VLOOKUP('330.5'!A88,'330.5'!A88:N186,14,FALSE)</f>
        <v>114787.32949533399</v>
      </c>
    </row>
    <row r="82" spans="1:4" ht="54" thickTop="1" thickBot="1">
      <c r="A82" s="145" t="s">
        <v>1573</v>
      </c>
      <c r="B82" s="146" t="s">
        <v>1574</v>
      </c>
      <c r="C82" s="139" t="s">
        <v>388</v>
      </c>
      <c r="D82" s="185">
        <f>VLOOKUP('330.6'!A88,'330.6'!A88:N187,14,FALSE)</f>
        <v>112433.77173976209</v>
      </c>
    </row>
    <row r="83" spans="1:4" ht="54" thickTop="1" thickBot="1">
      <c r="A83" s="143" t="s">
        <v>1117</v>
      </c>
      <c r="B83" s="144" t="s">
        <v>1575</v>
      </c>
      <c r="C83" s="139" t="s">
        <v>388</v>
      </c>
      <c r="D83" s="185">
        <f>VLOOKUP('340.1'!A88,'340.1'!A88:N188,14,FALSE)</f>
        <v>130729.58734440613</v>
      </c>
    </row>
    <row r="84" spans="1:4" ht="54" thickTop="1" thickBot="1">
      <c r="A84" s="143" t="s">
        <v>1118</v>
      </c>
      <c r="B84" s="144" t="s">
        <v>1576</v>
      </c>
      <c r="C84" s="139" t="s">
        <v>388</v>
      </c>
      <c r="D84" s="185">
        <f>VLOOKUP('340.2'!A88,'340.2'!A88:N190,14,FALSE)</f>
        <v>97139.519005688344</v>
      </c>
    </row>
    <row r="85" spans="1:4" ht="54" thickTop="1" thickBot="1">
      <c r="A85" s="143" t="s">
        <v>1119</v>
      </c>
      <c r="B85" s="144" t="s">
        <v>1577</v>
      </c>
      <c r="C85" s="139" t="s">
        <v>388</v>
      </c>
      <c r="D85" s="185">
        <f>VLOOKUP('340.3'!A88,'340.3'!A88:N191,14,FALSE)</f>
        <v>97139.519005688344</v>
      </c>
    </row>
    <row r="86" spans="1:4" ht="54" thickTop="1" thickBot="1">
      <c r="A86" s="143" t="s">
        <v>1578</v>
      </c>
      <c r="B86" s="144" t="s">
        <v>2127</v>
      </c>
      <c r="C86" s="139" t="s">
        <v>388</v>
      </c>
      <c r="D86" s="185">
        <f>VLOOKUP('350.1'!A88,'350.1'!A88:N192,14,FALSE)</f>
        <v>176715.58747434357</v>
      </c>
    </row>
    <row r="87" spans="1:4" ht="54" thickTop="1" thickBot="1">
      <c r="A87" s="204" t="s">
        <v>1579</v>
      </c>
      <c r="B87" s="144" t="s">
        <v>2128</v>
      </c>
      <c r="C87" s="139" t="s">
        <v>388</v>
      </c>
      <c r="D87" s="185">
        <f>VLOOKUP('350.2'!A88,'350.2'!A88:N193,14,FALSE)</f>
        <v>144135.47415764903</v>
      </c>
    </row>
    <row r="88" spans="1:4" ht="54" thickTop="1" thickBot="1">
      <c r="A88" s="145" t="s">
        <v>1580</v>
      </c>
      <c r="B88" s="146" t="s">
        <v>1581</v>
      </c>
      <c r="C88" s="139" t="s">
        <v>388</v>
      </c>
      <c r="D88" s="185">
        <f>VLOOKUP('350.3'!A88,'350.3'!A88:N194,14,FALSE)</f>
        <v>176715.58747434357</v>
      </c>
    </row>
    <row r="89" spans="1:4" ht="54" thickTop="1" thickBot="1">
      <c r="A89" s="143" t="s">
        <v>1582</v>
      </c>
      <c r="B89" s="144" t="s">
        <v>1583</v>
      </c>
      <c r="C89" s="139" t="s">
        <v>388</v>
      </c>
      <c r="D89" s="185">
        <f>VLOOKUP('350.4'!A88,'350.4'!A88:N195,14,FALSE)</f>
        <v>144135.47415764903</v>
      </c>
    </row>
    <row r="90" spans="1:4" ht="54" thickTop="1" thickBot="1">
      <c r="A90" s="145" t="s">
        <v>1584</v>
      </c>
      <c r="B90" s="146" t="s">
        <v>1585</v>
      </c>
      <c r="C90" s="139" t="s">
        <v>388</v>
      </c>
      <c r="D90" s="185">
        <f>VLOOKUP('350.10'!A88,'350.10'!A88:N196,14,FALSE)</f>
        <v>129651.69645324972</v>
      </c>
    </row>
    <row r="91" spans="1:4" ht="54" thickTop="1" thickBot="1">
      <c r="A91" s="145" t="s">
        <v>1586</v>
      </c>
      <c r="B91" s="146" t="s">
        <v>1587</v>
      </c>
      <c r="C91" s="139" t="s">
        <v>388</v>
      </c>
      <c r="D91" s="185">
        <f>VLOOKUP('350.11'!A88,'350.11'!A88:N197,14,FALSE)</f>
        <v>97071.583136555128</v>
      </c>
    </row>
    <row r="92" spans="1:4" ht="54" thickTop="1" thickBot="1">
      <c r="A92" s="145" t="s">
        <v>1588</v>
      </c>
      <c r="B92" s="146" t="s">
        <v>1589</v>
      </c>
      <c r="C92" s="139" t="s">
        <v>388</v>
      </c>
      <c r="D92" s="185">
        <f>VLOOKUP('350.12'!A88,'350.12'!A88:N198,14,FALSE)</f>
        <v>129651.69645324972</v>
      </c>
    </row>
    <row r="93" spans="1:4" ht="54" thickTop="1" thickBot="1">
      <c r="A93" s="145" t="s">
        <v>1590</v>
      </c>
      <c r="B93" s="146" t="s">
        <v>1591</v>
      </c>
      <c r="C93" s="139" t="s">
        <v>388</v>
      </c>
      <c r="D93" s="185">
        <f>VLOOKUP('350.13'!A88,'350.13'!A88:N199,14,FALSE)</f>
        <v>97071.583136555128</v>
      </c>
    </row>
    <row r="94" spans="1:4" ht="54" thickTop="1" thickBot="1">
      <c r="A94" s="143" t="s">
        <v>1592</v>
      </c>
      <c r="B94" s="144" t="s">
        <v>1593</v>
      </c>
      <c r="C94" s="139" t="s">
        <v>1082</v>
      </c>
      <c r="D94" s="185">
        <f>VLOOKUP('350.14'!A88,'350.14'!A88:N200,14,FALSE)</f>
        <v>522.93212245659879</v>
      </c>
    </row>
    <row r="95" spans="1:4" ht="54" thickTop="1" thickBot="1">
      <c r="A95" s="145" t="s">
        <v>1594</v>
      </c>
      <c r="B95" s="146" t="s">
        <v>1595</v>
      </c>
      <c r="C95" s="139" t="s">
        <v>388</v>
      </c>
      <c r="D95" s="185">
        <f>VLOOKUP('351.1'!A88,'351.1'!A88:N201,14,FALSE)</f>
        <v>144135.47415764903</v>
      </c>
    </row>
    <row r="96" spans="1:4" ht="54" thickTop="1" thickBot="1">
      <c r="A96" s="145" t="s">
        <v>1596</v>
      </c>
      <c r="B96" s="146" t="s">
        <v>1597</v>
      </c>
      <c r="C96" s="139" t="s">
        <v>388</v>
      </c>
      <c r="D96" s="185">
        <f>VLOOKUP('351.2'!A88,'351.2'!A88:N202,14,FALSE)</f>
        <v>144135.47415764903</v>
      </c>
    </row>
    <row r="97" spans="1:4" ht="54" thickTop="1" thickBot="1">
      <c r="A97" s="145" t="s">
        <v>1598</v>
      </c>
      <c r="B97" s="146" t="s">
        <v>1599</v>
      </c>
      <c r="C97" s="139" t="s">
        <v>388</v>
      </c>
      <c r="D97" s="185">
        <f>VLOOKUP('351.10'!A88,'351.10'!A88:N203,14,FALSE)</f>
        <v>97071.583136555128</v>
      </c>
    </row>
    <row r="98" spans="1:4" ht="54" thickTop="1" thickBot="1">
      <c r="A98" s="145" t="s">
        <v>1600</v>
      </c>
      <c r="B98" s="146" t="s">
        <v>1601</v>
      </c>
      <c r="C98" s="139" t="s">
        <v>388</v>
      </c>
      <c r="D98" s="185">
        <f>VLOOKUP('351.11'!A88,'351.11'!A88:N204,14,FALSE)</f>
        <v>97071.583136555128</v>
      </c>
    </row>
    <row r="99" spans="1:4" ht="54" thickTop="1" thickBot="1">
      <c r="A99" s="145" t="s">
        <v>1602</v>
      </c>
      <c r="B99" s="146" t="s">
        <v>1603</v>
      </c>
      <c r="C99" s="139" t="s">
        <v>1082</v>
      </c>
      <c r="D99" s="185">
        <f>VLOOKUP('351.12'!A88,'351.12'!A88:N205,14,FALSE)</f>
        <v>522.93212245659879</v>
      </c>
    </row>
    <row r="100" spans="1:4" ht="54" thickTop="1" thickBot="1">
      <c r="A100" s="145" t="s">
        <v>1606</v>
      </c>
      <c r="B100" s="146" t="s">
        <v>1604</v>
      </c>
      <c r="C100" s="139" t="s">
        <v>1082</v>
      </c>
      <c r="D100" s="185">
        <f>VLOOKUP('410.1'!A88,'410.1'!A88:N206,14,FALSE)</f>
        <v>2050.2018654187486</v>
      </c>
    </row>
    <row r="101" spans="1:4" ht="54" thickTop="1" thickBot="1">
      <c r="A101" s="145" t="s">
        <v>1607</v>
      </c>
      <c r="B101" s="146" t="s">
        <v>1605</v>
      </c>
      <c r="C101" s="139" t="s">
        <v>1082</v>
      </c>
      <c r="D101" s="185">
        <f>VLOOKUP('410.2'!A88,'410.2'!A88:N207,14,FALSE)</f>
        <v>2047.35035629104</v>
      </c>
    </row>
    <row r="102" spans="1:4" ht="54" thickTop="1" thickBot="1">
      <c r="A102" s="145" t="s">
        <v>1609</v>
      </c>
      <c r="B102" s="146" t="s">
        <v>1608</v>
      </c>
      <c r="C102" s="139" t="s">
        <v>377</v>
      </c>
      <c r="D102" s="185">
        <f>VLOOKUP('410.3'!A88,'410.3'!A88:N208,14,FALSE)</f>
        <v>2060.1247985746877</v>
      </c>
    </row>
    <row r="103" spans="1:4" ht="54" thickTop="1" thickBot="1">
      <c r="A103" s="145" t="s">
        <v>1611</v>
      </c>
      <c r="B103" s="146" t="s">
        <v>1610</v>
      </c>
      <c r="C103" s="139" t="s">
        <v>1548</v>
      </c>
      <c r="D103" s="185">
        <f>VLOOKUP('411.1'!A88,'411.1'!A88:N209,14,FALSE)</f>
        <v>21970</v>
      </c>
    </row>
    <row r="104" spans="1:4" ht="54" thickTop="1" thickBot="1">
      <c r="A104" s="143" t="s">
        <v>1120</v>
      </c>
      <c r="B104" s="144" t="s">
        <v>2064</v>
      </c>
      <c r="C104" s="139" t="s">
        <v>1548</v>
      </c>
      <c r="D104" s="185">
        <f>VLOOKUP('411.2'!A88,'411.2'!A88:N210,14,FALSE)</f>
        <v>2470.1719804877653</v>
      </c>
    </row>
    <row r="105" spans="1:4" ht="54" thickTop="1" thickBot="1">
      <c r="A105" s="143" t="s">
        <v>1121</v>
      </c>
      <c r="B105" s="144" t="s">
        <v>2160</v>
      </c>
      <c r="C105" s="139" t="s">
        <v>1548</v>
      </c>
      <c r="D105" s="185">
        <f>VLOOKUP('411.3'!A88,'411.3'!A88:N211,14,FALSE)</f>
        <v>4550</v>
      </c>
    </row>
    <row r="106" spans="1:4" ht="54" thickTop="1" thickBot="1">
      <c r="A106" s="143" t="s">
        <v>1612</v>
      </c>
      <c r="B106" s="144" t="s">
        <v>2161</v>
      </c>
      <c r="C106" s="139" t="s">
        <v>1548</v>
      </c>
      <c r="D106" s="185">
        <f>VLOOKUP('411.4'!A88,'411.4'!A88:N212,14,FALSE)</f>
        <v>5200</v>
      </c>
    </row>
    <row r="107" spans="1:4" ht="54" thickTop="1" thickBot="1">
      <c r="A107" s="143" t="s">
        <v>1619</v>
      </c>
      <c r="B107" s="200" t="s">
        <v>1690</v>
      </c>
      <c r="C107" s="139" t="s">
        <v>1082</v>
      </c>
      <c r="D107" s="185">
        <f>VLOOKUP('413.1'!A88,'413.1'!A88:N213,14,FALSE)</f>
        <v>3431.9539965721669</v>
      </c>
    </row>
    <row r="108" spans="1:4" ht="54" thickTop="1" thickBot="1">
      <c r="A108" s="143" t="s">
        <v>1621</v>
      </c>
      <c r="B108" s="144" t="s">
        <v>1691</v>
      </c>
      <c r="C108" s="139" t="s">
        <v>1082</v>
      </c>
      <c r="D108" s="185">
        <f>VLOOKUP('413.2'!A88,'413.2'!A88:N214,14,FALSE)</f>
        <v>3091.9993506467895</v>
      </c>
    </row>
    <row r="109" spans="1:4" ht="54" thickTop="1" thickBot="1">
      <c r="A109" s="143" t="s">
        <v>1623</v>
      </c>
      <c r="B109" s="144" t="s">
        <v>1692</v>
      </c>
      <c r="C109" s="139" t="s">
        <v>1082</v>
      </c>
      <c r="D109" s="185">
        <f>VLOOKUP('413.3'!A88,'413.3'!A88:N215,14,FALSE)</f>
        <v>3183.9621734589728</v>
      </c>
    </row>
    <row r="110" spans="1:4" ht="54" thickTop="1" thickBot="1">
      <c r="A110" s="143" t="s">
        <v>1122</v>
      </c>
      <c r="B110" s="144" t="s">
        <v>1289</v>
      </c>
      <c r="C110" s="139" t="s">
        <v>1082</v>
      </c>
      <c r="D110" s="185">
        <f>VLOOKUP('414.1'!A88,'414.1'!A88:N216,14,FALSE)</f>
        <v>2354.3641863045004</v>
      </c>
    </row>
    <row r="111" spans="1:4" ht="54" thickTop="1" thickBot="1">
      <c r="A111" s="143" t="s">
        <v>1123</v>
      </c>
      <c r="B111" s="144" t="s">
        <v>2065</v>
      </c>
      <c r="C111" s="139" t="s">
        <v>1082</v>
      </c>
      <c r="D111" s="185">
        <f>VLOOKUP('414.2'!A88,'414.2'!A88:N217,14,FALSE)</f>
        <v>3537.6453801955058</v>
      </c>
    </row>
    <row r="112" spans="1:4" ht="54" thickTop="1" thickBot="1">
      <c r="A112" s="143" t="s">
        <v>1124</v>
      </c>
      <c r="B112" s="144" t="s">
        <v>2066</v>
      </c>
      <c r="C112" s="139" t="s">
        <v>1082</v>
      </c>
      <c r="D112" s="185">
        <f>VLOOKUP('414.3'!A88,'414.3'!A88:N218,14,FALSE)</f>
        <v>3537.6453801955058</v>
      </c>
    </row>
    <row r="113" spans="1:4" ht="54" thickTop="1" thickBot="1">
      <c r="A113" s="143" t="s">
        <v>1125</v>
      </c>
      <c r="B113" s="144" t="s">
        <v>1290</v>
      </c>
      <c r="C113" s="139" t="s">
        <v>1082</v>
      </c>
      <c r="D113" s="185">
        <f>VLOOKUP('414.4'!A88,'414.4'!A88:N219,14,FALSE)</f>
        <v>3498.7401257438596</v>
      </c>
    </row>
    <row r="114" spans="1:4" ht="54" thickTop="1" thickBot="1">
      <c r="A114" s="143" t="s">
        <v>1126</v>
      </c>
      <c r="B114" s="144" t="s">
        <v>1291</v>
      </c>
      <c r="C114" s="139" t="s">
        <v>1082</v>
      </c>
      <c r="D114" s="185">
        <f>VLOOKUP('414.5'!A88,'414.5'!A88:N220,14,FALSE)</f>
        <v>3621.6307495502324</v>
      </c>
    </row>
    <row r="115" spans="1:4" ht="54" thickTop="1" thickBot="1">
      <c r="A115" s="143" t="s">
        <v>1630</v>
      </c>
      <c r="B115" s="144" t="s">
        <v>2162</v>
      </c>
      <c r="C115" s="139" t="s">
        <v>1082</v>
      </c>
      <c r="D115" s="185">
        <f>VLOOKUP('414.6'!A88,'414.6'!A88:N221,14,FALSE)</f>
        <v>3720.6810581409309</v>
      </c>
    </row>
    <row r="116" spans="1:4" ht="54" thickTop="1" thickBot="1">
      <c r="A116" s="143" t="s">
        <v>1127</v>
      </c>
      <c r="B116" s="144" t="s">
        <v>2067</v>
      </c>
      <c r="C116" s="139" t="s">
        <v>1548</v>
      </c>
      <c r="D116" s="185">
        <f>VLOOKUP('415.1'!A88,'415.1'!A88:N222,14,FALSE)</f>
        <v>3690.9693925398765</v>
      </c>
    </row>
    <row r="117" spans="1:4" ht="54" thickTop="1" thickBot="1">
      <c r="A117" s="143" t="s">
        <v>1128</v>
      </c>
      <c r="B117" s="144" t="s">
        <v>2164</v>
      </c>
      <c r="C117" s="139" t="s">
        <v>233</v>
      </c>
      <c r="D117" s="185">
        <f>VLOOKUP('420.1'!A87,'420.1'!A87:N223,14,FALSE)</f>
        <v>3073.3052009147823</v>
      </c>
    </row>
    <row r="118" spans="1:4" ht="54" thickTop="1" thickBot="1">
      <c r="A118" s="143" t="s">
        <v>1129</v>
      </c>
      <c r="B118" s="144" t="s">
        <v>2163</v>
      </c>
      <c r="C118" s="148" t="s">
        <v>233</v>
      </c>
      <c r="D118" s="185">
        <f>VLOOKUP('420.2 '!A88,'420.2 '!A59:N107,14,FALSE)</f>
        <v>5014.8512404356097</v>
      </c>
    </row>
    <row r="119" spans="1:4" ht="54" thickTop="1" thickBot="1">
      <c r="A119" s="143" t="s">
        <v>1635</v>
      </c>
      <c r="B119" s="144" t="s">
        <v>1636</v>
      </c>
      <c r="C119" s="139" t="s">
        <v>233</v>
      </c>
      <c r="D119" s="185">
        <f>VLOOKUP('420.3'!A88,'420.3'!A88:N225,14,FALSE)</f>
        <v>3500.440795081166</v>
      </c>
    </row>
    <row r="120" spans="1:4" ht="54" thickTop="1" thickBot="1">
      <c r="A120" s="143" t="s">
        <v>1130</v>
      </c>
      <c r="B120" s="144" t="s">
        <v>1292</v>
      </c>
      <c r="C120" s="139" t="s">
        <v>233</v>
      </c>
      <c r="D120" s="185">
        <f>VLOOKUP('421.1'!A88,'421.1'!A88:N226,14,FALSE)</f>
        <v>1613.3170600022222</v>
      </c>
    </row>
    <row r="121" spans="1:4" ht="54" thickTop="1" thickBot="1">
      <c r="A121" s="143" t="s">
        <v>1131</v>
      </c>
      <c r="B121" s="144" t="s">
        <v>1293</v>
      </c>
      <c r="C121" s="139" t="s">
        <v>233</v>
      </c>
      <c r="D121" s="185">
        <f>VLOOKUP('421.2'!A88,'421.2'!A88:N227,14,FALSE)</f>
        <v>1778.6505287870461</v>
      </c>
    </row>
    <row r="122" spans="1:4" ht="54" thickTop="1" thickBot="1">
      <c r="A122" s="143" t="s">
        <v>1132</v>
      </c>
      <c r="B122" s="144" t="s">
        <v>2068</v>
      </c>
      <c r="C122" s="139" t="s">
        <v>233</v>
      </c>
      <c r="D122" s="185">
        <f>VLOOKUP('421.3'!A88,'421.3'!A88:N228,14,FALSE)</f>
        <v>1698.2009098764229</v>
      </c>
    </row>
    <row r="123" spans="1:4" ht="54" thickTop="1" thickBot="1">
      <c r="A123" s="143" t="s">
        <v>1133</v>
      </c>
      <c r="B123" s="144" t="s">
        <v>2069</v>
      </c>
      <c r="C123" s="139" t="s">
        <v>233</v>
      </c>
      <c r="D123" s="185">
        <f>VLOOKUP('421.4'!A88,'421.4'!A88:N229,14,FALSE)</f>
        <v>1809.0566839658643</v>
      </c>
    </row>
    <row r="124" spans="1:4" ht="54" thickTop="1" thickBot="1">
      <c r="A124" s="143" t="s">
        <v>1640</v>
      </c>
      <c r="B124" s="146" t="s">
        <v>1641</v>
      </c>
      <c r="C124" s="139" t="s">
        <v>233</v>
      </c>
      <c r="D124" s="185">
        <f>VLOOKUP('430.1.1'!A87,'430.1.1'!A87:N230,14,FALSE)</f>
        <v>8207.2216543845934</v>
      </c>
    </row>
    <row r="125" spans="1:4" ht="54" thickTop="1" thickBot="1">
      <c r="A125" s="143" t="s">
        <v>1642</v>
      </c>
      <c r="B125" s="144" t="s">
        <v>1643</v>
      </c>
      <c r="C125" s="139" t="s">
        <v>233</v>
      </c>
      <c r="D125" s="185">
        <f>VLOOKUP('430.1.2'!A88,'430.1.2'!A88:N231,14,FALSE)</f>
        <v>6804.575377893615</v>
      </c>
    </row>
    <row r="126" spans="1:4" ht="54" thickTop="1" thickBot="1">
      <c r="A126" s="143" t="s">
        <v>1644</v>
      </c>
      <c r="B126" s="144" t="s">
        <v>1693</v>
      </c>
      <c r="C126" s="139" t="s">
        <v>233</v>
      </c>
      <c r="D126" s="185">
        <f>VLOOKUP('430.2.1'!A88,'430.2.1'!A88:N232,14,FALSE)</f>
        <v>8207.2216543845934</v>
      </c>
    </row>
    <row r="127" spans="1:4" ht="54" thickTop="1" thickBot="1">
      <c r="A127" s="143" t="s">
        <v>1646</v>
      </c>
      <c r="B127" s="144" t="s">
        <v>1694</v>
      </c>
      <c r="C127" s="139" t="s">
        <v>233</v>
      </c>
      <c r="D127" s="185">
        <f>VLOOKUP('430.2.2'!A88,'430.2.2'!A88:N233,14,FALSE)</f>
        <v>6804.575377893615</v>
      </c>
    </row>
    <row r="128" spans="1:4" ht="54" thickTop="1" thickBot="1">
      <c r="A128" s="143" t="s">
        <v>1647</v>
      </c>
      <c r="B128" s="144" t="s">
        <v>1695</v>
      </c>
      <c r="C128" s="139" t="s">
        <v>233</v>
      </c>
      <c r="D128" s="185">
        <f>VLOOKUP('431.1.1'!A88,'431.1.1'!A88:N234,14,FALSE)</f>
        <v>16790.280620494283</v>
      </c>
    </row>
    <row r="129" spans="1:4" ht="54" thickTop="1" thickBot="1">
      <c r="A129" s="143" t="s">
        <v>1649</v>
      </c>
      <c r="B129" s="144" t="s">
        <v>1696</v>
      </c>
      <c r="C129" s="139" t="s">
        <v>233</v>
      </c>
      <c r="D129" s="185">
        <f>VLOOKUP('431.1.2'!A88,'431.1.2'!A88:N235,14,FALSE)</f>
        <v>13333.731547583984</v>
      </c>
    </row>
    <row r="130" spans="1:4" ht="54" thickTop="1" thickBot="1">
      <c r="A130" s="143" t="s">
        <v>1652</v>
      </c>
      <c r="B130" s="144" t="s">
        <v>1697</v>
      </c>
      <c r="C130" s="139" t="s">
        <v>233</v>
      </c>
      <c r="D130" s="185">
        <f>VLOOKUP('431.2.1'!A88,'431.2.1'!A88:N236,14,FALSE)</f>
        <v>17076.774171512483</v>
      </c>
    </row>
    <row r="131" spans="1:4" ht="54" thickTop="1" thickBot="1">
      <c r="A131" s="143" t="s">
        <v>1653</v>
      </c>
      <c r="B131" s="144" t="s">
        <v>1698</v>
      </c>
      <c r="C131" s="139" t="s">
        <v>233</v>
      </c>
      <c r="D131" s="185">
        <f>VLOOKUP('431.2.2'!A88,'431.2.2'!A88:N237,14,FALSE)</f>
        <v>13552.655864871478</v>
      </c>
    </row>
    <row r="132" spans="1:4" ht="54" thickTop="1" thickBot="1">
      <c r="A132" s="143" t="s">
        <v>1134</v>
      </c>
      <c r="B132" s="144" t="s">
        <v>1294</v>
      </c>
      <c r="C132" s="139" t="s">
        <v>233</v>
      </c>
      <c r="D132" s="185">
        <f>VLOOKUP('432.1'!A88,'432.1'!A88:N238,14,FALSE)</f>
        <v>5443.2222873394949</v>
      </c>
    </row>
    <row r="133" spans="1:4" ht="54" thickTop="1" thickBot="1">
      <c r="A133" s="143" t="s">
        <v>1135</v>
      </c>
      <c r="B133" s="144" t="s">
        <v>2070</v>
      </c>
      <c r="C133" s="139" t="s">
        <v>233</v>
      </c>
      <c r="D133" s="185">
        <f>VLOOKUP('432.2'!A88,'432.2'!A88:N239,14,FALSE)</f>
        <v>4983.9626518260957</v>
      </c>
    </row>
    <row r="134" spans="1:4" ht="54" thickTop="1" thickBot="1">
      <c r="A134" s="143" t="s">
        <v>1136</v>
      </c>
      <c r="B134" s="144" t="s">
        <v>2071</v>
      </c>
      <c r="C134" s="139" t="s">
        <v>233</v>
      </c>
      <c r="D134" s="185">
        <f>VLOOKUP('433.1'!A88,'433.1'!A88:N240,14,FALSE)</f>
        <v>8870.6229013757093</v>
      </c>
    </row>
    <row r="135" spans="1:4" ht="54" thickTop="1" thickBot="1">
      <c r="A135" s="143" t="s">
        <v>1137</v>
      </c>
      <c r="B135" s="144" t="s">
        <v>2072</v>
      </c>
      <c r="C135" s="139" t="s">
        <v>233</v>
      </c>
      <c r="D135" s="185">
        <f>VLOOKUP('433.2'!A88,'433.2'!A88:N241,14,FALSE)</f>
        <v>8452.1248354986128</v>
      </c>
    </row>
    <row r="136" spans="1:4" ht="54" thickTop="1" thickBot="1">
      <c r="A136" s="143" t="s">
        <v>1138</v>
      </c>
      <c r="B136" s="144" t="s">
        <v>2073</v>
      </c>
      <c r="C136" s="139" t="s">
        <v>233</v>
      </c>
      <c r="D136" s="185">
        <f>VLOOKUP('433.3'!A88,'433.3'!A88:N242,14,FALSE)</f>
        <v>10015.432924276074</v>
      </c>
    </row>
    <row r="137" spans="1:4" ht="54" thickTop="1" thickBot="1">
      <c r="A137" s="143" t="s">
        <v>1139</v>
      </c>
      <c r="B137" s="144" t="s">
        <v>1295</v>
      </c>
      <c r="C137" s="139" t="s">
        <v>233</v>
      </c>
      <c r="D137" s="185">
        <f>VLOOKUP('433.4'!A88,'433.4'!A88:N243,14,FALSE)</f>
        <v>6428.8654157647843</v>
      </c>
    </row>
    <row r="138" spans="1:4" ht="54" thickTop="1" thickBot="1">
      <c r="A138" s="143" t="s">
        <v>1140</v>
      </c>
      <c r="B138" s="144" t="s">
        <v>2074</v>
      </c>
      <c r="C138" s="139" t="s">
        <v>233</v>
      </c>
      <c r="D138" s="185">
        <f>VLOOKUP('433.5'!A88,'433.5'!A88:N244,14,FALSE)</f>
        <v>7919.9979013757084</v>
      </c>
    </row>
    <row r="139" spans="1:4" ht="54" thickTop="1" thickBot="1">
      <c r="A139" s="143" t="s">
        <v>1141</v>
      </c>
      <c r="B139" s="144" t="s">
        <v>2075</v>
      </c>
      <c r="C139" s="139" t="s">
        <v>233</v>
      </c>
      <c r="D139" s="185">
        <f>VLOOKUP('433.6'!A88,'433.6'!A88:N245,14,FALSE)</f>
        <v>7535.1373354986135</v>
      </c>
    </row>
    <row r="140" spans="1:4" ht="54" thickTop="1" thickBot="1">
      <c r="A140" s="143" t="s">
        <v>1142</v>
      </c>
      <c r="B140" s="144" t="s">
        <v>2076</v>
      </c>
      <c r="C140" s="139" t="s">
        <v>233</v>
      </c>
      <c r="D140" s="185">
        <f>VLOOKUP('433.7'!A88,'433.7'!A88:N246,14,FALSE)</f>
        <v>8903.9329242760741</v>
      </c>
    </row>
    <row r="141" spans="1:4" ht="54" thickTop="1" thickBot="1">
      <c r="A141" s="143" t="s">
        <v>1143</v>
      </c>
      <c r="B141" s="144" t="s">
        <v>1296</v>
      </c>
      <c r="C141" s="139" t="s">
        <v>233</v>
      </c>
      <c r="D141" s="185">
        <f>VLOOKUP('433.8'!A88,'433.8'!A88:N247,14,FALSE)</f>
        <v>5734.1779157647852</v>
      </c>
    </row>
    <row r="142" spans="1:4" ht="54" thickTop="1" thickBot="1">
      <c r="A142" s="143" t="s">
        <v>1144</v>
      </c>
      <c r="B142" s="144" t="s">
        <v>2077</v>
      </c>
      <c r="C142" s="139" t="s">
        <v>388</v>
      </c>
      <c r="D142" s="185">
        <f>VLOOKUP('440.1'!A89,'440.1'!A89:N248,14,FALSE)</f>
        <v>212381.09317697003</v>
      </c>
    </row>
    <row r="143" spans="1:4" ht="54" thickTop="1" thickBot="1">
      <c r="A143" s="143" t="s">
        <v>1145</v>
      </c>
      <c r="B143" s="144" t="s">
        <v>2078</v>
      </c>
      <c r="C143" s="139" t="s">
        <v>388</v>
      </c>
      <c r="D143" s="185">
        <f>VLOOKUP('440.2'!A93,'440.2'!A93:N250,14,FALSE)</f>
        <v>212381.09317697003</v>
      </c>
    </row>
    <row r="144" spans="1:4" ht="54" thickTop="1" thickBot="1">
      <c r="A144" s="143" t="s">
        <v>1146</v>
      </c>
      <c r="B144" s="144" t="s">
        <v>2079</v>
      </c>
      <c r="C144" s="139" t="s">
        <v>388</v>
      </c>
      <c r="D144" s="185">
        <f>VLOOKUP('440.3'!A93,'440.3'!A93:N252,14,FALSE)</f>
        <v>212381.09317697003</v>
      </c>
    </row>
    <row r="145" spans="1:4" ht="54" thickTop="1" thickBot="1">
      <c r="A145" s="143" t="s">
        <v>1147</v>
      </c>
      <c r="B145" s="144" t="s">
        <v>1297</v>
      </c>
      <c r="C145" s="139" t="s">
        <v>388</v>
      </c>
      <c r="D145" s="185">
        <f>VLOOKUP('440.4'!A93,'440.4'!A93:N254,14,FALSE)</f>
        <v>236278.00640984575</v>
      </c>
    </row>
    <row r="146" spans="1:4" ht="54" thickTop="1" thickBot="1">
      <c r="A146" s="143" t="s">
        <v>1148</v>
      </c>
      <c r="B146" s="144" t="s">
        <v>2080</v>
      </c>
      <c r="C146" s="139" t="s">
        <v>388</v>
      </c>
      <c r="D146" s="185">
        <f>VLOOKUP('441.1'!A93,'441.1'!A93:N256,14,FALSE)</f>
        <v>212381.09317697003</v>
      </c>
    </row>
    <row r="147" spans="1:4" ht="54" thickTop="1" thickBot="1">
      <c r="A147" s="143" t="s">
        <v>1149</v>
      </c>
      <c r="B147" s="144" t="s">
        <v>2081</v>
      </c>
      <c r="C147" s="139" t="s">
        <v>388</v>
      </c>
      <c r="D147" s="185">
        <f>VLOOKUP('441.2'!A92,'441.2'!A92:N258,14,FALSE)</f>
        <v>212381.09317697003</v>
      </c>
    </row>
    <row r="148" spans="1:4" ht="54" thickTop="1" thickBot="1">
      <c r="A148" s="143" t="s">
        <v>1150</v>
      </c>
      <c r="B148" s="144" t="s">
        <v>2082</v>
      </c>
      <c r="C148" s="139" t="s">
        <v>388</v>
      </c>
      <c r="D148" s="185">
        <f>VLOOKUP('441.3'!A93,'441.3'!A93:N260,14,FALSE)</f>
        <v>212381.65651940645</v>
      </c>
    </row>
    <row r="149" spans="1:4" ht="54" thickTop="1" thickBot="1">
      <c r="A149" s="143" t="s">
        <v>1151</v>
      </c>
      <c r="B149" s="144" t="s">
        <v>2083</v>
      </c>
      <c r="C149" s="139" t="s">
        <v>388</v>
      </c>
      <c r="D149" s="185">
        <f>VLOOKUP('441.4'!A92,'441.4'!A92:N262,14,FALSE)</f>
        <v>236253.63140984575</v>
      </c>
    </row>
    <row r="150" spans="1:4" ht="54" thickTop="1" thickBot="1">
      <c r="A150" s="143" t="s">
        <v>1152</v>
      </c>
      <c r="B150" s="144" t="s">
        <v>2063</v>
      </c>
      <c r="C150" s="139" t="s">
        <v>388</v>
      </c>
      <c r="D150" s="185">
        <f>VLOOKUP('450.1'!A95,'450.1'!A95:N264,14,FALSE)</f>
        <v>260268.29576276563</v>
      </c>
    </row>
    <row r="151" spans="1:4" ht="54" thickTop="1" thickBot="1">
      <c r="A151" s="143" t="s">
        <v>1153</v>
      </c>
      <c r="B151" s="144" t="s">
        <v>2084</v>
      </c>
      <c r="C151" s="139" t="s">
        <v>388</v>
      </c>
      <c r="D151" s="185">
        <f>VLOOKUP('450.2'!A93,'450.2'!A93:N266,14,FALSE)</f>
        <v>242550.35742032924</v>
      </c>
    </row>
    <row r="152" spans="1:4" ht="54" thickTop="1" thickBot="1">
      <c r="A152" s="143" t="s">
        <v>1154</v>
      </c>
      <c r="B152" s="144" t="s">
        <v>2085</v>
      </c>
      <c r="C152" s="139" t="s">
        <v>388</v>
      </c>
      <c r="D152" s="185">
        <f>VLOOKUP('450.3'!A93,'450.3'!A93:N268,14,FALSE)</f>
        <v>242550.35742032924</v>
      </c>
    </row>
    <row r="153" spans="1:4" ht="54" thickTop="1" thickBot="1">
      <c r="A153" s="143" t="s">
        <v>1155</v>
      </c>
      <c r="B153" s="144" t="s">
        <v>2086</v>
      </c>
      <c r="C153" s="139" t="s">
        <v>388</v>
      </c>
      <c r="D153" s="185">
        <f>VLOOKUP('450.4'!A92,'450.4'!A92:N270,14,FALSE)</f>
        <v>260268.29576276563</v>
      </c>
    </row>
    <row r="154" spans="1:4" ht="63.75" customHeight="1" thickTop="1" thickBot="1">
      <c r="A154" s="143" t="s">
        <v>1156</v>
      </c>
      <c r="B154" s="144" t="s">
        <v>2087</v>
      </c>
      <c r="C154" s="139" t="s">
        <v>388</v>
      </c>
      <c r="D154" s="185">
        <f>VLOOKUP('450.5'!A92,'450.5'!A92:N272,14,FALSE)</f>
        <v>242550.35742032924</v>
      </c>
    </row>
    <row r="155" spans="1:4" ht="54" thickTop="1" thickBot="1">
      <c r="A155" s="143" t="s">
        <v>1157</v>
      </c>
      <c r="B155" s="144" t="s">
        <v>2088</v>
      </c>
      <c r="C155" s="139" t="s">
        <v>388</v>
      </c>
      <c r="D155" s="185">
        <f>VLOOKUP('450.6'!A93,'450.6'!A93:N274,14,FALSE)</f>
        <v>242550.35742032924</v>
      </c>
    </row>
    <row r="156" spans="1:4" ht="54" thickTop="1" thickBot="1">
      <c r="A156" s="143" t="s">
        <v>1158</v>
      </c>
      <c r="B156" s="144" t="s">
        <v>2089</v>
      </c>
      <c r="C156" s="139" t="s">
        <v>388</v>
      </c>
      <c r="D156" s="185">
        <f>VLOOKUP('450.7'!A93,'450.7'!A93:N275,14,FALSE)</f>
        <v>242550.35742032924</v>
      </c>
    </row>
    <row r="157" spans="1:4" ht="54" thickTop="1" thickBot="1">
      <c r="A157" s="143" t="s">
        <v>1159</v>
      </c>
      <c r="B157" s="144" t="s">
        <v>2090</v>
      </c>
      <c r="C157" s="139" t="s">
        <v>388</v>
      </c>
      <c r="D157" s="185">
        <f>VLOOKUP('450.8'!A93,'450.8'!A93:N276,14,FALSE)</f>
        <v>242550.35742032924</v>
      </c>
    </row>
    <row r="158" spans="1:4" ht="54" thickTop="1" thickBot="1">
      <c r="A158" s="143" t="s">
        <v>1668</v>
      </c>
      <c r="B158" s="144" t="s">
        <v>1699</v>
      </c>
      <c r="C158" s="139" t="s">
        <v>388</v>
      </c>
      <c r="D158" s="185">
        <f>VLOOKUP('450.10'!A92,'450.10'!A92:N277,14,FALSE)</f>
        <v>299163.84263051755</v>
      </c>
    </row>
    <row r="159" spans="1:4" ht="54" thickTop="1" thickBot="1">
      <c r="A159" s="143" t="s">
        <v>1670</v>
      </c>
      <c r="B159" s="144" t="s">
        <v>1700</v>
      </c>
      <c r="C159" s="139" t="s">
        <v>388</v>
      </c>
      <c r="D159" s="185">
        <f>VLOOKUP('450.11'!A92,'450.11'!A92:N278,14,FALSE)</f>
        <v>281445.90428808116</v>
      </c>
    </row>
    <row r="160" spans="1:4" ht="54" thickTop="1" thickBot="1">
      <c r="A160" s="143" t="s">
        <v>1672</v>
      </c>
      <c r="B160" s="144" t="s">
        <v>1701</v>
      </c>
      <c r="C160" s="139" t="s">
        <v>388</v>
      </c>
      <c r="D160" s="185">
        <f>VLOOKUP('450.12'!A92,'450.11'!A92:N279,14,FALSE)</f>
        <v>281445.90428808116</v>
      </c>
    </row>
    <row r="161" spans="1:4" ht="54" thickTop="1" thickBot="1">
      <c r="A161" s="143" t="s">
        <v>1160</v>
      </c>
      <c r="B161" s="144" t="s">
        <v>2091</v>
      </c>
      <c r="C161" s="139" t="s">
        <v>388</v>
      </c>
      <c r="D161" s="185">
        <f>VLOOKUP('451.1'!A92,'451.1'!A92:N280,14,FALSE)</f>
        <v>242550.35742032924</v>
      </c>
    </row>
    <row r="162" spans="1:4" ht="54" thickTop="1" thickBot="1">
      <c r="A162" s="143" t="s">
        <v>1161</v>
      </c>
      <c r="B162" s="144" t="s">
        <v>2092</v>
      </c>
      <c r="C162" s="139" t="s">
        <v>388</v>
      </c>
      <c r="D162" s="185">
        <f>VLOOKUP('451.2'!A93,'451.2'!A93:N281,14,FALSE)</f>
        <v>242550.35742032924</v>
      </c>
    </row>
    <row r="163" spans="1:4" ht="54" thickTop="1" thickBot="1">
      <c r="A163" s="143" t="s">
        <v>1162</v>
      </c>
      <c r="B163" s="144" t="s">
        <v>2093</v>
      </c>
      <c r="C163" s="139" t="s">
        <v>388</v>
      </c>
      <c r="D163" s="185">
        <f>VLOOKUP('451.3'!A92,'451.3'!A92:N282,14,FALSE)</f>
        <v>242550.35742032924</v>
      </c>
    </row>
    <row r="164" spans="1:4" ht="54" thickTop="1" thickBot="1">
      <c r="A164" s="143" t="s">
        <v>1163</v>
      </c>
      <c r="B164" s="144" t="s">
        <v>2094</v>
      </c>
      <c r="C164" s="139" t="s">
        <v>388</v>
      </c>
      <c r="D164" s="185">
        <f>VLOOKUP('451.4'!A92,'451.4'!A92:N283,14,FALSE)</f>
        <v>281445.90428808116</v>
      </c>
    </row>
    <row r="165" spans="1:4" ht="54" thickTop="1" thickBot="1">
      <c r="A165" s="143" t="s">
        <v>1164</v>
      </c>
      <c r="B165" s="144" t="s">
        <v>2095</v>
      </c>
      <c r="C165" s="139" t="s">
        <v>388</v>
      </c>
      <c r="D165" s="185">
        <f>VLOOKUP('452.1'!A93,'452.1'!A93:N284,14,FALSE)</f>
        <v>242550.35742032924</v>
      </c>
    </row>
    <row r="166" spans="1:4" ht="54" thickTop="1" thickBot="1">
      <c r="A166" s="143" t="s">
        <v>1165</v>
      </c>
      <c r="B166" s="144" t="s">
        <v>2096</v>
      </c>
      <c r="C166" s="139" t="s">
        <v>388</v>
      </c>
      <c r="D166" s="185">
        <f>VLOOKUP('452.2'!A93,'452.2'!A93:N285,14,FALSE)</f>
        <v>242550.35742032924</v>
      </c>
    </row>
    <row r="167" spans="1:4" ht="54" thickTop="1" thickBot="1">
      <c r="A167" s="143" t="s">
        <v>1166</v>
      </c>
      <c r="B167" s="144" t="s">
        <v>2097</v>
      </c>
      <c r="C167" s="139" t="s">
        <v>388</v>
      </c>
      <c r="D167" s="185">
        <f>VLOOKUP('452.3'!A92,'452.3'!A92:N286,14,FALSE)</f>
        <v>242550.35742032924</v>
      </c>
    </row>
    <row r="168" spans="1:4" ht="54" thickTop="1" thickBot="1">
      <c r="A168" s="143" t="s">
        <v>1167</v>
      </c>
      <c r="B168" s="144" t="s">
        <v>2098</v>
      </c>
      <c r="C168" s="139" t="s">
        <v>388</v>
      </c>
      <c r="D168" s="185">
        <f>VLOOKUP('452.4'!A93,'452.4'!A93:N287,14,FALSE)</f>
        <v>242550.35742032924</v>
      </c>
    </row>
    <row r="169" spans="1:4" ht="54" thickTop="1" thickBot="1">
      <c r="A169" s="143" t="s">
        <v>1168</v>
      </c>
      <c r="B169" s="144" t="s">
        <v>1298</v>
      </c>
      <c r="C169" s="139" t="s">
        <v>388</v>
      </c>
      <c r="D169" s="185">
        <f>VLOOKUP('453.1'!A92,'453.1'!A92:N288,14,FALSE)</f>
        <v>245252.41498247971</v>
      </c>
    </row>
    <row r="170" spans="1:4" ht="54" thickTop="1" thickBot="1">
      <c r="A170" s="143" t="s">
        <v>1169</v>
      </c>
      <c r="B170" s="144" t="s">
        <v>2099</v>
      </c>
      <c r="C170" s="139" t="s">
        <v>233</v>
      </c>
      <c r="D170" s="185">
        <f>VLOOKUP('460.1'!A87,'460.1'!A87:N289,14,FALSE)</f>
        <v>4747.753213838645</v>
      </c>
    </row>
    <row r="171" spans="1:4" ht="54" thickTop="1" thickBot="1">
      <c r="A171" s="205" t="s">
        <v>2123</v>
      </c>
      <c r="B171" s="144" t="s">
        <v>2179</v>
      </c>
      <c r="C171" s="139" t="s">
        <v>233</v>
      </c>
      <c r="D171" s="185">
        <f>VLOOKUP('460.2'!A87,'460.2'!A87:N290,14,FALSE)</f>
        <v>2373.8766069193225</v>
      </c>
    </row>
    <row r="172" spans="1:4" ht="51.75" customHeight="1" thickTop="1" thickBot="1">
      <c r="A172" s="143" t="s">
        <v>1170</v>
      </c>
      <c r="B172" s="144" t="s">
        <v>1299</v>
      </c>
      <c r="C172" s="139" t="s">
        <v>388</v>
      </c>
      <c r="D172" s="185">
        <f>VLOOKUP('461.1'!A87,'461.1'!A87:N291,14,FALSE)</f>
        <v>85491.124149839554</v>
      </c>
    </row>
    <row r="173" spans="1:4" ht="54" thickTop="1" thickBot="1">
      <c r="A173" s="143" t="s">
        <v>1171</v>
      </c>
      <c r="B173" s="144" t="s">
        <v>1300</v>
      </c>
      <c r="C173" s="139" t="s">
        <v>388</v>
      </c>
      <c r="D173" s="185">
        <f>VLOOKUP('461.2'!A89,'461.2'!A89:N294,14,FALSE)</f>
        <v>97029.239672638985</v>
      </c>
    </row>
    <row r="174" spans="1:4" ht="54" thickTop="1" thickBot="1">
      <c r="A174" s="143" t="s">
        <v>1682</v>
      </c>
      <c r="B174" s="144" t="s">
        <v>2184</v>
      </c>
      <c r="C174" s="139" t="s">
        <v>388</v>
      </c>
      <c r="D174" s="185">
        <f>VLOOKUP('462.1.1'!A88,'462.1.1'!A88:N293,14,FALSE)</f>
        <v>151284.95613531163</v>
      </c>
    </row>
    <row r="175" spans="1:4" ht="54" thickTop="1" thickBot="1">
      <c r="A175" s="143" t="s">
        <v>1683</v>
      </c>
      <c r="B175" s="144" t="s">
        <v>2185</v>
      </c>
      <c r="C175" s="139" t="s">
        <v>388</v>
      </c>
      <c r="D175" s="185">
        <f>VLOOKUP('462.1.2'!A88,'462.1.2'!A88:N294,14,FALSE)</f>
        <v>151483.19048219742</v>
      </c>
    </row>
    <row r="176" spans="1:4" ht="54" thickTop="1" thickBot="1">
      <c r="A176" s="143" t="s">
        <v>1684</v>
      </c>
      <c r="B176" s="144" t="s">
        <v>2188</v>
      </c>
      <c r="C176" s="139" t="s">
        <v>388</v>
      </c>
      <c r="D176" s="185">
        <f>VLOOKUP('462.2.1'!A88,'462.2.1'!A88:N295,14,FALSE)</f>
        <v>163786.14436237395</v>
      </c>
    </row>
    <row r="177" spans="1:4" ht="54" thickTop="1" thickBot="1">
      <c r="A177" s="143" t="s">
        <v>1685</v>
      </c>
      <c r="B177" s="144" t="s">
        <v>2189</v>
      </c>
      <c r="C177" s="139" t="s">
        <v>388</v>
      </c>
      <c r="D177" s="185">
        <f>VLOOKUP('462.2.2'!A88,'462.2.2'!A88:N296,14,FALSE)</f>
        <v>163984.37870925973</v>
      </c>
    </row>
    <row r="178" spans="1:4" ht="54" thickTop="1" thickBot="1">
      <c r="A178" s="143" t="s">
        <v>1172</v>
      </c>
      <c r="B178" s="144" t="s">
        <v>1702</v>
      </c>
      <c r="C178" s="139" t="s">
        <v>233</v>
      </c>
      <c r="D178" s="185">
        <f>VLOOKUP('464.1'!A88,'464.1'!A88:N297,14,FALSE)</f>
        <v>5955.2786076953998</v>
      </c>
    </row>
    <row r="179" spans="1:4" ht="54" thickTop="1" thickBot="1">
      <c r="A179" s="143" t="s">
        <v>1173</v>
      </c>
      <c r="B179" s="144" t="s">
        <v>1703</v>
      </c>
      <c r="C179" s="139" t="s">
        <v>388</v>
      </c>
      <c r="D179" s="185">
        <f>VLOOKUP('465.1'!A92,'465.1'!A92:N298,14,FALSE)</f>
        <v>95442.21340383291</v>
      </c>
    </row>
    <row r="180" spans="1:4" ht="54" thickTop="1" thickBot="1">
      <c r="A180" s="143" t="s">
        <v>1686</v>
      </c>
      <c r="B180" s="144" t="s">
        <v>1704</v>
      </c>
      <c r="C180" s="139" t="s">
        <v>388</v>
      </c>
      <c r="D180" s="185">
        <f>VLOOKUP('465.2'!A92,'465.2'!A92:N299,14,FALSE)</f>
        <v>24694.754638971412</v>
      </c>
    </row>
    <row r="181" spans="1:4" ht="54" thickTop="1" thickBot="1">
      <c r="A181" s="143" t="s">
        <v>1174</v>
      </c>
      <c r="B181" s="144" t="s">
        <v>1705</v>
      </c>
      <c r="C181" s="139" t="s">
        <v>144</v>
      </c>
      <c r="D181" s="185">
        <f>VLOOKUP('466.1'!A92,'466.1'!A92:N300,14,FALSE)</f>
        <v>3560.9192694464377</v>
      </c>
    </row>
    <row r="182" spans="1:4" ht="54" thickTop="1" thickBot="1">
      <c r="A182" s="143" t="s">
        <v>1175</v>
      </c>
      <c r="B182" s="144" t="s">
        <v>1706</v>
      </c>
      <c r="C182" s="139" t="s">
        <v>144</v>
      </c>
      <c r="D182" s="185">
        <f>VLOOKUP('466.2'!A96,'466.2'!A96:N301,14,FALSE)</f>
        <v>3886.0934694464381</v>
      </c>
    </row>
    <row r="183" spans="1:4" ht="54" thickTop="1" thickBot="1">
      <c r="A183" s="145" t="s">
        <v>1176</v>
      </c>
      <c r="B183" s="146" t="s">
        <v>1819</v>
      </c>
      <c r="C183" s="139" t="s">
        <v>388</v>
      </c>
      <c r="D183" s="185">
        <f>VLOOKUP('500.1'!A95,'500.1'!A95:N302,14,FALSE)</f>
        <v>590034.12557267328</v>
      </c>
    </row>
    <row r="184" spans="1:4" ht="54" thickTop="1" thickBot="1">
      <c r="A184" s="143" t="s">
        <v>1708</v>
      </c>
      <c r="B184" s="144" t="s">
        <v>1820</v>
      </c>
      <c r="C184" s="139" t="s">
        <v>388</v>
      </c>
      <c r="D184" s="185">
        <f>VLOOKUP('500.2'!A95,'500.2'!A95:N303,14,FALSE)</f>
        <v>604854.74957267335</v>
      </c>
    </row>
    <row r="185" spans="1:4" ht="54" thickTop="1" thickBot="1">
      <c r="A185" s="143" t="s">
        <v>1177</v>
      </c>
      <c r="B185" s="144" t="s">
        <v>1959</v>
      </c>
      <c r="C185" s="139" t="s">
        <v>377</v>
      </c>
      <c r="D185" s="185">
        <f>VLOOKUP('501.1'!A88,'501.1'!A88:N304,14,FALSE)</f>
        <v>571.49090225565055</v>
      </c>
    </row>
    <row r="186" spans="1:4" ht="55.2" thickTop="1" thickBot="1">
      <c r="A186" s="143" t="s">
        <v>1710</v>
      </c>
      <c r="B186" s="144" t="s">
        <v>1960</v>
      </c>
      <c r="C186" s="139" t="s">
        <v>377</v>
      </c>
      <c r="D186" s="185">
        <f>VLOOKUP('501.10'!A88,'501.10'!A88:N305,14,FALSE)</f>
        <v>656.92654690484778</v>
      </c>
    </row>
    <row r="187" spans="1:4" ht="55.2" thickTop="1" thickBot="1">
      <c r="A187" s="143" t="s">
        <v>1711</v>
      </c>
      <c r="B187" s="144" t="s">
        <v>1961</v>
      </c>
      <c r="C187" s="139" t="s">
        <v>377</v>
      </c>
      <c r="D187" s="185">
        <f>VLOOKUP('501.20'!A88,'501.20'!A88:N306,14,FALSE)</f>
        <v>522.93212245659879</v>
      </c>
    </row>
    <row r="188" spans="1:4" ht="54" thickTop="1" thickBot="1">
      <c r="A188" s="143" t="s">
        <v>1712</v>
      </c>
      <c r="B188" s="144" t="s">
        <v>1821</v>
      </c>
      <c r="C188" s="139" t="s">
        <v>388</v>
      </c>
      <c r="D188" s="185">
        <f>VLOOKUP('505.1'!A84,'505.1'!A84:N307,14,FALSE)</f>
        <v>539753.9928772056</v>
      </c>
    </row>
    <row r="189" spans="1:4" ht="54" thickTop="1" thickBot="1">
      <c r="A189" s="143" t="s">
        <v>1178</v>
      </c>
      <c r="B189" s="144" t="s">
        <v>1822</v>
      </c>
      <c r="C189" s="139" t="s">
        <v>233</v>
      </c>
      <c r="D189" s="185">
        <f>VLOOKUP('510.1'!A84,'510.1'!A84:N308,14,FALSE)</f>
        <v>67216.644666969019</v>
      </c>
    </row>
    <row r="190" spans="1:4" ht="54" thickTop="1" thickBot="1">
      <c r="A190" s="143" t="s">
        <v>1716</v>
      </c>
      <c r="B190" s="144" t="s">
        <v>1301</v>
      </c>
      <c r="C190" s="139" t="s">
        <v>388</v>
      </c>
      <c r="D190" s="185">
        <f>VLOOKUP('600.1.1'!A85,'600.1.1'!A85:N311,14,FALSE)</f>
        <v>21443.858079994916</v>
      </c>
    </row>
    <row r="191" spans="1:4" ht="54" thickTop="1" thickBot="1">
      <c r="A191" s="143" t="s">
        <v>1717</v>
      </c>
      <c r="B191" s="144" t="s">
        <v>1823</v>
      </c>
      <c r="C191" s="139" t="s">
        <v>388</v>
      </c>
      <c r="D191" s="185">
        <f>VLOOKUP('600.2.1'!A88,'600.2.1'!A88:N310,14,FALSE)</f>
        <v>105923.55806683734</v>
      </c>
    </row>
    <row r="192" spans="1:4" ht="54" thickTop="1" thickBot="1">
      <c r="A192" s="143" t="s">
        <v>1718</v>
      </c>
      <c r="B192" s="144" t="s">
        <v>1824</v>
      </c>
      <c r="C192" s="139" t="s">
        <v>388</v>
      </c>
      <c r="D192" s="185">
        <f>VLOOKUP('600.2.2'!A90,'600.2.2'!A90:N312,14,FALSE)</f>
        <v>144388.52734566189</v>
      </c>
    </row>
    <row r="193" spans="1:4" ht="54" thickTop="1" thickBot="1">
      <c r="A193" s="143" t="s">
        <v>1719</v>
      </c>
      <c r="B193" s="144" t="s">
        <v>1825</v>
      </c>
      <c r="C193" s="139" t="s">
        <v>388</v>
      </c>
      <c r="D193" s="185">
        <f>VLOOKUP('600.2.3'!A89,'600.2.3'!A89:N312,14,FALSE)</f>
        <v>18788.51522285206</v>
      </c>
    </row>
    <row r="194" spans="1:4" ht="54" thickTop="1" thickBot="1">
      <c r="A194" s="143" t="s">
        <v>1720</v>
      </c>
      <c r="B194" s="144" t="s">
        <v>1826</v>
      </c>
      <c r="C194" s="139" t="s">
        <v>388</v>
      </c>
      <c r="D194" s="185">
        <f>VLOOKUP('600.2.4'!A88,'600.2.4'!A88:N312,14,FALSE)</f>
        <v>24241.184179381671</v>
      </c>
    </row>
    <row r="195" spans="1:4" ht="54" thickTop="1" thickBot="1">
      <c r="A195" s="143" t="s">
        <v>1179</v>
      </c>
      <c r="B195" s="144" t="s">
        <v>2200</v>
      </c>
      <c r="C195" s="139" t="s">
        <v>388</v>
      </c>
      <c r="D195" s="185">
        <f>VLOOKUP('610.1'!A89,'610.1'!A89:N314,14,FALSE)</f>
        <v>46774.764472035895</v>
      </c>
    </row>
    <row r="196" spans="1:4" ht="54" thickTop="1" thickBot="1">
      <c r="A196" s="143" t="s">
        <v>1180</v>
      </c>
      <c r="B196" s="144" t="s">
        <v>1827</v>
      </c>
      <c r="C196" s="139" t="s">
        <v>388</v>
      </c>
      <c r="D196" s="185">
        <f>VLOOKUP('610.2'!A89,'610.2'!A89:N315,14,FALSE)</f>
        <v>35781.763208781129</v>
      </c>
    </row>
    <row r="197" spans="1:4" ht="54" thickTop="1" thickBot="1">
      <c r="A197" s="143" t="s">
        <v>1722</v>
      </c>
      <c r="B197" s="144" t="s">
        <v>1828</v>
      </c>
      <c r="C197" s="139" t="s">
        <v>388</v>
      </c>
      <c r="D197" s="185">
        <f>VLOOKUP('610.3'!A89,'610.3'!A89:N316,14,FALSE)</f>
        <v>114485.06320878114</v>
      </c>
    </row>
    <row r="198" spans="1:4" ht="54" thickTop="1" thickBot="1">
      <c r="A198" s="143" t="s">
        <v>1724</v>
      </c>
      <c r="B198" s="144" t="s">
        <v>1829</v>
      </c>
      <c r="C198" s="139" t="s">
        <v>388</v>
      </c>
      <c r="D198" s="185">
        <f>VLOOKUP('610.4'!A89,'610.4'!A89:N317,14,FALSE)</f>
        <v>78832.705877096014</v>
      </c>
    </row>
    <row r="199" spans="1:4" ht="54" thickTop="1" thickBot="1">
      <c r="A199" s="143" t="s">
        <v>1726</v>
      </c>
      <c r="B199" s="144" t="s">
        <v>1302</v>
      </c>
      <c r="C199" s="139" t="s">
        <v>388</v>
      </c>
      <c r="D199" s="185">
        <f>VLOOKUP('610.5'!A89,'610.5'!A89:N318,14,FALSE)</f>
        <v>98752.094055713242</v>
      </c>
    </row>
    <row r="200" spans="1:4" ht="54" thickTop="1" thickBot="1">
      <c r="A200" s="143" t="s">
        <v>1728</v>
      </c>
      <c r="B200" s="144" t="s">
        <v>1830</v>
      </c>
      <c r="C200" s="139" t="s">
        <v>388</v>
      </c>
      <c r="D200" s="185">
        <f>VLOOKUP('610.6'!A89,'610.6'!A89:N319,14,FALSE)</f>
        <v>96784.590265948966</v>
      </c>
    </row>
    <row r="201" spans="1:4" ht="54" thickTop="1" thickBot="1">
      <c r="A201" s="143" t="s">
        <v>1730</v>
      </c>
      <c r="B201" s="144" t="s">
        <v>1831</v>
      </c>
      <c r="C201" s="139" t="s">
        <v>388</v>
      </c>
      <c r="D201" s="185">
        <f>VLOOKUP('610.7'!A89,'610.7'!A89:N320,14,FALSE)</f>
        <v>86299.756907384333</v>
      </c>
    </row>
    <row r="202" spans="1:4" ht="54" thickTop="1" thickBot="1">
      <c r="A202" s="143" t="s">
        <v>1181</v>
      </c>
      <c r="B202" s="144" t="s">
        <v>1832</v>
      </c>
      <c r="C202" s="139" t="s">
        <v>144</v>
      </c>
      <c r="D202" s="185">
        <f>VLOOKUP('620.1'!A88,'620.1'!A88:N321,14,FALSE)</f>
        <v>321403.09123904636</v>
      </c>
    </row>
    <row r="203" spans="1:4" ht="54" thickTop="1" thickBot="1">
      <c r="A203" s="143" t="s">
        <v>1182</v>
      </c>
      <c r="B203" s="144" t="s">
        <v>1962</v>
      </c>
      <c r="C203" s="139" t="s">
        <v>144</v>
      </c>
      <c r="D203" s="185">
        <f>VLOOKUP('620.2'!A88,'620.2'!A88:N322,14,FALSE)</f>
        <v>321403.09123904636</v>
      </c>
    </row>
    <row r="204" spans="1:4" ht="54" thickTop="1" thickBot="1">
      <c r="A204" s="143" t="s">
        <v>1183</v>
      </c>
      <c r="B204" s="144" t="s">
        <v>1833</v>
      </c>
      <c r="C204" s="139" t="s">
        <v>1929</v>
      </c>
      <c r="D204" s="185">
        <f>VLOOKUP('620.3'!A93,'620.3'!A93:N323,14,FALSE)</f>
        <v>67664650.055530474</v>
      </c>
    </row>
    <row r="205" spans="1:4" ht="54" thickTop="1" thickBot="1">
      <c r="A205" s="143" t="s">
        <v>1734</v>
      </c>
      <c r="B205" s="144" t="s">
        <v>1834</v>
      </c>
      <c r="C205" s="139" t="s">
        <v>144</v>
      </c>
      <c r="D205" s="185">
        <f>VLOOKUP('621.1.1'!A95,'621.1.1'!A95:N325,14,FALSE)</f>
        <v>2174276.8989281161</v>
      </c>
    </row>
    <row r="206" spans="1:4" ht="54" thickTop="1" thickBot="1">
      <c r="A206" s="143" t="s">
        <v>1736</v>
      </c>
      <c r="B206" s="144" t="s">
        <v>1835</v>
      </c>
      <c r="C206" s="139" t="s">
        <v>144</v>
      </c>
      <c r="D206" s="185">
        <f>VLOOKUP('621.1.2'!A99,'621.1.2'!A99:N326,14,FALSE)</f>
        <v>2924237.4200409143</v>
      </c>
    </row>
    <row r="207" spans="1:4" ht="54" thickTop="1" thickBot="1">
      <c r="A207" s="143" t="s">
        <v>1184</v>
      </c>
      <c r="B207" s="144" t="s">
        <v>1836</v>
      </c>
      <c r="C207" s="139" t="s">
        <v>388</v>
      </c>
      <c r="D207" s="185">
        <f>VLOOKUP('621.2'!A89,'621.2'!A89:N326,14,FALSE)</f>
        <v>2308055.8835909911</v>
      </c>
    </row>
    <row r="208" spans="1:4" ht="54" thickTop="1" thickBot="1">
      <c r="A208" s="143" t="s">
        <v>1185</v>
      </c>
      <c r="B208" s="144" t="s">
        <v>1837</v>
      </c>
      <c r="C208" s="139" t="s">
        <v>144</v>
      </c>
      <c r="D208" s="185">
        <f>VLOOKUP('621.3'!A93,'621.3'!A93:N327,14,FALSE)</f>
        <v>64786281.96355471</v>
      </c>
    </row>
    <row r="209" spans="1:4" ht="54" thickTop="1" thickBot="1">
      <c r="A209" s="143" t="s">
        <v>1186</v>
      </c>
      <c r="B209" s="144" t="s">
        <v>1838</v>
      </c>
      <c r="C209" s="139" t="s">
        <v>388</v>
      </c>
      <c r="D209" s="185">
        <f>VLOOKUP('621.4'!A93,'621.4'!A93:N328,14,FALSE)</f>
        <v>56280186.96355471</v>
      </c>
    </row>
    <row r="210" spans="1:4" ht="54" thickTop="1" thickBot="1">
      <c r="A210" s="143" t="s">
        <v>1187</v>
      </c>
      <c r="B210" s="144" t="s">
        <v>1839</v>
      </c>
      <c r="C210" s="139" t="s">
        <v>144</v>
      </c>
      <c r="D210" s="185">
        <f>VLOOKUP('621.5'!A89,'621.5'!A89:N329,14,FALSE)</f>
        <v>2961026.1666981122</v>
      </c>
    </row>
    <row r="211" spans="1:4" ht="54" thickTop="1" thickBot="1">
      <c r="A211" s="143" t="s">
        <v>1740</v>
      </c>
      <c r="B211" s="144" t="s">
        <v>1840</v>
      </c>
      <c r="C211" s="139" t="s">
        <v>144</v>
      </c>
      <c r="D211" s="185">
        <f>VLOOKUP('621.5.1'!A89,'621.5.1'!A89:N330,14,FALSE)</f>
        <v>481251.27784012147</v>
      </c>
    </row>
    <row r="212" spans="1:4" ht="54" thickTop="1" thickBot="1">
      <c r="A212" s="143" t="s">
        <v>1188</v>
      </c>
      <c r="B212" s="144" t="s">
        <v>1841</v>
      </c>
      <c r="C212" s="139" t="s">
        <v>1929</v>
      </c>
      <c r="D212" s="185">
        <f>VLOOKUP('621.6'!A98,'621.6'!A98:N331,14,FALSE)</f>
        <v>62754336.747341357</v>
      </c>
    </row>
    <row r="213" spans="1:4" ht="54" thickTop="1" thickBot="1">
      <c r="A213" s="143" t="s">
        <v>1815</v>
      </c>
      <c r="B213" s="144" t="s">
        <v>1842</v>
      </c>
      <c r="C213" s="139" t="s">
        <v>1929</v>
      </c>
      <c r="D213" s="185">
        <f>VLOOKUP('621.7'!A89,'621.7'!A89:N332,14,FALSE)</f>
        <v>2269915.8967317189</v>
      </c>
    </row>
    <row r="214" spans="1:4" ht="54" thickTop="1" thickBot="1">
      <c r="A214" s="143" t="s">
        <v>1189</v>
      </c>
      <c r="B214" s="144" t="s">
        <v>2100</v>
      </c>
      <c r="C214" s="139" t="s">
        <v>233</v>
      </c>
      <c r="D214" s="185">
        <f>VLOOKUP('622.1'!A89,'622.1'!A89:N333,14,FALSE)</f>
        <v>71671.935746352392</v>
      </c>
    </row>
    <row r="215" spans="1:4" ht="54" thickTop="1" thickBot="1">
      <c r="A215" s="143" t="s">
        <v>1190</v>
      </c>
      <c r="B215" s="144" t="s">
        <v>1843</v>
      </c>
      <c r="C215" s="139" t="s">
        <v>233</v>
      </c>
      <c r="D215" s="185">
        <f>VLOOKUP('622.2'!A89,'622.2'!A89:N335,14,FALSE)</f>
        <v>391309.47312515497</v>
      </c>
    </row>
    <row r="216" spans="1:4" ht="54" thickTop="1" thickBot="1">
      <c r="A216" s="143" t="s">
        <v>1191</v>
      </c>
      <c r="B216" s="144" t="s">
        <v>1844</v>
      </c>
      <c r="C216" s="139" t="s">
        <v>233</v>
      </c>
      <c r="D216" s="185">
        <f>VLOOKUP('622.3'!A89,'622.3'!A89:N336,14,FALSE)</f>
        <v>804674.42443248024</v>
      </c>
    </row>
    <row r="217" spans="1:4" ht="54" thickTop="1" thickBot="1">
      <c r="A217" s="143" t="s">
        <v>1192</v>
      </c>
      <c r="B217" s="144" t="s">
        <v>1845</v>
      </c>
      <c r="C217" s="139" t="s">
        <v>233</v>
      </c>
      <c r="D217" s="185">
        <f>VLOOKUP('622.4'!A89,'622.4'!A89:N337,14,FALSE)</f>
        <v>828348.94618344365</v>
      </c>
    </row>
    <row r="218" spans="1:4" ht="54" thickTop="1" thickBot="1">
      <c r="A218" s="143" t="s">
        <v>1193</v>
      </c>
      <c r="B218" s="144" t="s">
        <v>1846</v>
      </c>
      <c r="C218" s="139" t="s">
        <v>144</v>
      </c>
      <c r="D218" s="185">
        <f>VLOOKUP('622.5'!A89,'622.5'!A89:N338,14,FALSE)</f>
        <v>68210.460846199116</v>
      </c>
    </row>
    <row r="219" spans="1:4" ht="54" thickTop="1" thickBot="1">
      <c r="A219" s="143" t="s">
        <v>1194</v>
      </c>
      <c r="B219" s="144" t="s">
        <v>1847</v>
      </c>
      <c r="C219" s="139" t="s">
        <v>144</v>
      </c>
      <c r="D219" s="185">
        <f>VLOOKUP('623.1'!A103,'623.1'!A103:N339,14,FALSE)</f>
        <v>416667.60115673067</v>
      </c>
    </row>
    <row r="220" spans="1:4" ht="54" thickTop="1" thickBot="1">
      <c r="A220" s="143" t="s">
        <v>1195</v>
      </c>
      <c r="B220" s="144" t="s">
        <v>1303</v>
      </c>
      <c r="C220" s="139" t="s">
        <v>2101</v>
      </c>
      <c r="D220" s="185">
        <f>VLOOKUP('623.2'!A89,'623.2'!A89:N340,14,FALSE)</f>
        <v>2646495.936306064</v>
      </c>
    </row>
    <row r="221" spans="1:4" ht="54" thickTop="1" thickBot="1">
      <c r="A221" s="143" t="s">
        <v>1196</v>
      </c>
      <c r="B221" s="144" t="s">
        <v>2220</v>
      </c>
      <c r="C221" s="139" t="s">
        <v>388</v>
      </c>
      <c r="D221" s="185">
        <f>VLOOKUP('630.1'!A89,'630.1'!A89:N341,14,FALSE)</f>
        <v>1070939.6432712884</v>
      </c>
    </row>
    <row r="222" spans="1:4" ht="54" thickTop="1" thickBot="1">
      <c r="A222" s="143" t="s">
        <v>1197</v>
      </c>
      <c r="B222" s="144" t="s">
        <v>2221</v>
      </c>
      <c r="C222" s="139" t="s">
        <v>388</v>
      </c>
      <c r="D222" s="185">
        <f>VLOOKUP('630.2'!A89,'630.2'!A89:N342,14,FALSE)</f>
        <v>880037.43670954974</v>
      </c>
    </row>
    <row r="223" spans="1:4" ht="54" thickTop="1" thickBot="1">
      <c r="A223" s="143" t="s">
        <v>1198</v>
      </c>
      <c r="B223" s="144" t="s">
        <v>2222</v>
      </c>
      <c r="C223" s="139" t="s">
        <v>388</v>
      </c>
      <c r="D223" s="185">
        <f>VLOOKUP('630.3'!A89,'630.3'!A89:N343,14,FALSE)</f>
        <v>584142.86058888154</v>
      </c>
    </row>
    <row r="224" spans="1:4" ht="54" thickTop="1" thickBot="1">
      <c r="A224" s="143" t="s">
        <v>1199</v>
      </c>
      <c r="B224" s="144" t="s">
        <v>2223</v>
      </c>
      <c r="C224" s="139" t="s">
        <v>388</v>
      </c>
      <c r="D224" s="185">
        <f>VLOOKUP('630.4'!A89,'630.4'!A89:N344,14,FALSE)</f>
        <v>511675.03438847314</v>
      </c>
    </row>
    <row r="225" spans="1:4" ht="54" thickTop="1" thickBot="1">
      <c r="A225" s="143" t="s">
        <v>1200</v>
      </c>
      <c r="B225" s="144" t="s">
        <v>2224</v>
      </c>
      <c r="C225" s="139" t="s">
        <v>388</v>
      </c>
      <c r="D225" s="185">
        <f>VLOOKUP('630.5'!A93,'630.5'!A93:N345,14,FALSE)</f>
        <v>393756.28762553399</v>
      </c>
    </row>
    <row r="226" spans="1:4" ht="54" thickTop="1" thickBot="1">
      <c r="A226" s="143" t="s">
        <v>1201</v>
      </c>
      <c r="B226" s="144" t="s">
        <v>2225</v>
      </c>
      <c r="C226" s="139" t="s">
        <v>388</v>
      </c>
      <c r="D226" s="185">
        <f>VLOOKUP('630.6'!A93,'630.6'!A89:N346,14,FALSE)</f>
        <v>340721.04644893215</v>
      </c>
    </row>
    <row r="227" spans="1:4" ht="54" thickTop="1" thickBot="1">
      <c r="A227" s="143" t="s">
        <v>1202</v>
      </c>
      <c r="B227" s="144" t="s">
        <v>2226</v>
      </c>
      <c r="C227" s="139" t="s">
        <v>388</v>
      </c>
      <c r="D227" s="185">
        <f>VLOOKUP('630.7'!A93,'630.7'!A90:N347,14,FALSE)</f>
        <v>243570.79973906482</v>
      </c>
    </row>
    <row r="228" spans="1:4" ht="54" thickTop="1" thickBot="1">
      <c r="A228" s="143" t="s">
        <v>1203</v>
      </c>
      <c r="B228" s="144" t="s">
        <v>1848</v>
      </c>
      <c r="C228" s="139" t="s">
        <v>144</v>
      </c>
      <c r="D228" s="185">
        <f>VLOOKUP('632.1'!A90,'632.1'!A90:N349,14,FALSE)</f>
        <v>322010.76482563961</v>
      </c>
    </row>
    <row r="229" spans="1:4" ht="54" thickTop="1" thickBot="1">
      <c r="A229" s="143" t="s">
        <v>1743</v>
      </c>
      <c r="B229" s="144" t="s">
        <v>1849</v>
      </c>
      <c r="C229" s="139" t="s">
        <v>144</v>
      </c>
      <c r="D229" s="185">
        <f>VLOOKUP('632.2'!A90,'632.2'!A90:N350,14,FALSE)</f>
        <v>329738.24869519961</v>
      </c>
    </row>
    <row r="230" spans="1:4" ht="54" thickTop="1" thickBot="1">
      <c r="A230" s="143" t="s">
        <v>1746</v>
      </c>
      <c r="B230" s="144" t="s">
        <v>1850</v>
      </c>
      <c r="C230" s="139" t="s">
        <v>377</v>
      </c>
      <c r="D230" s="185">
        <f>VLOOKUP('640.1'!A90,'640.1'!A90:N351,14,FALSE)</f>
        <v>4770.8279284297496</v>
      </c>
    </row>
    <row r="231" spans="1:4" ht="54" thickTop="1" thickBot="1">
      <c r="A231" s="143" t="s">
        <v>1747</v>
      </c>
      <c r="B231" s="144" t="s">
        <v>1851</v>
      </c>
      <c r="C231" s="139" t="s">
        <v>377</v>
      </c>
      <c r="D231" s="185">
        <f>VLOOKUP('640.2'!A90,'640.2'!A90:N352,14,FALSE)</f>
        <v>3818.0579284297501</v>
      </c>
    </row>
    <row r="232" spans="1:4" ht="54" thickTop="1" thickBot="1">
      <c r="A232" s="143" t="s">
        <v>1204</v>
      </c>
      <c r="B232" s="144" t="s">
        <v>1852</v>
      </c>
      <c r="C232" s="139" t="s">
        <v>1748</v>
      </c>
      <c r="D232" s="185">
        <f>VLOOKUP('641.1'!A90,'641.1'!A90:N353,14,FALSE)</f>
        <v>1699.6521644765614</v>
      </c>
    </row>
    <row r="233" spans="1:4" ht="54" thickTop="1" thickBot="1">
      <c r="A233" s="143" t="s">
        <v>1205</v>
      </c>
      <c r="B233" s="144" t="s">
        <v>1852</v>
      </c>
      <c r="C233" s="139" t="s">
        <v>377</v>
      </c>
      <c r="D233" s="185">
        <f>VLOOKUP('641.2'!A90,'641.2'!A90:N354,14,FALSE)</f>
        <v>35211.441292987809</v>
      </c>
    </row>
    <row r="234" spans="1:4" ht="54" thickTop="1" thickBot="1">
      <c r="A234" s="143" t="s">
        <v>1206</v>
      </c>
      <c r="B234" s="144" t="s">
        <v>1853</v>
      </c>
      <c r="C234" s="139" t="s">
        <v>1929</v>
      </c>
      <c r="D234" s="185">
        <f>VLOOKUP('642.1'!A90,'642.1'!A90:N355,14,FALSE)</f>
        <v>571154.99158941186</v>
      </c>
    </row>
    <row r="235" spans="1:4" ht="54" thickTop="1" thickBot="1">
      <c r="A235" s="143" t="s">
        <v>1207</v>
      </c>
      <c r="B235" s="144" t="s">
        <v>1854</v>
      </c>
      <c r="C235" s="139" t="s">
        <v>144</v>
      </c>
      <c r="D235" s="185">
        <f>VLOOKUP('642.2'!A90,'642.2'!A90:N356,14,FALSE)</f>
        <v>32365.848202126537</v>
      </c>
    </row>
    <row r="236" spans="1:4" ht="54" thickTop="1" thickBot="1">
      <c r="A236" s="143" t="s">
        <v>1208</v>
      </c>
      <c r="B236" s="144" t="s">
        <v>1855</v>
      </c>
      <c r="C236" s="139" t="s">
        <v>377</v>
      </c>
      <c r="D236" s="185">
        <f>VLOOKUP('650.1'!A95,'650.1'!A95:N358,14,FALSE)</f>
        <v>11261.053233059638</v>
      </c>
    </row>
    <row r="237" spans="1:4" ht="54" thickTop="1" thickBot="1">
      <c r="A237" s="143" t="s">
        <v>1209</v>
      </c>
      <c r="B237" s="144" t="s">
        <v>2233</v>
      </c>
      <c r="C237" s="139" t="s">
        <v>377</v>
      </c>
      <c r="D237" s="185">
        <f>VLOOKUP('650.2'!A93,'650.2'!A93:N359,14,FALSE)</f>
        <v>9065.3670878012163</v>
      </c>
    </row>
    <row r="238" spans="1:4" ht="54" thickTop="1" thickBot="1">
      <c r="A238" s="143" t="s">
        <v>1210</v>
      </c>
      <c r="B238" s="144" t="s">
        <v>1856</v>
      </c>
      <c r="C238" s="139" t="s">
        <v>377</v>
      </c>
      <c r="D238" s="211">
        <f>VLOOKUP('650.3'!A90,'650.3'!A90:N360,14,FALSE)</f>
        <v>0.39131766389253508</v>
      </c>
    </row>
    <row r="239" spans="1:4" ht="54" thickTop="1" thickBot="1">
      <c r="A239" s="143" t="s">
        <v>1211</v>
      </c>
      <c r="B239" s="144" t="s">
        <v>2237</v>
      </c>
      <c r="C239" s="139" t="s">
        <v>377</v>
      </c>
      <c r="D239" s="185">
        <f>VLOOKUP('650.4'!A93,'650.4'!A93:N361,14,FALSE)</f>
        <v>5014.2911970011419</v>
      </c>
    </row>
    <row r="240" spans="1:4" ht="55.2" thickTop="1" thickBot="1">
      <c r="A240" s="143" t="s">
        <v>1212</v>
      </c>
      <c r="B240" s="144" t="s">
        <v>1857</v>
      </c>
      <c r="C240" s="139" t="s">
        <v>233</v>
      </c>
      <c r="D240" s="185">
        <f>VLOOKUP('660.1'!A87,'660.1'!A87:N362,14,FALSE)</f>
        <v>304337.46977984131</v>
      </c>
    </row>
    <row r="241" spans="1:4" ht="73.2" thickTop="1" thickBot="1">
      <c r="A241" s="143" t="s">
        <v>1213</v>
      </c>
      <c r="B241" s="144" t="s">
        <v>1964</v>
      </c>
      <c r="C241" s="139" t="s">
        <v>144</v>
      </c>
      <c r="D241" s="185">
        <f>VLOOKUP('660.2'!A87,'660.2'!A87:N363,14,FALSE)</f>
        <v>343724.50364099082</v>
      </c>
    </row>
    <row r="242" spans="1:4" ht="54" thickTop="1" thickBot="1">
      <c r="A242" s="143" t="s">
        <v>1761</v>
      </c>
      <c r="B242" s="144" t="s">
        <v>1858</v>
      </c>
      <c r="C242" s="139" t="s">
        <v>144</v>
      </c>
      <c r="D242" s="185">
        <f>VLOOKUP('661.1'!A87,'661.1'!A87:N364,14,FALSE)</f>
        <v>676625.88704185537</v>
      </c>
    </row>
    <row r="243" spans="1:4" ht="54" thickTop="1" thickBot="1">
      <c r="A243" s="143" t="s">
        <v>1214</v>
      </c>
      <c r="B243" s="144" t="s">
        <v>1859</v>
      </c>
      <c r="C243" s="139" t="s">
        <v>144</v>
      </c>
      <c r="D243" s="185">
        <f>VLOOKUP('662.1'!A87,'662.1'!A87:N365,14,FALSE)</f>
        <v>393902.59430606471</v>
      </c>
    </row>
    <row r="244" spans="1:4" ht="54" thickTop="1" thickBot="1">
      <c r="A244" s="143" t="s">
        <v>1215</v>
      </c>
      <c r="B244" s="144" t="s">
        <v>1860</v>
      </c>
      <c r="C244" s="139" t="s">
        <v>144</v>
      </c>
      <c r="D244" s="185">
        <f>VLOOKUP('662.2'!A87,'662.2'!A87:N366,14,FALSE)</f>
        <v>365466.46849498979</v>
      </c>
    </row>
    <row r="245" spans="1:4" ht="54" thickTop="1" thickBot="1">
      <c r="A245" s="143" t="s">
        <v>1762</v>
      </c>
      <c r="B245" s="144" t="s">
        <v>1861</v>
      </c>
      <c r="C245" s="139" t="s">
        <v>144</v>
      </c>
      <c r="D245" s="185">
        <f>VLOOKUP('663.1'!A87,'663.1'!A87:N367,14,FALSE)</f>
        <v>20297.406722937892</v>
      </c>
    </row>
    <row r="246" spans="1:4" ht="54" thickTop="1" thickBot="1">
      <c r="A246" s="143" t="s">
        <v>1216</v>
      </c>
      <c r="B246" s="144" t="s">
        <v>1862</v>
      </c>
      <c r="C246" s="139" t="s">
        <v>388</v>
      </c>
      <c r="D246" s="185">
        <f>VLOOKUP('670.1'!A87,'670.1'!A87:N368,14,FALSE)</f>
        <v>230463.03079869281</v>
      </c>
    </row>
    <row r="247" spans="1:4" ht="54" thickTop="1" thickBot="1">
      <c r="A247" s="143" t="s">
        <v>1217</v>
      </c>
      <c r="B247" s="144" t="s">
        <v>1863</v>
      </c>
      <c r="C247" s="139" t="s">
        <v>388</v>
      </c>
      <c r="D247" s="185">
        <f>VLOOKUP('670.2'!A87,'670.2'!A87:N369,14,FALSE)</f>
        <v>235467.37717187335</v>
      </c>
    </row>
    <row r="248" spans="1:4" ht="54" thickTop="1" thickBot="1">
      <c r="A248" s="143" t="s">
        <v>1764</v>
      </c>
      <c r="B248" s="144" t="s">
        <v>1864</v>
      </c>
      <c r="C248" s="139" t="s">
        <v>388</v>
      </c>
      <c r="D248" s="185">
        <f>VLOOKUP('670.3'!A87,'670.3'!A87:N370,14,FALSE)</f>
        <v>260517.2628851636</v>
      </c>
    </row>
    <row r="249" spans="1:4" ht="54" thickTop="1" thickBot="1">
      <c r="A249" s="143" t="s">
        <v>1765</v>
      </c>
      <c r="B249" s="144" t="s">
        <v>1865</v>
      </c>
      <c r="C249" s="139" t="s">
        <v>388</v>
      </c>
      <c r="D249" s="185">
        <f>VLOOKUP('670.4'!A87,'670.4'!A87:N371,14,FALSE)</f>
        <v>237219.95417176356</v>
      </c>
    </row>
    <row r="250" spans="1:4" ht="54" thickTop="1" thickBot="1">
      <c r="A250" s="143" t="s">
        <v>1766</v>
      </c>
      <c r="B250" s="144" t="s">
        <v>1866</v>
      </c>
      <c r="C250" s="139" t="s">
        <v>388</v>
      </c>
      <c r="D250" s="185">
        <f>VLOOKUP('670.5'!A89,'670.5'!A89:N372,14,FALSE)</f>
        <v>273010.77460662863</v>
      </c>
    </row>
    <row r="251" spans="1:4" ht="54" thickTop="1" thickBot="1">
      <c r="A251" s="143" t="s">
        <v>1218</v>
      </c>
      <c r="B251" s="144" t="s">
        <v>1867</v>
      </c>
      <c r="C251" s="139" t="s">
        <v>388</v>
      </c>
      <c r="D251" s="185">
        <f>VLOOKUP('671.1'!A89,'671.1'!A89:N373,14,FALSE)</f>
        <v>407579.56721426756</v>
      </c>
    </row>
    <row r="252" spans="1:4" ht="54" thickTop="1" thickBot="1">
      <c r="A252" s="143" t="s">
        <v>1219</v>
      </c>
      <c r="B252" s="144" t="s">
        <v>1868</v>
      </c>
      <c r="C252" s="139" t="s">
        <v>144</v>
      </c>
      <c r="D252" s="185">
        <f>VLOOKUP('671.2'!A89,'671.2'!A89:N374,14,FALSE)</f>
        <v>47694.323484050212</v>
      </c>
    </row>
    <row r="253" spans="1:4" ht="54" thickTop="1" thickBot="1">
      <c r="A253" s="143" t="s">
        <v>1767</v>
      </c>
      <c r="B253" s="144" t="s">
        <v>1869</v>
      </c>
      <c r="C253" s="139" t="s">
        <v>388</v>
      </c>
      <c r="D253" s="185">
        <f>VLOOKUP('671.3'!A87,'671.3'!A87:N375,14,FALSE)</f>
        <v>441629.79164447705</v>
      </c>
    </row>
    <row r="254" spans="1:4" ht="54" thickTop="1" thickBot="1">
      <c r="A254" s="143" t="s">
        <v>1768</v>
      </c>
      <c r="B254" s="144" t="s">
        <v>1870</v>
      </c>
      <c r="C254" s="139" t="s">
        <v>144</v>
      </c>
      <c r="D254" s="185">
        <f>VLOOKUP('671.4'!A87,'671.4'!A87:N376,14,FALSE)</f>
        <v>50357.3010263623</v>
      </c>
    </row>
    <row r="255" spans="1:4" ht="54" thickTop="1" thickBot="1">
      <c r="A255" s="143" t="s">
        <v>1220</v>
      </c>
      <c r="B255" s="144" t="s">
        <v>1871</v>
      </c>
      <c r="C255" s="139" t="s">
        <v>144</v>
      </c>
      <c r="D255" s="185">
        <f>VLOOKUP('672.1'!A87,'672.1'!A87:N377,14,FALSE)</f>
        <v>30924.000871787212</v>
      </c>
    </row>
    <row r="256" spans="1:4" ht="54" thickTop="1" thickBot="1">
      <c r="A256" s="143" t="s">
        <v>1769</v>
      </c>
      <c r="B256" s="144" t="s">
        <v>1872</v>
      </c>
      <c r="C256" s="139" t="s">
        <v>144</v>
      </c>
      <c r="D256" s="185">
        <f>VLOOKUP('672.2'!A87,'672.2'!A87:N378,14,FALSE)</f>
        <v>54647.310121616989</v>
      </c>
    </row>
    <row r="257" spans="1:4" ht="54" thickTop="1" thickBot="1">
      <c r="A257" s="143" t="s">
        <v>1770</v>
      </c>
      <c r="B257" s="144" t="s">
        <v>1873</v>
      </c>
      <c r="C257" s="139" t="s">
        <v>144</v>
      </c>
      <c r="D257" s="185">
        <f>VLOOKUP('672.3'!A87,'672.3'!A87:N379,14,FALSE)</f>
        <v>32569.888793732483</v>
      </c>
    </row>
    <row r="258" spans="1:4" ht="54" thickTop="1" thickBot="1">
      <c r="A258" s="143" t="s">
        <v>1771</v>
      </c>
      <c r="B258" s="144" t="s">
        <v>1874</v>
      </c>
      <c r="C258" s="139" t="s">
        <v>144</v>
      </c>
      <c r="D258" s="185">
        <f>VLOOKUP('672.4'!A87,'672.3'!A87:N380,14,FALSE)</f>
        <v>32569.888793732483</v>
      </c>
    </row>
    <row r="259" spans="1:4" ht="54" thickTop="1" thickBot="1">
      <c r="A259" s="143" t="s">
        <v>1816</v>
      </c>
      <c r="B259" s="144" t="s">
        <v>1875</v>
      </c>
      <c r="C259" s="139" t="s">
        <v>233</v>
      </c>
      <c r="D259" s="185">
        <f>VLOOKUP('673.1.1'!A87,'673.1.1'!A87:N381,14,FALSE)</f>
        <v>7470.6043715000906</v>
      </c>
    </row>
    <row r="260" spans="1:4" ht="54" thickTop="1" thickBot="1">
      <c r="A260" s="143" t="s">
        <v>1817</v>
      </c>
      <c r="B260" s="144" t="s">
        <v>2152</v>
      </c>
      <c r="C260" s="139" t="s">
        <v>233</v>
      </c>
      <c r="D260" s="185">
        <f>VLOOKUP('673.1.2'!A87,'673.1.2'!A87:N382,14,FALSE)</f>
        <v>8142.7294592193884</v>
      </c>
    </row>
    <row r="261" spans="1:4" ht="54" thickTop="1" thickBot="1">
      <c r="A261" s="143" t="s">
        <v>1221</v>
      </c>
      <c r="B261" s="144" t="s">
        <v>1876</v>
      </c>
      <c r="C261" s="139" t="s">
        <v>388</v>
      </c>
      <c r="D261" s="185">
        <f>VLOOKUP('673.2'!A87,'673.2'!A87:N383,14,FALSE)</f>
        <v>100102.16821275918</v>
      </c>
    </row>
    <row r="262" spans="1:4" ht="54" thickTop="1" thickBot="1">
      <c r="A262" s="143" t="s">
        <v>1222</v>
      </c>
      <c r="B262" s="144" t="s">
        <v>1877</v>
      </c>
      <c r="C262" s="139" t="s">
        <v>388</v>
      </c>
      <c r="D262" s="185">
        <f>VLOOKUP('673.3'!A89,'673.3'!A89:N384,14,FALSE)</f>
        <v>104130.42528706025</v>
      </c>
    </row>
    <row r="263" spans="1:4" ht="54" thickTop="1" thickBot="1">
      <c r="A263" s="143" t="s">
        <v>1223</v>
      </c>
      <c r="B263" s="144" t="s">
        <v>2102</v>
      </c>
      <c r="C263" s="139" t="s">
        <v>144</v>
      </c>
      <c r="D263" s="185">
        <f>VLOOKUP('674.1'!A89,'674.1'!A89:N385,14,FALSE)</f>
        <v>96107.451626895432</v>
      </c>
    </row>
    <row r="264" spans="1:4" ht="54" thickTop="1" thickBot="1">
      <c r="A264" s="143" t="s">
        <v>1224</v>
      </c>
      <c r="B264" s="144" t="s">
        <v>1878</v>
      </c>
      <c r="C264" s="139" t="s">
        <v>144</v>
      </c>
      <c r="D264" s="185">
        <f>VLOOKUP('674.2'!A89,'674.2'!A89:N386,14,FALSE)</f>
        <v>168134.13540347709</v>
      </c>
    </row>
    <row r="265" spans="1:4" ht="54" thickTop="1" thickBot="1">
      <c r="A265" s="143" t="s">
        <v>1225</v>
      </c>
      <c r="B265" s="144" t="s">
        <v>1879</v>
      </c>
      <c r="C265" s="139" t="s">
        <v>233</v>
      </c>
      <c r="D265" s="185">
        <f>VLOOKUP('680.1'!A87,'680.1'!A87:N387,14,FALSE)</f>
        <v>148745.75970866004</v>
      </c>
    </row>
    <row r="266" spans="1:4" ht="54" thickTop="1" thickBot="1">
      <c r="A266" s="143" t="s">
        <v>1226</v>
      </c>
      <c r="B266" s="144" t="s">
        <v>1880</v>
      </c>
      <c r="C266" s="139" t="s">
        <v>144</v>
      </c>
      <c r="D266" s="185">
        <f>VLOOKUP('680.2'!A87,'680.2'!A87:N388,14,FALSE)</f>
        <v>8607.7066998992286</v>
      </c>
    </row>
    <row r="267" spans="1:4" ht="54" thickTop="1" thickBot="1">
      <c r="A267" s="143" t="s">
        <v>1227</v>
      </c>
      <c r="B267" s="144" t="s">
        <v>1881</v>
      </c>
      <c r="C267" s="139" t="s">
        <v>388</v>
      </c>
      <c r="D267" s="185">
        <f>VLOOKUP('680.3'!A89,'680.3'!A89:N389,14,FALSE)</f>
        <v>49114.903188212964</v>
      </c>
    </row>
    <row r="268" spans="1:4" ht="54" thickTop="1" thickBot="1">
      <c r="A268" s="143" t="s">
        <v>1228</v>
      </c>
      <c r="B268" s="144" t="s">
        <v>1882</v>
      </c>
      <c r="C268" s="139" t="s">
        <v>388</v>
      </c>
      <c r="D268" s="185">
        <f>VLOOKUP('681.1'!A89,'681.1'!A89:N390,14,FALSE)</f>
        <v>142336.84366705187</v>
      </c>
    </row>
    <row r="269" spans="1:4" ht="54" thickTop="1" thickBot="1">
      <c r="A269" s="143" t="s">
        <v>1776</v>
      </c>
      <c r="B269" s="144" t="s">
        <v>1883</v>
      </c>
      <c r="C269" s="139" t="s">
        <v>388</v>
      </c>
      <c r="D269" s="185">
        <f>VLOOKUP('681.2'!A89,'681.2'!A89:N391,14,FALSE)</f>
        <v>147341.19004023238</v>
      </c>
    </row>
    <row r="270" spans="1:4" ht="54" thickTop="1" thickBot="1">
      <c r="A270" s="143" t="s">
        <v>1777</v>
      </c>
      <c r="B270" s="144" t="s">
        <v>1884</v>
      </c>
      <c r="C270" s="139" t="s">
        <v>388</v>
      </c>
      <c r="D270" s="185">
        <f>VLOOKUP('681.3'!A89,'681.3'!A89:N392,14,FALSE)</f>
        <v>172391.07575352269</v>
      </c>
    </row>
    <row r="271" spans="1:4" ht="54" thickTop="1" thickBot="1">
      <c r="A271" s="143" t="s">
        <v>1778</v>
      </c>
      <c r="B271" s="144" t="s">
        <v>1885</v>
      </c>
      <c r="C271" s="139" t="s">
        <v>388</v>
      </c>
      <c r="D271" s="185">
        <f>VLOOKUP('681.4'!A89,'681.4'!A89:N393,14,FALSE)</f>
        <v>149093.76704012262</v>
      </c>
    </row>
    <row r="272" spans="1:4" ht="54" thickTop="1" thickBot="1">
      <c r="A272" s="143" t="s">
        <v>1229</v>
      </c>
      <c r="B272" s="144" t="s">
        <v>1886</v>
      </c>
      <c r="C272" s="139" t="s">
        <v>388</v>
      </c>
      <c r="D272" s="185">
        <f>VLOOKUP('682.1'!A89,'682.1'!A89:N394,14,FALSE)</f>
        <v>204856.03209048172</v>
      </c>
    </row>
    <row r="273" spans="1:4" ht="54" thickTop="1" thickBot="1">
      <c r="A273" s="143" t="s">
        <v>1779</v>
      </c>
      <c r="B273" s="144" t="s">
        <v>1887</v>
      </c>
      <c r="C273" s="139" t="s">
        <v>388</v>
      </c>
      <c r="D273" s="185">
        <f>VLOOKUP('682.2'!A89,'682.2'!A89:N395,14,FALSE)</f>
        <v>204856.03209048172</v>
      </c>
    </row>
    <row r="274" spans="1:4" ht="54" thickTop="1" thickBot="1">
      <c r="A274" s="143" t="s">
        <v>1781</v>
      </c>
      <c r="B274" s="144" t="s">
        <v>1888</v>
      </c>
      <c r="C274" s="139" t="s">
        <v>388</v>
      </c>
      <c r="D274" s="185">
        <f>VLOOKUP('682.3'!A89,'682.3'!A89:N396,14,FALSE)</f>
        <v>204856.03209048172</v>
      </c>
    </row>
    <row r="275" spans="1:4" ht="54" thickTop="1" thickBot="1">
      <c r="A275" s="143" t="s">
        <v>1783</v>
      </c>
      <c r="B275" s="144" t="s">
        <v>2103</v>
      </c>
      <c r="C275" s="139" t="s">
        <v>388</v>
      </c>
      <c r="D275" s="185">
        <f>VLOOKUP('682.4'!A89,'682.4'!A89:N397,14,FALSE)</f>
        <v>204856.03209048172</v>
      </c>
    </row>
    <row r="276" spans="1:4" ht="54" thickTop="1" thickBot="1">
      <c r="A276" s="143" t="s">
        <v>1785</v>
      </c>
      <c r="B276" s="144" t="s">
        <v>1889</v>
      </c>
      <c r="C276" s="139" t="s">
        <v>233</v>
      </c>
      <c r="D276" s="185">
        <f>VLOOKUP('683.1'!A89,'683.1'!A89:N398,14,FALSE)</f>
        <v>11675.981427491501</v>
      </c>
    </row>
    <row r="277" spans="1:4" ht="54" thickTop="1" thickBot="1">
      <c r="A277" s="143" t="s">
        <v>1787</v>
      </c>
      <c r="B277" s="144" t="s">
        <v>1890</v>
      </c>
      <c r="C277" s="139" t="s">
        <v>233</v>
      </c>
      <c r="D277" s="185">
        <f>VLOOKUP('683.2'!A89,'683.2'!A89:N399,14,FALSE)</f>
        <v>24978.25201051365</v>
      </c>
    </row>
    <row r="278" spans="1:4" ht="54" thickTop="1" thickBot="1">
      <c r="A278" s="143" t="s">
        <v>1789</v>
      </c>
      <c r="B278" s="144" t="s">
        <v>1891</v>
      </c>
      <c r="C278" s="139" t="s">
        <v>233</v>
      </c>
      <c r="D278" s="185">
        <f>VLOOKUP('683.3'!A89,'683.3'!A89:N400,14,FALSE)</f>
        <v>11675.981427491501</v>
      </c>
    </row>
    <row r="279" spans="1:4" ht="54" thickTop="1" thickBot="1">
      <c r="A279" s="143" t="s">
        <v>1790</v>
      </c>
      <c r="B279" s="144" t="s">
        <v>1892</v>
      </c>
      <c r="C279" s="139" t="s">
        <v>233</v>
      </c>
      <c r="D279" s="185">
        <f>VLOOKUP('683.4'!A89,'683.4'!A89:N401,14,FALSE)</f>
        <v>24978.25201051365</v>
      </c>
    </row>
    <row r="280" spans="1:4" ht="54" thickTop="1" thickBot="1">
      <c r="A280" s="143" t="s">
        <v>1791</v>
      </c>
      <c r="B280" s="144" t="s">
        <v>1893</v>
      </c>
      <c r="C280" s="139" t="s">
        <v>233</v>
      </c>
      <c r="D280" s="185">
        <f>VLOOKUP('683.5'!A87,'683.5'!A87:N402,14,FALSE)</f>
        <v>55437.691017558449</v>
      </c>
    </row>
    <row r="281" spans="1:4" ht="54" thickTop="1" thickBot="1">
      <c r="A281" s="143" t="s">
        <v>2153</v>
      </c>
      <c r="B281" s="144" t="s">
        <v>1894</v>
      </c>
      <c r="C281" s="139" t="s">
        <v>233</v>
      </c>
      <c r="D281" s="185">
        <f>VLOOKUP('690.1.1'!A89,'690.1.1'!A89:N403,14,FALSE)</f>
        <v>11089.149768070434</v>
      </c>
    </row>
    <row r="282" spans="1:4" ht="54" thickTop="1" thickBot="1">
      <c r="A282" s="143" t="s">
        <v>1794</v>
      </c>
      <c r="B282" s="144" t="s">
        <v>1895</v>
      </c>
      <c r="C282" s="139" t="s">
        <v>233</v>
      </c>
      <c r="D282" s="185">
        <f>VLOOKUP('690.1.2'!A89,'690.1.2'!A89:N404,14,FALSE)</f>
        <v>28205.493800291453</v>
      </c>
    </row>
    <row r="283" spans="1:4" ht="54" thickTop="1" thickBot="1">
      <c r="A283" s="143" t="s">
        <v>1230</v>
      </c>
      <c r="B283" s="144" t="s">
        <v>1896</v>
      </c>
      <c r="C283" s="139" t="s">
        <v>144</v>
      </c>
      <c r="D283" s="185">
        <f>VLOOKUP('700.1'!A89,'700.1'!A89:N405,14,FALSE)</f>
        <v>1794.1466629708052</v>
      </c>
    </row>
    <row r="284" spans="1:4" ht="54" thickTop="1" thickBot="1">
      <c r="A284" s="143" t="s">
        <v>1231</v>
      </c>
      <c r="B284" s="144" t="s">
        <v>1897</v>
      </c>
      <c r="C284" s="139" t="s">
        <v>144</v>
      </c>
      <c r="D284" s="185">
        <f>VLOOKUP('700.2'!A89,'700.2'!A89:N406,14,FALSE)</f>
        <v>1599.3773724138864</v>
      </c>
    </row>
    <row r="285" spans="1:4" ht="54" thickTop="1" thickBot="1">
      <c r="A285" s="143" t="s">
        <v>1232</v>
      </c>
      <c r="B285" s="144" t="s">
        <v>1898</v>
      </c>
      <c r="C285" s="139" t="s">
        <v>233</v>
      </c>
      <c r="D285" s="185">
        <f>VLOOKUP('700.3'!A89,'700.3'!A89:N407,14,FALSE)</f>
        <v>39279.080188382846</v>
      </c>
    </row>
    <row r="286" spans="1:4" ht="54" thickTop="1" thickBot="1">
      <c r="A286" s="143" t="s">
        <v>1233</v>
      </c>
      <c r="B286" s="144" t="s">
        <v>1899</v>
      </c>
      <c r="C286" s="139" t="s">
        <v>233</v>
      </c>
      <c r="D286" s="185">
        <f>VLOOKUP('700.4'!A89,'700.4'!A89:N408,14,FALSE)</f>
        <v>41956.216137390045</v>
      </c>
    </row>
    <row r="287" spans="1:4" ht="54" thickTop="1" thickBot="1">
      <c r="A287" s="143" t="s">
        <v>1234</v>
      </c>
      <c r="B287" s="144" t="s">
        <v>1900</v>
      </c>
      <c r="C287" s="139" t="s">
        <v>1929</v>
      </c>
      <c r="D287" s="185">
        <f>VLOOKUP('701.1'!A89,'701.1'!A89:N409,14,FALSE)</f>
        <v>8955.6391266109677</v>
      </c>
    </row>
    <row r="288" spans="1:4" ht="54" thickTop="1" thickBot="1">
      <c r="A288" s="143" t="s">
        <v>1797</v>
      </c>
      <c r="B288" s="144" t="s">
        <v>1901</v>
      </c>
      <c r="C288" s="139" t="s">
        <v>1929</v>
      </c>
      <c r="D288" s="185">
        <f>VLOOKUP('710.1'!A89,'710.1'!A89:N410,14,FALSE)</f>
        <v>529417.16710261756</v>
      </c>
    </row>
    <row r="289" spans="1:4" ht="54" thickTop="1" thickBot="1">
      <c r="A289" s="143" t="s">
        <v>1235</v>
      </c>
      <c r="B289" s="144" t="s">
        <v>1902</v>
      </c>
      <c r="C289" s="139" t="s">
        <v>233</v>
      </c>
      <c r="D289" s="185">
        <f>VLOOKUP('710.2'!A89,'710.2'!A89:N411,14,FALSE)</f>
        <v>571590.46710261761</v>
      </c>
    </row>
    <row r="290" spans="1:4" ht="54" thickTop="1" thickBot="1">
      <c r="A290" s="143" t="s">
        <v>1236</v>
      </c>
      <c r="B290" s="144" t="s">
        <v>1903</v>
      </c>
      <c r="C290" s="139" t="s">
        <v>1929</v>
      </c>
      <c r="D290" s="185">
        <f>VLOOKUP('720.1'!A89,'720.1'!A89:N412,14,FALSE)</f>
        <v>216332.77102973525</v>
      </c>
    </row>
    <row r="291" spans="1:4" ht="54" thickTop="1" thickBot="1">
      <c r="A291" s="143" t="s">
        <v>1237</v>
      </c>
      <c r="B291" s="144" t="s">
        <v>1904</v>
      </c>
      <c r="C291" s="139" t="s">
        <v>144</v>
      </c>
      <c r="D291" s="185">
        <f>VLOOKUP('730.1'!A89,'730.1'!A89:N413,14,FALSE)</f>
        <v>182581.39315822913</v>
      </c>
    </row>
    <row r="292" spans="1:4" ht="54" thickTop="1" thickBot="1">
      <c r="A292" s="143" t="s">
        <v>1238</v>
      </c>
      <c r="B292" s="144" t="s">
        <v>1905</v>
      </c>
      <c r="C292" s="139" t="s">
        <v>1929</v>
      </c>
      <c r="D292" s="185">
        <f>VLOOKUP('730.2'!A89,'730.2'!A89:N414,14,FALSE)</f>
        <v>84030.082695707286</v>
      </c>
    </row>
    <row r="293" spans="1:4" ht="54" thickTop="1" thickBot="1">
      <c r="A293" s="143" t="s">
        <v>1239</v>
      </c>
      <c r="B293" s="144" t="s">
        <v>1906</v>
      </c>
      <c r="C293" s="139" t="s">
        <v>1929</v>
      </c>
      <c r="D293" s="185">
        <f>VLOOKUP('730.3'!A89,'730.3'!A89:N415,14,FALSE)</f>
        <v>61966.572145408609</v>
      </c>
    </row>
    <row r="294" spans="1:4" ht="54" thickTop="1" thickBot="1">
      <c r="A294" s="143" t="s">
        <v>1798</v>
      </c>
      <c r="B294" s="144" t="s">
        <v>1907</v>
      </c>
      <c r="C294" s="139" t="s">
        <v>1929</v>
      </c>
      <c r="D294" s="185">
        <f>VLOOKUP('730.4'!A89,'730.4'!A89:N416,14,FALSE)</f>
        <v>55019.610302470282</v>
      </c>
    </row>
    <row r="295" spans="1:4" ht="54" thickTop="1" thickBot="1">
      <c r="A295" s="143" t="s">
        <v>1240</v>
      </c>
      <c r="B295" s="144" t="s">
        <v>1908</v>
      </c>
      <c r="C295" s="139" t="s">
        <v>144</v>
      </c>
      <c r="D295" s="185">
        <f>VLOOKUP('731.1'!A89,'731.1'!A89:N417,14,FALSE)</f>
        <v>143855.65697697538</v>
      </c>
    </row>
    <row r="296" spans="1:4" ht="54" thickTop="1" thickBot="1">
      <c r="A296" s="143" t="s">
        <v>1241</v>
      </c>
      <c r="B296" s="144" t="s">
        <v>1909</v>
      </c>
      <c r="C296" s="139" t="s">
        <v>2101</v>
      </c>
      <c r="D296" s="185">
        <f>VLOOKUP('740.1'!A89,'740.1'!A89:N418,14,FALSE)</f>
        <v>15102.015733817156</v>
      </c>
    </row>
    <row r="297" spans="1:4" ht="54" thickTop="1" thickBot="1">
      <c r="A297" s="143" t="s">
        <v>1801</v>
      </c>
      <c r="B297" s="144" t="s">
        <v>1910</v>
      </c>
      <c r="C297" s="139" t="s">
        <v>1929</v>
      </c>
      <c r="D297" s="185">
        <f>VLOOKUP('741.1'!A89,'741.1'!A89:N419,14,FALSE)</f>
        <v>48560.317269180043</v>
      </c>
    </row>
    <row r="298" spans="1:4" ht="54" thickTop="1" thickBot="1">
      <c r="A298" s="143" t="s">
        <v>1242</v>
      </c>
      <c r="B298" s="144" t="s">
        <v>1911</v>
      </c>
      <c r="C298" s="139" t="s">
        <v>144</v>
      </c>
      <c r="D298" s="185">
        <f>VLOOKUP('800.1'!A89,'800.1'!A89:N420,14,FALSE)</f>
        <v>7077.1813792629728</v>
      </c>
    </row>
    <row r="299" spans="1:4" ht="54" thickTop="1" thickBot="1">
      <c r="A299" s="143" t="s">
        <v>1243</v>
      </c>
      <c r="B299" s="144" t="s">
        <v>1912</v>
      </c>
      <c r="C299" s="139" t="s">
        <v>144</v>
      </c>
      <c r="D299" s="185">
        <f>VLOOKUP('800.2'!A89,'800.2'!A89:N421,14,FALSE)</f>
        <v>13103.581876544213</v>
      </c>
    </row>
    <row r="300" spans="1:4" ht="54" thickTop="1" thickBot="1">
      <c r="A300" s="143" t="s">
        <v>1244</v>
      </c>
      <c r="B300" s="144" t="s">
        <v>1913</v>
      </c>
      <c r="C300" s="139" t="s">
        <v>144</v>
      </c>
      <c r="D300" s="185">
        <f>VLOOKUP('800.3'!A89,'800.3'!A89:N422,14,FALSE)</f>
        <v>42510.403864413849</v>
      </c>
    </row>
    <row r="301" spans="1:4" ht="54" thickTop="1" thickBot="1">
      <c r="A301" s="143" t="s">
        <v>1245</v>
      </c>
      <c r="B301" s="144" t="s">
        <v>1914</v>
      </c>
      <c r="C301" s="139" t="s">
        <v>144</v>
      </c>
      <c r="D301" s="185">
        <f>VLOOKUP('800.4'!A89,'800.4'!A89:N423,14,FALSE)</f>
        <v>48521.204361695083</v>
      </c>
    </row>
    <row r="302" spans="1:4" ht="54" thickTop="1" thickBot="1">
      <c r="A302" s="143" t="s">
        <v>1802</v>
      </c>
      <c r="B302" s="144" t="s">
        <v>1915</v>
      </c>
      <c r="C302" s="139" t="s">
        <v>1929</v>
      </c>
      <c r="D302" s="185">
        <f>VLOOKUP('802.1'!A89,'802.1'!A89:N424,14,FALSE)</f>
        <v>240583.68278870752</v>
      </c>
    </row>
    <row r="303" spans="1:4" ht="54" thickTop="1" thickBot="1">
      <c r="A303" s="143" t="s">
        <v>1803</v>
      </c>
      <c r="B303" s="144" t="s">
        <v>1965</v>
      </c>
      <c r="C303" s="139" t="s">
        <v>1929</v>
      </c>
      <c r="D303" s="185">
        <f>VLOOKUP('802.2'!A89,'802.2'!A89:N425,14,FALSE)</f>
        <v>64305.241096725025</v>
      </c>
    </row>
    <row r="304" spans="1:4" ht="54" thickTop="1" thickBot="1">
      <c r="A304" s="143" t="s">
        <v>1804</v>
      </c>
      <c r="B304" s="144" t="s">
        <v>1916</v>
      </c>
      <c r="C304" s="139" t="s">
        <v>1929</v>
      </c>
      <c r="D304" s="185">
        <f>VLOOKUP('802.3'!A89,'802.3'!A89:N426,14,FALSE)</f>
        <v>39963.206615150695</v>
      </c>
    </row>
    <row r="305" spans="1:4" ht="54" thickTop="1" thickBot="1">
      <c r="A305" s="143" t="s">
        <v>1805</v>
      </c>
      <c r="B305" s="144" t="s">
        <v>1917</v>
      </c>
      <c r="C305" s="139" t="s">
        <v>1929</v>
      </c>
      <c r="D305" s="185">
        <f>VLOOKUP('802.4'!A89,'802.4'!A89:N427,14,FALSE)</f>
        <v>33601.083966557402</v>
      </c>
    </row>
    <row r="306" spans="1:4" ht="54" thickTop="1" thickBot="1">
      <c r="A306" s="143" t="s">
        <v>1806</v>
      </c>
      <c r="B306" s="144" t="s">
        <v>1918</v>
      </c>
      <c r="C306" s="139" t="s">
        <v>1929</v>
      </c>
      <c r="D306" s="185">
        <f>VLOOKUP('802.5'!A89,'802.5'!A89:N428,14,FALSE)</f>
        <v>205428.20957463296</v>
      </c>
    </row>
    <row r="307" spans="1:4" ht="54" thickTop="1" thickBot="1">
      <c r="A307" s="143" t="s">
        <v>1807</v>
      </c>
      <c r="B307" s="144" t="s">
        <v>1919</v>
      </c>
      <c r="C307" s="139" t="s">
        <v>1929</v>
      </c>
      <c r="D307" s="185">
        <f>VLOOKUP('802.6'!A89,'802.6'!A89:N429,14,FALSE)</f>
        <v>201428.82564677292</v>
      </c>
    </row>
    <row r="308" spans="1:4" ht="54" thickTop="1" thickBot="1">
      <c r="A308" s="143" t="s">
        <v>1808</v>
      </c>
      <c r="B308" s="144" t="s">
        <v>1920</v>
      </c>
      <c r="C308" s="139" t="s">
        <v>1929</v>
      </c>
      <c r="D308" s="185">
        <f>VLOOKUP('802.7'!A89,'802.7'!A89:N430,14,FALSE)</f>
        <v>130964.63095357109</v>
      </c>
    </row>
    <row r="309" spans="1:4" ht="54" thickTop="1" thickBot="1">
      <c r="A309" s="143" t="s">
        <v>1809</v>
      </c>
      <c r="B309" s="144" t="s">
        <v>1921</v>
      </c>
      <c r="C309" s="139" t="s">
        <v>1929</v>
      </c>
      <c r="D309" s="185">
        <f>VLOOKUP('802.8'!A89,'802.8'!A89:N431,14,FALSE)</f>
        <v>112203.6035248283</v>
      </c>
    </row>
    <row r="310" spans="1:4" ht="54" thickTop="1" thickBot="1">
      <c r="A310" s="143" t="s">
        <v>1246</v>
      </c>
      <c r="B310" s="144" t="s">
        <v>1922</v>
      </c>
      <c r="C310" s="139" t="s">
        <v>233</v>
      </c>
      <c r="D310" s="185">
        <f>VLOOKUP('810.1'!A89,'810.1'!A89:N432,14,FALSE)</f>
        <v>14609.139551457212</v>
      </c>
    </row>
    <row r="311" spans="1:4" ht="54" thickTop="1" thickBot="1">
      <c r="A311" s="143" t="s">
        <v>1247</v>
      </c>
      <c r="B311" s="144" t="s">
        <v>1923</v>
      </c>
      <c r="C311" s="139" t="s">
        <v>233</v>
      </c>
      <c r="D311" s="185">
        <f>VLOOKUP('810.2'!A89,'810.2'!A89:N433,14,FALSE)</f>
        <v>7282.9340700882003</v>
      </c>
    </row>
    <row r="312" spans="1:4" ht="54" thickTop="1" thickBot="1">
      <c r="A312" s="143" t="s">
        <v>1248</v>
      </c>
      <c r="B312" s="144" t="s">
        <v>1924</v>
      </c>
      <c r="C312" s="139" t="s">
        <v>233</v>
      </c>
      <c r="D312" s="185">
        <f>VLOOKUP('810.3'!A89,'810.3'!A89:N435,14,FALSE)</f>
        <v>4357.2787050351308</v>
      </c>
    </row>
    <row r="313" spans="1:4" ht="55.2" thickTop="1" thickBot="1">
      <c r="A313" s="143" t="s">
        <v>1810</v>
      </c>
      <c r="B313" s="144" t="s">
        <v>2156</v>
      </c>
      <c r="C313" s="139" t="s">
        <v>233</v>
      </c>
      <c r="D313" s="185">
        <f>VLOOKUP('811.1'!A89,'811.1'!A89:N436,14,FALSE)</f>
        <v>31635.458768947974</v>
      </c>
    </row>
    <row r="314" spans="1:4" ht="55.2" thickTop="1" thickBot="1">
      <c r="A314" s="143" t="s">
        <v>1811</v>
      </c>
      <c r="B314" s="144" t="s">
        <v>2157</v>
      </c>
      <c r="C314" s="139" t="s">
        <v>233</v>
      </c>
      <c r="D314" s="185">
        <f>VLOOKUP('811.2'!A89,'811.2'!A89:N437,14,FALSE)</f>
        <v>36680.819251420115</v>
      </c>
    </row>
    <row r="315" spans="1:4" ht="54" thickTop="1" thickBot="1">
      <c r="A315" s="143" t="s">
        <v>1249</v>
      </c>
      <c r="B315" s="144" t="s">
        <v>2159</v>
      </c>
      <c r="C315" s="139" t="s">
        <v>233</v>
      </c>
      <c r="D315" s="185">
        <f>VLOOKUP('812.1'!A89,'812.1'!A89:N438,14,FALSE)</f>
        <v>62859.542216277863</v>
      </c>
    </row>
    <row r="316" spans="1:4" ht="54" thickTop="1" thickBot="1">
      <c r="A316" s="143" t="s">
        <v>1812</v>
      </c>
      <c r="B316" s="144" t="s">
        <v>1925</v>
      </c>
      <c r="C316" s="139" t="s">
        <v>2101</v>
      </c>
      <c r="D316" s="185">
        <f>VLOOKUP('820.1'!A89,'820.1'!A89:N439,14,FALSE)</f>
        <v>48083.493149932809</v>
      </c>
    </row>
    <row r="317" spans="1:4" ht="54" thickTop="1" thickBot="1">
      <c r="A317" s="143" t="s">
        <v>1813</v>
      </c>
      <c r="B317" s="144" t="s">
        <v>1926</v>
      </c>
      <c r="C317" s="139" t="s">
        <v>1068</v>
      </c>
      <c r="D317" s="185">
        <f>VLOOKUP('820.1.2'!A88,'820.1.2'!A88:N440,14,FALSE)</f>
        <v>3182987.83687755</v>
      </c>
    </row>
    <row r="318" spans="1:4" ht="54" thickTop="1" thickBot="1">
      <c r="A318" s="143" t="s">
        <v>1250</v>
      </c>
      <c r="B318" s="144" t="s">
        <v>1927</v>
      </c>
      <c r="C318" s="139" t="s">
        <v>2104</v>
      </c>
      <c r="D318" s="185">
        <f>VLOOKUP('900.1'!A88,'900.1'!A88:N441,14,FALSE)</f>
        <v>1133.3432098765431</v>
      </c>
    </row>
    <row r="319" spans="1:4" ht="55.2" thickTop="1" thickBot="1">
      <c r="A319" s="143" t="s">
        <v>1251</v>
      </c>
      <c r="B319" s="144" t="s">
        <v>2301</v>
      </c>
      <c r="C319" s="139" t="s">
        <v>2105</v>
      </c>
      <c r="D319" s="185">
        <f>VLOOKUP('900.2'!A88,'900.2'!A88:N442,14,FALSE)</f>
        <v>1390.9212121212122</v>
      </c>
    </row>
    <row r="320" spans="1:4" ht="54" thickTop="1" thickBot="1">
      <c r="A320" s="143" t="s">
        <v>1252</v>
      </c>
      <c r="B320" s="144" t="s">
        <v>1928</v>
      </c>
      <c r="C320" s="139" t="s">
        <v>2105</v>
      </c>
      <c r="D320" s="185">
        <f>VLOOKUP('900.3'!A88,'900.3'!A88:N443,14,FALSE)</f>
        <v>1390.9212121212122</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21" sqref="C21"/>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7" t="s">
        <v>1934</v>
      </c>
      <c r="B1" s="668"/>
      <c r="C1" s="668"/>
      <c r="D1" s="669"/>
    </row>
    <row r="2" spans="1:4" ht="20.25" customHeight="1" thickBot="1">
      <c r="A2" s="670"/>
      <c r="B2" s="671"/>
      <c r="C2" s="671"/>
      <c r="D2" s="672"/>
    </row>
    <row r="3" spans="1:4" ht="15.6" thickTop="1" thickBot="1">
      <c r="A3" s="666" t="s">
        <v>2329</v>
      </c>
      <c r="B3" s="666"/>
      <c r="C3" s="666"/>
      <c r="D3" s="666"/>
    </row>
    <row r="4" spans="1:4" ht="15.6" thickTop="1" thickBot="1">
      <c r="A4" s="666"/>
      <c r="B4" s="666"/>
      <c r="C4" s="666"/>
      <c r="D4" s="666"/>
    </row>
    <row r="5" spans="1:4" ht="15.6" thickTop="1" thickBot="1">
      <c r="A5" s="666"/>
      <c r="B5" s="666"/>
      <c r="C5" s="666"/>
      <c r="D5" s="666"/>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1003">
        <v>56173.925726710004</v>
      </c>
    </row>
    <row r="9" spans="1:4" ht="15.6" thickTop="1" thickBot="1">
      <c r="A9" s="9" t="s">
        <v>102</v>
      </c>
      <c r="B9" s="10" t="s">
        <v>1966</v>
      </c>
      <c r="C9" s="11" t="s">
        <v>103</v>
      </c>
      <c r="D9" s="1003">
        <v>51067.205206099999</v>
      </c>
    </row>
    <row r="10" spans="1:4" ht="15.6" thickTop="1" thickBot="1">
      <c r="A10" s="9" t="s">
        <v>0</v>
      </c>
      <c r="B10" s="10" t="s">
        <v>1966</v>
      </c>
      <c r="C10" s="11" t="s">
        <v>1</v>
      </c>
      <c r="D10" s="1003">
        <v>66387.366767929998</v>
      </c>
    </row>
    <row r="11" spans="1:4" ht="15.6" thickTop="1" thickBot="1">
      <c r="A11" s="9" t="s">
        <v>1758</v>
      </c>
      <c r="B11" s="10" t="s">
        <v>1966</v>
      </c>
      <c r="C11" s="11" t="s">
        <v>1757</v>
      </c>
      <c r="D11" s="1003">
        <v>362556.34151699999</v>
      </c>
    </row>
    <row r="12" spans="1:4" ht="15.6" thickTop="1" thickBot="1">
      <c r="A12" s="9" t="s">
        <v>100</v>
      </c>
      <c r="B12" s="10" t="s">
        <v>1966</v>
      </c>
      <c r="C12" s="11" t="s">
        <v>101</v>
      </c>
      <c r="D12" s="191">
        <v>76600.807809149992</v>
      </c>
    </row>
    <row r="13" spans="1:4" ht="15.6" thickTop="1" thickBot="1">
      <c r="A13" s="9" t="s">
        <v>62</v>
      </c>
      <c r="B13" s="10" t="s">
        <v>1966</v>
      </c>
      <c r="C13" s="11" t="s">
        <v>63</v>
      </c>
      <c r="D13" s="191">
        <v>561739.25726709992</v>
      </c>
    </row>
    <row r="14" spans="1:4" ht="15.6" thickTop="1" thickBot="1">
      <c r="A14" s="9" t="s">
        <v>108</v>
      </c>
      <c r="B14" s="10" t="s">
        <v>1966</v>
      </c>
      <c r="C14" s="11" t="s">
        <v>109</v>
      </c>
      <c r="D14" s="191">
        <v>306403.23123659997</v>
      </c>
    </row>
    <row r="15" spans="1:4" ht="15.6" thickTop="1" thickBot="1">
      <c r="A15" s="9" t="s">
        <v>41</v>
      </c>
      <c r="B15" s="10" t="s">
        <v>1966</v>
      </c>
      <c r="C15" s="11" t="s">
        <v>42</v>
      </c>
      <c r="D15" s="1003">
        <v>204268.8208244</v>
      </c>
    </row>
    <row r="16" spans="1:4" ht="15.6" thickTop="1" thickBot="1">
      <c r="A16" s="9" t="s">
        <v>43</v>
      </c>
      <c r="B16" s="10" t="s">
        <v>1966</v>
      </c>
      <c r="C16" s="11" t="s">
        <v>44</v>
      </c>
      <c r="D16" s="1003">
        <v>306403.23123659997</v>
      </c>
    </row>
    <row r="17" spans="1:4" ht="15.6" thickTop="1" thickBot="1">
      <c r="A17" s="9" t="s">
        <v>106</v>
      </c>
      <c r="B17" s="10" t="s">
        <v>1966</v>
      </c>
      <c r="C17" s="11" t="s">
        <v>107</v>
      </c>
      <c r="D17" s="191">
        <v>102134.4104122</v>
      </c>
    </row>
    <row r="18" spans="1:4" ht="15.6" thickTop="1" thickBot="1">
      <c r="A18" s="9" t="s">
        <v>1759</v>
      </c>
      <c r="B18" s="10" t="s">
        <v>1966</v>
      </c>
      <c r="C18" s="11" t="s">
        <v>2106</v>
      </c>
      <c r="D18" s="1004">
        <v>91920.96937097999</v>
      </c>
    </row>
    <row r="19" spans="1:4" ht="15.6" thickTop="1" thickBot="1">
      <c r="A19" s="9" t="s">
        <v>96</v>
      </c>
      <c r="B19" s="10" t="s">
        <v>92</v>
      </c>
      <c r="C19" s="11" t="s">
        <v>97</v>
      </c>
      <c r="D19" s="191">
        <v>2042688.2082439999</v>
      </c>
    </row>
    <row r="20" spans="1:4" ht="15.6" thickTop="1" thickBot="1">
      <c r="A20" s="9" t="s">
        <v>76</v>
      </c>
      <c r="B20" s="10" t="s">
        <v>1966</v>
      </c>
      <c r="C20" s="11" t="s">
        <v>77</v>
      </c>
      <c r="D20" s="191">
        <v>425310.03189899999</v>
      </c>
    </row>
    <row r="21" spans="1:4" ht="15.6" thickTop="1" thickBot="1">
      <c r="A21" s="9" t="s">
        <v>74</v>
      </c>
      <c r="B21" s="10" t="s">
        <v>1966</v>
      </c>
      <c r="C21" s="11" t="s">
        <v>75</v>
      </c>
      <c r="D21" s="191">
        <v>425310.03189899999</v>
      </c>
    </row>
    <row r="22" spans="1:4" ht="15.6" thickTop="1" thickBot="1">
      <c r="A22" s="9" t="s">
        <v>84</v>
      </c>
      <c r="B22" s="10" t="s">
        <v>1966</v>
      </c>
      <c r="C22" s="11" t="s">
        <v>85</v>
      </c>
      <c r="D22" s="191">
        <v>425310.03189899999</v>
      </c>
    </row>
    <row r="23" spans="1:4" ht="15.6" thickTop="1" thickBot="1">
      <c r="A23" s="9" t="s">
        <v>78</v>
      </c>
      <c r="B23" s="10" t="s">
        <v>1966</v>
      </c>
      <c r="C23" s="11" t="s">
        <v>79</v>
      </c>
      <c r="D23" s="191">
        <v>425310.03189899999</v>
      </c>
    </row>
    <row r="24" spans="1:4" ht="15.6" thickTop="1" thickBot="1">
      <c r="A24" s="9" t="s">
        <v>64</v>
      </c>
      <c r="B24" s="10" t="s">
        <v>1966</v>
      </c>
      <c r="C24" s="11" t="s">
        <v>65</v>
      </c>
      <c r="D24" s="191">
        <v>331936.83383964997</v>
      </c>
    </row>
    <row r="25" spans="1:4" ht="15.6" thickTop="1" thickBot="1">
      <c r="A25" s="9" t="s">
        <v>80</v>
      </c>
      <c r="B25" s="10" t="s">
        <v>1966</v>
      </c>
      <c r="C25" s="11" t="s">
        <v>81</v>
      </c>
      <c r="D25" s="191">
        <v>472567.39434299996</v>
      </c>
    </row>
    <row r="26" spans="1:4" ht="15.6" thickTop="1" thickBot="1">
      <c r="A26" s="9" t="s">
        <v>82</v>
      </c>
      <c r="B26" s="10" t="s">
        <v>1966</v>
      </c>
      <c r="C26" s="11" t="s">
        <v>83</v>
      </c>
      <c r="D26" s="191">
        <v>472567.39434299996</v>
      </c>
    </row>
    <row r="27" spans="1:4" ht="15.6" thickTop="1" thickBot="1">
      <c r="A27" s="9" t="s">
        <v>104</v>
      </c>
      <c r="B27" s="10" t="s">
        <v>1966</v>
      </c>
      <c r="C27" s="11" t="s">
        <v>105</v>
      </c>
      <c r="D27" s="1003">
        <v>113416.83918600001</v>
      </c>
    </row>
    <row r="28" spans="1:4" ht="15.6" thickTop="1" thickBot="1">
      <c r="A28" s="9" t="s">
        <v>4</v>
      </c>
      <c r="B28" s="10" t="s">
        <v>1966</v>
      </c>
      <c r="C28" s="11" t="s">
        <v>5</v>
      </c>
      <c r="D28" s="1003">
        <v>150870.10565099999</v>
      </c>
    </row>
    <row r="29" spans="1:4" ht="16.5" customHeight="1" thickTop="1" thickBot="1">
      <c r="A29" s="9" t="s">
        <v>45</v>
      </c>
      <c r="B29" s="10" t="s">
        <v>1966</v>
      </c>
      <c r="C29" s="11" t="s">
        <v>2332</v>
      </c>
      <c r="D29" s="1003">
        <v>153201.61561829998</v>
      </c>
    </row>
    <row r="30" spans="1:4" ht="15.6" thickTop="1" thickBot="1">
      <c r="A30" s="9" t="s">
        <v>66</v>
      </c>
      <c r="B30" s="10" t="s">
        <v>1966</v>
      </c>
      <c r="C30" s="11" t="s">
        <v>67</v>
      </c>
      <c r="D30" s="1003">
        <v>153201.61561829998</v>
      </c>
    </row>
    <row r="31" spans="1:4" ht="15.6" thickTop="1" thickBot="1">
      <c r="A31" s="9" t="s">
        <v>23</v>
      </c>
      <c r="B31" s="10" t="s">
        <v>1966</v>
      </c>
      <c r="C31" s="11" t="s">
        <v>24</v>
      </c>
      <c r="D31" s="1003">
        <v>510672.05206099997</v>
      </c>
    </row>
    <row r="32" spans="1:4" ht="15.6" thickTop="1" thickBot="1">
      <c r="A32" s="9" t="s">
        <v>7</v>
      </c>
      <c r="B32" s="10" t="s">
        <v>1966</v>
      </c>
      <c r="C32" s="11" t="s">
        <v>8</v>
      </c>
      <c r="D32" s="1003">
        <v>102134.4104122</v>
      </c>
    </row>
    <row r="33" spans="1:4" ht="15.6" thickTop="1" thickBot="1">
      <c r="A33" s="9" t="s">
        <v>9</v>
      </c>
      <c r="B33" s="10" t="s">
        <v>1966</v>
      </c>
      <c r="C33" s="11" t="s">
        <v>10</v>
      </c>
      <c r="D33" s="1003">
        <v>153201.61561829998</v>
      </c>
    </row>
    <row r="34" spans="1:4" ht="15.6" thickTop="1" thickBot="1">
      <c r="A34" s="9" t="s">
        <v>11</v>
      </c>
      <c r="B34" s="10" t="s">
        <v>1966</v>
      </c>
      <c r="C34" s="11" t="s">
        <v>12</v>
      </c>
      <c r="D34" s="1003">
        <v>204268.8208244</v>
      </c>
    </row>
    <row r="35" spans="1:4" ht="15.6" thickTop="1" thickBot="1">
      <c r="A35" s="9" t="s">
        <v>13</v>
      </c>
      <c r="B35" s="10" t="s">
        <v>1966</v>
      </c>
      <c r="C35" s="11" t="s">
        <v>14</v>
      </c>
      <c r="D35" s="1003">
        <v>255336.02603049998</v>
      </c>
    </row>
    <row r="36" spans="1:4" ht="15.6" thickTop="1" thickBot="1">
      <c r="A36" s="9" t="s">
        <v>15</v>
      </c>
      <c r="B36" s="10" t="s">
        <v>1966</v>
      </c>
      <c r="C36" s="11" t="s">
        <v>16</v>
      </c>
      <c r="D36" s="1003">
        <v>306403.23123659997</v>
      </c>
    </row>
    <row r="37" spans="1:4" ht="15.6" thickTop="1" thickBot="1">
      <c r="A37" s="9" t="s">
        <v>17</v>
      </c>
      <c r="B37" s="10" t="s">
        <v>1966</v>
      </c>
      <c r="C37" s="11" t="s">
        <v>18</v>
      </c>
      <c r="D37" s="1003">
        <v>357470.43644269998</v>
      </c>
    </row>
    <row r="38" spans="1:4" ht="15.6" thickTop="1" thickBot="1">
      <c r="A38" s="9" t="s">
        <v>19</v>
      </c>
      <c r="B38" s="10" t="s">
        <v>1966</v>
      </c>
      <c r="C38" s="11" t="s">
        <v>20</v>
      </c>
      <c r="D38" s="1003">
        <v>408537.6416488</v>
      </c>
    </row>
    <row r="39" spans="1:4" ht="15.6" thickTop="1" thickBot="1">
      <c r="A39" s="9" t="s">
        <v>21</v>
      </c>
      <c r="B39" s="10" t="s">
        <v>1966</v>
      </c>
      <c r="C39" s="11" t="s">
        <v>22</v>
      </c>
      <c r="D39" s="1003">
        <v>459604.84685490001</v>
      </c>
    </row>
    <row r="40" spans="1:4" ht="15.6" thickTop="1" thickBot="1">
      <c r="A40" s="9" t="s">
        <v>72</v>
      </c>
      <c r="B40" s="10" t="s">
        <v>1966</v>
      </c>
      <c r="C40" s="11" t="s">
        <v>73</v>
      </c>
      <c r="D40" s="191">
        <v>56173.925726710004</v>
      </c>
    </row>
    <row r="41" spans="1:4" ht="15.6" thickTop="1" thickBot="1">
      <c r="A41" s="9" t="s">
        <v>27</v>
      </c>
      <c r="B41" s="10" t="s">
        <v>1966</v>
      </c>
      <c r="C41" s="11" t="s">
        <v>28</v>
      </c>
      <c r="D41" s="191">
        <v>112347.85145342001</v>
      </c>
    </row>
    <row r="42" spans="1:4" ht="15.6" thickTop="1" thickBot="1">
      <c r="A42" s="9" t="s">
        <v>25</v>
      </c>
      <c r="B42" s="10" t="s">
        <v>1966</v>
      </c>
      <c r="C42" s="11" t="s">
        <v>26</v>
      </c>
      <c r="D42" s="191">
        <v>112347.85145342001</v>
      </c>
    </row>
    <row r="43" spans="1:4" ht="15.6" thickTop="1" thickBot="1">
      <c r="A43" s="9" t="s">
        <v>30</v>
      </c>
      <c r="B43" s="10" t="s">
        <v>1966</v>
      </c>
      <c r="C43" s="11" t="s">
        <v>31</v>
      </c>
      <c r="D43" s="1003">
        <v>102134.4104122</v>
      </c>
    </row>
    <row r="44" spans="1:4" ht="17.25" customHeight="1" thickTop="1" thickBot="1">
      <c r="A44" s="9" t="s">
        <v>40</v>
      </c>
      <c r="B44" s="10" t="s">
        <v>1966</v>
      </c>
      <c r="C44" s="11" t="s">
        <v>2331</v>
      </c>
      <c r="D44" s="1003">
        <v>255336.02603049998</v>
      </c>
    </row>
    <row r="45" spans="1:4" ht="15.6" thickTop="1" thickBot="1">
      <c r="A45" s="9" t="s">
        <v>32</v>
      </c>
      <c r="B45" s="10" t="s">
        <v>1966</v>
      </c>
      <c r="C45" s="11" t="s">
        <v>33</v>
      </c>
      <c r="D45" s="1003">
        <v>204268.8208244</v>
      </c>
    </row>
    <row r="46" spans="1:4" ht="15.6" thickTop="1" thickBot="1">
      <c r="A46" s="9" t="s">
        <v>34</v>
      </c>
      <c r="B46" s="10" t="s">
        <v>1966</v>
      </c>
      <c r="C46" s="11" t="s">
        <v>35</v>
      </c>
      <c r="D46" s="1003">
        <v>306403.23123659997</v>
      </c>
    </row>
    <row r="47" spans="1:4" ht="15.6" thickTop="1" thickBot="1">
      <c r="A47" s="9" t="s">
        <v>70</v>
      </c>
      <c r="B47" s="10" t="s">
        <v>1966</v>
      </c>
      <c r="C47" s="11" t="s">
        <v>71</v>
      </c>
      <c r="D47" s="1003">
        <v>270656.18759232998</v>
      </c>
    </row>
    <row r="48" spans="1:4" ht="15.6" thickTop="1" thickBot="1">
      <c r="A48" s="9" t="s">
        <v>36</v>
      </c>
      <c r="B48" s="10" t="s">
        <v>1966</v>
      </c>
      <c r="C48" s="11" t="s">
        <v>37</v>
      </c>
      <c r="D48" s="191">
        <v>112347.85145342001</v>
      </c>
    </row>
    <row r="49" spans="1:4" ht="15.6" thickTop="1" thickBot="1">
      <c r="A49" s="9" t="s">
        <v>38</v>
      </c>
      <c r="B49" s="10" t="s">
        <v>1966</v>
      </c>
      <c r="C49" s="11" t="s">
        <v>39</v>
      </c>
      <c r="D49" s="191">
        <v>122561.29249463999</v>
      </c>
    </row>
    <row r="50" spans="1:4" ht="15.6" thickTop="1" thickBot="1">
      <c r="A50" s="9" t="s">
        <v>89</v>
      </c>
      <c r="B50" s="10" t="s">
        <v>1966</v>
      </c>
      <c r="C50" s="11" t="s">
        <v>90</v>
      </c>
      <c r="D50" s="191">
        <v>127668.01301524999</v>
      </c>
    </row>
    <row r="51" spans="1:4" ht="15.6" thickTop="1" thickBot="1">
      <c r="A51" s="9" t="s">
        <v>46</v>
      </c>
      <c r="B51" s="10" t="s">
        <v>1966</v>
      </c>
      <c r="C51" s="11" t="s">
        <v>47</v>
      </c>
      <c r="D51" s="1003">
        <v>51067.205206099999</v>
      </c>
    </row>
    <row r="52" spans="1:4" ht="15.6" thickTop="1" thickBot="1">
      <c r="A52" s="9" t="s">
        <v>48</v>
      </c>
      <c r="B52" s="10" t="s">
        <v>1966</v>
      </c>
      <c r="C52" s="11" t="s">
        <v>49</v>
      </c>
      <c r="D52" s="1003">
        <v>102134.4104122</v>
      </c>
    </row>
    <row r="53" spans="1:4" ht="15.6" thickTop="1" thickBot="1">
      <c r="A53" s="9" t="s">
        <v>50</v>
      </c>
      <c r="B53" s="10" t="s">
        <v>1966</v>
      </c>
      <c r="C53" s="11" t="s">
        <v>51</v>
      </c>
      <c r="D53" s="191">
        <v>102134.4104122</v>
      </c>
    </row>
    <row r="54" spans="1:4" ht="15.6" thickTop="1" thickBot="1">
      <c r="A54" s="9" t="s">
        <v>68</v>
      </c>
      <c r="B54" s="10" t="s">
        <v>1966</v>
      </c>
      <c r="C54" s="11" t="s">
        <v>69</v>
      </c>
      <c r="D54" s="191">
        <v>204268.8208244</v>
      </c>
    </row>
    <row r="55" spans="1:4" ht="44.4" thickTop="1" thickBot="1">
      <c r="A55" s="9" t="s">
        <v>29</v>
      </c>
      <c r="B55" s="10" t="s">
        <v>1966</v>
      </c>
      <c r="C55" s="11" t="s">
        <v>1967</v>
      </c>
      <c r="D55" s="191">
        <v>766008.07809149986</v>
      </c>
    </row>
    <row r="56" spans="1:4" ht="15.6" thickTop="1" thickBot="1">
      <c r="A56" s="9" t="s">
        <v>52</v>
      </c>
      <c r="B56" s="10" t="s">
        <v>1966</v>
      </c>
      <c r="C56" s="11" t="s">
        <v>53</v>
      </c>
      <c r="D56" s="191">
        <v>76600.807809149992</v>
      </c>
    </row>
    <row r="57" spans="1:4" ht="15.6" thickTop="1" thickBot="1">
      <c r="A57" s="9" t="s">
        <v>54</v>
      </c>
      <c r="B57" s="10" t="s">
        <v>1966</v>
      </c>
      <c r="C57" s="11" t="s">
        <v>55</v>
      </c>
      <c r="D57" s="191">
        <v>153201.61561829998</v>
      </c>
    </row>
    <row r="58" spans="1:4" ht="15.6" thickTop="1" thickBot="1">
      <c r="A58" s="9" t="s">
        <v>56</v>
      </c>
      <c r="B58" s="10" t="s">
        <v>1966</v>
      </c>
      <c r="C58" s="11" t="s">
        <v>57</v>
      </c>
      <c r="D58" s="1003">
        <v>102134.4104122</v>
      </c>
    </row>
    <row r="59" spans="1:4" ht="15.6" thickTop="1" thickBot="1">
      <c r="A59" s="9" t="s">
        <v>2</v>
      </c>
      <c r="B59" s="10" t="s">
        <v>1966</v>
      </c>
      <c r="C59" s="11" t="s">
        <v>3</v>
      </c>
      <c r="D59" s="1003">
        <v>204268.8208244</v>
      </c>
    </row>
    <row r="60" spans="1:4" ht="15.6" thickTop="1" thickBot="1">
      <c r="A60" s="9" t="s">
        <v>58</v>
      </c>
      <c r="B60" s="10" t="s">
        <v>1966</v>
      </c>
      <c r="C60" s="11" t="s">
        <v>59</v>
      </c>
      <c r="D60" s="191">
        <v>127668.01301524999</v>
      </c>
    </row>
    <row r="61" spans="1:4" ht="15.6" thickTop="1" thickBot="1">
      <c r="A61" s="9" t="s">
        <v>86</v>
      </c>
      <c r="B61" s="10" t="s">
        <v>1966</v>
      </c>
      <c r="C61" s="11" t="s">
        <v>87</v>
      </c>
      <c r="D61" s="191">
        <v>153201.61561829998</v>
      </c>
    </row>
    <row r="62" spans="1:4" ht="15.6" thickTop="1" thickBot="1">
      <c r="A62" s="9" t="s">
        <v>88</v>
      </c>
      <c r="B62" s="10" t="s">
        <v>1966</v>
      </c>
      <c r="C62" s="11" t="s">
        <v>87</v>
      </c>
      <c r="D62" s="191">
        <v>153201.61561829998</v>
      </c>
    </row>
    <row r="63" spans="1:4" ht="15.6" thickTop="1" thickBot="1">
      <c r="A63" s="9" t="s">
        <v>60</v>
      </c>
      <c r="B63" s="10" t="s">
        <v>1966</v>
      </c>
      <c r="C63" s="11" t="s">
        <v>61</v>
      </c>
      <c r="D63" s="1003">
        <v>153201.61561829998</v>
      </c>
    </row>
    <row r="64" spans="1:4" ht="17.25" customHeight="1" thickTop="1" thickBot="1">
      <c r="A64" s="9" t="s">
        <v>6</v>
      </c>
      <c r="B64" s="10" t="s">
        <v>1966</v>
      </c>
      <c r="C64" s="11" t="s">
        <v>2330</v>
      </c>
      <c r="D64" s="1003">
        <v>51067.205206099999</v>
      </c>
    </row>
    <row r="65" spans="1:4" ht="15.6" thickTop="1" thickBot="1">
      <c r="A65" s="9" t="s">
        <v>91</v>
      </c>
      <c r="B65" s="10" t="s">
        <v>92</v>
      </c>
      <c r="C65" s="11" t="s">
        <v>93</v>
      </c>
      <c r="D65" s="191">
        <v>510672.05206099997</v>
      </c>
    </row>
    <row r="66" spans="1:4" ht="15.6" thickTop="1" thickBot="1">
      <c r="A66" s="9" t="s">
        <v>94</v>
      </c>
      <c r="B66" s="10" t="s">
        <v>92</v>
      </c>
      <c r="C66" s="11" t="s">
        <v>95</v>
      </c>
      <c r="D66" s="191">
        <v>255336.02603049998</v>
      </c>
    </row>
    <row r="67" spans="1:4" ht="15.6" thickTop="1" thickBot="1">
      <c r="A67" s="9" t="s">
        <v>2334</v>
      </c>
      <c r="B67" s="10" t="s">
        <v>1966</v>
      </c>
      <c r="C67" s="11" t="s">
        <v>2333</v>
      </c>
      <c r="D67" s="1003">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60"/>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9" sqref="F9"/>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6" t="s">
        <v>1934</v>
      </c>
      <c r="B1" s="677"/>
      <c r="C1" s="677"/>
      <c r="D1" s="678"/>
    </row>
    <row r="2" spans="1:4" ht="89.25" customHeight="1" thickBot="1">
      <c r="A2" s="679"/>
      <c r="B2" s="680"/>
      <c r="C2" s="680"/>
      <c r="D2" s="681"/>
    </row>
    <row r="3" spans="1:4" ht="53.25" customHeight="1" thickTop="1" thickBot="1">
      <c r="A3" s="673" t="s">
        <v>110</v>
      </c>
      <c r="B3" s="674"/>
      <c r="C3" s="674"/>
      <c r="D3" s="675"/>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7">
        <v>45000</v>
      </c>
    </row>
    <row r="8" spans="1:4" ht="30" customHeight="1" thickTop="1" thickBot="1">
      <c r="A8" s="16" t="s">
        <v>112</v>
      </c>
      <c r="B8" s="14" t="s">
        <v>113</v>
      </c>
      <c r="C8" s="17" t="s">
        <v>114</v>
      </c>
      <c r="D8" s="657">
        <v>2360</v>
      </c>
    </row>
    <row r="9" spans="1:4" ht="30" customHeight="1" thickTop="1" thickBot="1">
      <c r="A9" s="16" t="s">
        <v>117</v>
      </c>
      <c r="B9" s="14" t="s">
        <v>113</v>
      </c>
      <c r="C9" s="17" t="s">
        <v>118</v>
      </c>
      <c r="D9" s="657">
        <v>60644</v>
      </c>
    </row>
    <row r="10" spans="1:4" ht="30" customHeight="1" thickTop="1" thickBot="1">
      <c r="A10" s="16" t="s">
        <v>119</v>
      </c>
      <c r="B10" s="14" t="s">
        <v>113</v>
      </c>
      <c r="C10" s="17" t="s">
        <v>120</v>
      </c>
      <c r="D10" s="657">
        <v>36878</v>
      </c>
    </row>
    <row r="11" spans="1:4" ht="30" customHeight="1" thickTop="1" thickBot="1">
      <c r="A11" s="16" t="s">
        <v>123</v>
      </c>
      <c r="B11" s="14" t="s">
        <v>113</v>
      </c>
      <c r="C11" s="17" t="s">
        <v>124</v>
      </c>
      <c r="D11" s="657">
        <v>13688.253504651844</v>
      </c>
    </row>
    <row r="12" spans="1:4" ht="30" customHeight="1" thickTop="1" thickBot="1">
      <c r="A12" s="16" t="s">
        <v>121</v>
      </c>
      <c r="B12" s="14" t="s">
        <v>113</v>
      </c>
      <c r="C12" s="17" t="s">
        <v>122</v>
      </c>
      <c r="D12" s="657">
        <v>43760.305455007328</v>
      </c>
    </row>
    <row r="13" spans="1:4" ht="30" customHeight="1" thickTop="1" thickBot="1">
      <c r="A13" s="16" t="s">
        <v>125</v>
      </c>
      <c r="B13" s="14" t="s">
        <v>113</v>
      </c>
      <c r="C13" s="17" t="s">
        <v>126</v>
      </c>
      <c r="D13" s="657">
        <v>46663</v>
      </c>
    </row>
    <row r="14" spans="1:4" ht="30" customHeight="1" thickTop="1" thickBot="1">
      <c r="A14" s="16" t="s">
        <v>131</v>
      </c>
      <c r="B14" s="14" t="s">
        <v>113</v>
      </c>
      <c r="C14" s="17" t="s">
        <v>132</v>
      </c>
      <c r="D14" s="657">
        <v>160000</v>
      </c>
    </row>
    <row r="15" spans="1:4" ht="30" customHeight="1" thickTop="1" thickBot="1">
      <c r="A15" s="16" t="s">
        <v>129</v>
      </c>
      <c r="B15" s="14" t="s">
        <v>113</v>
      </c>
      <c r="C15" s="17" t="s">
        <v>130</v>
      </c>
      <c r="D15" s="657">
        <v>120000</v>
      </c>
    </row>
    <row r="16" spans="1:4" ht="30" customHeight="1" thickTop="1" thickBot="1">
      <c r="A16" s="16" t="s">
        <v>127</v>
      </c>
      <c r="B16" s="14" t="s">
        <v>113</v>
      </c>
      <c r="C16" s="17" t="s">
        <v>128</v>
      </c>
      <c r="D16" s="657">
        <v>120000</v>
      </c>
    </row>
    <row r="17" spans="1:4" ht="30" customHeight="1" thickTop="1" thickBot="1">
      <c r="A17" s="16" t="s">
        <v>1795</v>
      </c>
      <c r="B17" s="14" t="s">
        <v>113</v>
      </c>
      <c r="C17" s="17" t="s">
        <v>1796</v>
      </c>
      <c r="D17" s="657">
        <v>42223.793006860215</v>
      </c>
    </row>
    <row r="18" spans="1:4" ht="30" customHeight="1" thickTop="1" thickBot="1">
      <c r="A18" s="16" t="s">
        <v>133</v>
      </c>
      <c r="B18" s="14" t="s">
        <v>113</v>
      </c>
      <c r="C18" s="17" t="s">
        <v>134</v>
      </c>
      <c r="D18" s="657">
        <v>73171</v>
      </c>
    </row>
    <row r="19" spans="1:4" ht="30" customHeight="1" thickTop="1" thickBot="1">
      <c r="A19" s="16" t="s">
        <v>146</v>
      </c>
      <c r="B19" s="14" t="s">
        <v>113</v>
      </c>
      <c r="C19" s="17" t="s">
        <v>147</v>
      </c>
      <c r="D19" s="657">
        <v>362500</v>
      </c>
    </row>
    <row r="20" spans="1:4" ht="30" customHeight="1" thickTop="1" thickBot="1">
      <c r="A20" s="16" t="s">
        <v>135</v>
      </c>
      <c r="B20" s="14" t="s">
        <v>113</v>
      </c>
      <c r="C20" s="17" t="s">
        <v>1968</v>
      </c>
      <c r="D20" s="657">
        <v>55650</v>
      </c>
    </row>
    <row r="21" spans="1:4" ht="30" customHeight="1" thickTop="1" thickBot="1">
      <c r="A21" s="16" t="s">
        <v>136</v>
      </c>
      <c r="B21" s="14" t="s">
        <v>113</v>
      </c>
      <c r="C21" s="17" t="s">
        <v>137</v>
      </c>
      <c r="D21" s="657">
        <v>157500</v>
      </c>
    </row>
    <row r="22" spans="1:4" ht="30" customHeight="1" thickTop="1" thickBot="1">
      <c r="A22" s="16" t="s">
        <v>138</v>
      </c>
      <c r="B22" s="14" t="s">
        <v>113</v>
      </c>
      <c r="C22" s="17" t="s">
        <v>139</v>
      </c>
      <c r="D22" s="657">
        <v>46000</v>
      </c>
    </row>
    <row r="23" spans="1:4" ht="30" customHeight="1" thickTop="1" thickBot="1">
      <c r="A23" s="16" t="s">
        <v>143</v>
      </c>
      <c r="B23" s="14" t="s">
        <v>144</v>
      </c>
      <c r="C23" s="17" t="s">
        <v>145</v>
      </c>
      <c r="D23" s="657">
        <v>32270</v>
      </c>
    </row>
    <row r="24" spans="1:4" ht="30" customHeight="1" thickTop="1" thickBot="1">
      <c r="A24" s="16" t="s">
        <v>140</v>
      </c>
      <c r="B24" s="14" t="s">
        <v>1082</v>
      </c>
      <c r="C24" s="17" t="s">
        <v>142</v>
      </c>
      <c r="D24" s="657">
        <v>26456.038206065867</v>
      </c>
    </row>
    <row r="25" spans="1:4" ht="30" customHeight="1" thickTop="1" thickBot="1">
      <c r="A25" s="16" t="s">
        <v>148</v>
      </c>
      <c r="B25" s="14" t="s">
        <v>113</v>
      </c>
      <c r="C25" s="17" t="s">
        <v>149</v>
      </c>
      <c r="D25" s="657">
        <v>90000</v>
      </c>
    </row>
    <row r="26" spans="1:4" ht="30" customHeight="1" thickTop="1" thickBot="1">
      <c r="A26" s="16" t="s">
        <v>150</v>
      </c>
      <c r="B26" s="14" t="s">
        <v>113</v>
      </c>
      <c r="C26" s="17" t="s">
        <v>151</v>
      </c>
      <c r="D26" s="657">
        <v>100000</v>
      </c>
    </row>
    <row r="27" spans="1:4" ht="30" customHeight="1" thickTop="1" thickBot="1">
      <c r="A27" s="16" t="s">
        <v>152</v>
      </c>
      <c r="B27" s="14" t="s">
        <v>113</v>
      </c>
      <c r="C27" s="17" t="s">
        <v>153</v>
      </c>
      <c r="D27" s="657">
        <v>50000</v>
      </c>
    </row>
    <row r="28" spans="1:4" ht="30" customHeight="1" thickTop="1" thickBot="1">
      <c r="A28" s="16" t="s">
        <v>154</v>
      </c>
      <c r="B28" s="14" t="s">
        <v>113</v>
      </c>
      <c r="C28" s="17" t="s">
        <v>155</v>
      </c>
      <c r="D28" s="657">
        <v>80000</v>
      </c>
    </row>
    <row r="29" spans="1:4" ht="30" customHeight="1" thickTop="1" thickBot="1">
      <c r="A29" s="16" t="s">
        <v>156</v>
      </c>
      <c r="B29" s="14" t="s">
        <v>113</v>
      </c>
      <c r="C29" s="17" t="s">
        <v>157</v>
      </c>
      <c r="D29" s="657">
        <v>710</v>
      </c>
    </row>
    <row r="30" spans="1:4" ht="30" customHeight="1" thickTop="1" thickBot="1">
      <c r="A30" s="16" t="s">
        <v>166</v>
      </c>
      <c r="B30" s="14" t="s">
        <v>113</v>
      </c>
      <c r="C30" s="17" t="s">
        <v>167</v>
      </c>
      <c r="D30" s="657">
        <v>120000</v>
      </c>
    </row>
    <row r="31" spans="1:4" ht="30" customHeight="1" thickTop="1" thickBot="1">
      <c r="A31" s="16" t="s">
        <v>162</v>
      </c>
      <c r="B31" s="14" t="s">
        <v>113</v>
      </c>
      <c r="C31" s="17" t="s">
        <v>163</v>
      </c>
      <c r="D31" s="657">
        <v>10749.371043907988</v>
      </c>
    </row>
    <row r="32" spans="1:4" ht="30" customHeight="1" thickTop="1" thickBot="1">
      <c r="A32" s="16" t="s">
        <v>164</v>
      </c>
      <c r="B32" s="14" t="s">
        <v>113</v>
      </c>
      <c r="C32" s="17" t="s">
        <v>165</v>
      </c>
      <c r="D32" s="657">
        <v>23814.614176474843</v>
      </c>
    </row>
    <row r="33" spans="1:4" ht="30" customHeight="1" thickTop="1" thickBot="1">
      <c r="A33" s="16" t="s">
        <v>171</v>
      </c>
      <c r="B33" s="14" t="s">
        <v>113</v>
      </c>
      <c r="C33" s="17" t="s">
        <v>172</v>
      </c>
      <c r="D33" s="657">
        <v>8000</v>
      </c>
    </row>
    <row r="34" spans="1:4" ht="30" customHeight="1" thickTop="1" thickBot="1">
      <c r="A34" s="16" t="s">
        <v>160</v>
      </c>
      <c r="B34" s="14" t="s">
        <v>113</v>
      </c>
      <c r="C34" s="17" t="s">
        <v>161</v>
      </c>
      <c r="D34" s="657">
        <v>8000</v>
      </c>
    </row>
    <row r="35" spans="1:4" ht="30" customHeight="1" thickTop="1" thickBot="1">
      <c r="A35" s="16" t="s">
        <v>173</v>
      </c>
      <c r="B35" s="14" t="s">
        <v>113</v>
      </c>
      <c r="C35" s="17" t="s">
        <v>1970</v>
      </c>
      <c r="D35" s="657">
        <v>172500</v>
      </c>
    </row>
    <row r="36" spans="1:4" ht="30" customHeight="1" thickTop="1" thickBot="1">
      <c r="A36" s="16" t="s">
        <v>170</v>
      </c>
      <c r="B36" s="14" t="s">
        <v>113</v>
      </c>
      <c r="C36" s="17" t="s">
        <v>1969</v>
      </c>
      <c r="D36" s="657">
        <v>92400</v>
      </c>
    </row>
    <row r="37" spans="1:4" ht="30" customHeight="1" thickTop="1" thickBot="1">
      <c r="A37" s="16" t="s">
        <v>168</v>
      </c>
      <c r="B37" s="14" t="s">
        <v>113</v>
      </c>
      <c r="C37" s="17" t="s">
        <v>169</v>
      </c>
      <c r="D37" s="657">
        <v>62795</v>
      </c>
    </row>
    <row r="38" spans="1:4" ht="30" customHeight="1" thickTop="1" thickBot="1">
      <c r="A38" s="16" t="s">
        <v>174</v>
      </c>
      <c r="B38" s="14" t="s">
        <v>113</v>
      </c>
      <c r="C38" s="17" t="s">
        <v>175</v>
      </c>
      <c r="D38" s="657">
        <v>71400</v>
      </c>
    </row>
    <row r="39" spans="1:4" ht="30" customHeight="1" thickTop="1" thickBot="1">
      <c r="A39" s="16" t="s">
        <v>176</v>
      </c>
      <c r="B39" s="14" t="s">
        <v>113</v>
      </c>
      <c r="C39" s="17" t="s">
        <v>177</v>
      </c>
      <c r="D39" s="657">
        <v>73000</v>
      </c>
    </row>
    <row r="40" spans="1:4" ht="30" customHeight="1" thickTop="1" thickBot="1">
      <c r="A40" s="16" t="s">
        <v>180</v>
      </c>
      <c r="B40" s="14" t="s">
        <v>113</v>
      </c>
      <c r="C40" s="17" t="s">
        <v>181</v>
      </c>
      <c r="D40" s="657">
        <v>113489.99999999999</v>
      </c>
    </row>
    <row r="41" spans="1:4" ht="30" customHeight="1" thickTop="1" thickBot="1">
      <c r="A41" s="16" t="s">
        <v>178</v>
      </c>
      <c r="B41" s="14" t="s">
        <v>113</v>
      </c>
      <c r="C41" s="17" t="s">
        <v>179</v>
      </c>
      <c r="D41" s="657">
        <v>73500</v>
      </c>
    </row>
    <row r="42" spans="1:4" ht="30" customHeight="1" thickTop="1" thickBot="1">
      <c r="A42" s="16" t="s">
        <v>182</v>
      </c>
      <c r="B42" s="14" t="s">
        <v>113</v>
      </c>
      <c r="C42" s="17" t="s">
        <v>183</v>
      </c>
      <c r="D42" s="657">
        <v>52435</v>
      </c>
    </row>
    <row r="43" spans="1:4" ht="30" customHeight="1" thickTop="1" thickBot="1">
      <c r="A43" s="16" t="s">
        <v>1756</v>
      </c>
      <c r="B43" s="14" t="s">
        <v>113</v>
      </c>
      <c r="C43" s="17" t="s">
        <v>1755</v>
      </c>
      <c r="D43" s="657">
        <v>5860</v>
      </c>
    </row>
    <row r="44" spans="1:4" ht="30" customHeight="1" thickTop="1" thickBot="1">
      <c r="A44" s="16" t="s">
        <v>184</v>
      </c>
      <c r="B44" s="14" t="s">
        <v>113</v>
      </c>
      <c r="C44" s="17" t="s">
        <v>185</v>
      </c>
      <c r="D44" s="657">
        <v>20000</v>
      </c>
    </row>
    <row r="45" spans="1:4" ht="30" customHeight="1" thickTop="1" thickBot="1">
      <c r="A45" s="16" t="s">
        <v>1687</v>
      </c>
      <c r="B45" s="14" t="s">
        <v>113</v>
      </c>
      <c r="C45" s="17" t="s">
        <v>1688</v>
      </c>
      <c r="D45" s="657">
        <v>2370</v>
      </c>
    </row>
    <row r="46" spans="1:4" ht="30" customHeight="1" thickTop="1" thickBot="1">
      <c r="A46" s="16" t="s">
        <v>188</v>
      </c>
      <c r="B46" s="14" t="s">
        <v>113</v>
      </c>
      <c r="C46" s="17" t="s">
        <v>189</v>
      </c>
      <c r="D46" s="657">
        <v>2360</v>
      </c>
    </row>
    <row r="47" spans="1:4" ht="30" customHeight="1" thickTop="1" thickBot="1">
      <c r="A47" s="16" t="s">
        <v>186</v>
      </c>
      <c r="B47" s="14" t="s">
        <v>113</v>
      </c>
      <c r="C47" s="17" t="s">
        <v>187</v>
      </c>
      <c r="D47" s="657">
        <v>2550</v>
      </c>
    </row>
    <row r="48" spans="1:4" ht="30" customHeight="1" thickTop="1" thickBot="1">
      <c r="A48" s="16" t="s">
        <v>190</v>
      </c>
      <c r="B48" s="14" t="s">
        <v>113</v>
      </c>
      <c r="C48" s="17" t="s">
        <v>191</v>
      </c>
      <c r="D48" s="657">
        <v>3150</v>
      </c>
    </row>
    <row r="49" spans="1:4" ht="30" customHeight="1" thickTop="1" thickBot="1">
      <c r="A49" s="16" t="s">
        <v>201</v>
      </c>
      <c r="B49" s="14" t="s">
        <v>113</v>
      </c>
      <c r="C49" s="17" t="s">
        <v>1972</v>
      </c>
      <c r="D49" s="657">
        <v>93000</v>
      </c>
    </row>
    <row r="50" spans="1:4" ht="30" customHeight="1" thickTop="1" thickBot="1">
      <c r="A50" s="16" t="s">
        <v>192</v>
      </c>
      <c r="B50" s="14" t="s">
        <v>113</v>
      </c>
      <c r="C50" s="17" t="s">
        <v>193</v>
      </c>
      <c r="D50" s="657">
        <v>42670</v>
      </c>
    </row>
    <row r="51" spans="1:4" ht="30" customHeight="1" thickTop="1" thickBot="1">
      <c r="A51" s="16" t="s">
        <v>194</v>
      </c>
      <c r="B51" s="14" t="s">
        <v>113</v>
      </c>
      <c r="C51" s="17" t="s">
        <v>1971</v>
      </c>
      <c r="D51" s="657">
        <v>2100</v>
      </c>
    </row>
    <row r="52" spans="1:4" ht="30" customHeight="1" thickTop="1" thickBot="1">
      <c r="A52" s="16" t="s">
        <v>224</v>
      </c>
      <c r="B52" s="14" t="s">
        <v>92</v>
      </c>
      <c r="C52" s="17" t="s">
        <v>1975</v>
      </c>
      <c r="D52" s="657">
        <v>153660</v>
      </c>
    </row>
    <row r="53" spans="1:4" ht="30" customHeight="1" thickTop="1" thickBot="1">
      <c r="A53" s="16" t="s">
        <v>195</v>
      </c>
      <c r="B53" s="14" t="s">
        <v>113</v>
      </c>
      <c r="C53" s="17" t="s">
        <v>196</v>
      </c>
      <c r="D53" s="657">
        <v>15000</v>
      </c>
    </row>
    <row r="54" spans="1:4" ht="30" customHeight="1" thickTop="1" thickBot="1">
      <c r="A54" s="16" t="s">
        <v>214</v>
      </c>
      <c r="B54" s="14" t="s">
        <v>113</v>
      </c>
      <c r="C54" s="17" t="s">
        <v>215</v>
      </c>
      <c r="D54" s="657">
        <v>9661.2483575271217</v>
      </c>
    </row>
    <row r="55" spans="1:4" ht="30" customHeight="1" thickTop="1" thickBot="1">
      <c r="A55" s="16" t="s">
        <v>197</v>
      </c>
      <c r="B55" s="14" t="s">
        <v>113</v>
      </c>
      <c r="C55" s="17" t="s">
        <v>198</v>
      </c>
      <c r="D55" s="657">
        <v>105000</v>
      </c>
    </row>
    <row r="56" spans="1:4" ht="30" customHeight="1" thickTop="1" thickBot="1">
      <c r="A56" s="16" t="s">
        <v>199</v>
      </c>
      <c r="B56" s="14" t="s">
        <v>113</v>
      </c>
      <c r="C56" s="17" t="s">
        <v>200</v>
      </c>
      <c r="D56" s="657">
        <v>17854</v>
      </c>
    </row>
    <row r="57" spans="1:4" ht="30" customHeight="1" thickTop="1" thickBot="1">
      <c r="A57" s="16" t="s">
        <v>202</v>
      </c>
      <c r="B57" s="14" t="s">
        <v>113</v>
      </c>
      <c r="C57" s="17" t="s">
        <v>203</v>
      </c>
      <c r="D57" s="657">
        <v>65620</v>
      </c>
    </row>
    <row r="58" spans="1:4" ht="30" customHeight="1" thickTop="1" thickBot="1">
      <c r="A58" s="16" t="s">
        <v>212</v>
      </c>
      <c r="B58" s="14" t="s">
        <v>113</v>
      </c>
      <c r="C58" s="17" t="s">
        <v>213</v>
      </c>
      <c r="D58" s="657">
        <v>31083.761079827036</v>
      </c>
    </row>
    <row r="59" spans="1:4" ht="30" customHeight="1" thickTop="1" thickBot="1">
      <c r="A59" s="16" t="s">
        <v>206</v>
      </c>
      <c r="B59" s="14" t="s">
        <v>113</v>
      </c>
      <c r="C59" s="17" t="s">
        <v>207</v>
      </c>
      <c r="D59" s="657">
        <v>9845.6590954440653</v>
      </c>
    </row>
    <row r="60" spans="1:4" ht="30" customHeight="1" thickTop="1" thickBot="1">
      <c r="A60" s="16" t="s">
        <v>204</v>
      </c>
      <c r="B60" s="14" t="s">
        <v>113</v>
      </c>
      <c r="C60" s="17" t="s">
        <v>205</v>
      </c>
      <c r="D60" s="657">
        <v>15610</v>
      </c>
    </row>
    <row r="61" spans="1:4" ht="30" customHeight="1" thickTop="1" thickBot="1">
      <c r="A61" s="16" t="s">
        <v>208</v>
      </c>
      <c r="B61" s="14" t="s">
        <v>113</v>
      </c>
      <c r="C61" s="17" t="s">
        <v>209</v>
      </c>
      <c r="D61" s="657">
        <v>15750</v>
      </c>
    </row>
    <row r="62" spans="1:4" ht="30" customHeight="1" thickTop="1" thickBot="1">
      <c r="A62" s="16" t="s">
        <v>210</v>
      </c>
      <c r="B62" s="14" t="s">
        <v>113</v>
      </c>
      <c r="C62" s="17" t="s">
        <v>211</v>
      </c>
      <c r="D62" s="657">
        <v>17851</v>
      </c>
    </row>
    <row r="63" spans="1:4" ht="30" customHeight="1" thickTop="1" thickBot="1">
      <c r="A63" s="16" t="s">
        <v>217</v>
      </c>
      <c r="B63" s="14" t="s">
        <v>113</v>
      </c>
      <c r="C63" s="17" t="s">
        <v>218</v>
      </c>
      <c r="D63" s="657">
        <v>21093.970076161197</v>
      </c>
    </row>
    <row r="64" spans="1:4" ht="30" customHeight="1" thickTop="1" thickBot="1">
      <c r="A64" s="16" t="s">
        <v>219</v>
      </c>
      <c r="B64" s="14" t="s">
        <v>113</v>
      </c>
      <c r="C64" s="17" t="s">
        <v>220</v>
      </c>
      <c r="D64" s="657">
        <v>15366</v>
      </c>
    </row>
    <row r="65" spans="1:4" ht="30" customHeight="1" thickTop="1" thickBot="1">
      <c r="A65" s="16" t="s">
        <v>216</v>
      </c>
      <c r="B65" s="14" t="s">
        <v>113</v>
      </c>
      <c r="C65" s="17" t="s">
        <v>1973</v>
      </c>
      <c r="D65" s="657">
        <v>3000</v>
      </c>
    </row>
    <row r="66" spans="1:4" ht="30" customHeight="1" thickTop="1" thickBot="1">
      <c r="A66" s="16" t="s">
        <v>221</v>
      </c>
      <c r="B66" s="14" t="s">
        <v>113</v>
      </c>
      <c r="C66" s="17" t="s">
        <v>1974</v>
      </c>
      <c r="D66" s="657">
        <v>71708</v>
      </c>
    </row>
    <row r="67" spans="1:4" ht="30" customHeight="1" thickTop="1" thickBot="1">
      <c r="A67" s="16" t="s">
        <v>222</v>
      </c>
      <c r="B67" s="14" t="s">
        <v>113</v>
      </c>
      <c r="C67" s="17" t="s">
        <v>223</v>
      </c>
      <c r="D67" s="657">
        <v>31728.142404559647</v>
      </c>
    </row>
    <row r="68" spans="1:4" ht="30" customHeight="1" thickTop="1" thickBot="1">
      <c r="A68" s="16" t="s">
        <v>225</v>
      </c>
      <c r="B68" s="14" t="s">
        <v>113</v>
      </c>
      <c r="C68" s="17" t="s">
        <v>226</v>
      </c>
      <c r="D68" s="657">
        <v>89250</v>
      </c>
    </row>
    <row r="69" spans="1:4" ht="30" customHeight="1" thickTop="1" thickBot="1">
      <c r="A69" s="16" t="s">
        <v>227</v>
      </c>
      <c r="B69" s="14" t="s">
        <v>113</v>
      </c>
      <c r="C69" s="17" t="s">
        <v>1976</v>
      </c>
      <c r="D69" s="657">
        <v>10000</v>
      </c>
    </row>
    <row r="70" spans="1:4" ht="30" customHeight="1" thickTop="1" thickBot="1">
      <c r="A70" s="16" t="s">
        <v>232</v>
      </c>
      <c r="B70" s="14" t="s">
        <v>233</v>
      </c>
      <c r="C70" s="17" t="s">
        <v>1979</v>
      </c>
      <c r="D70" s="657">
        <v>2500</v>
      </c>
    </row>
    <row r="71" spans="1:4" ht="30" customHeight="1" thickTop="1" thickBot="1">
      <c r="A71" s="16" t="s">
        <v>228</v>
      </c>
      <c r="B71" s="14" t="s">
        <v>113</v>
      </c>
      <c r="C71" s="17" t="s">
        <v>1977</v>
      </c>
      <c r="D71" s="657">
        <v>3238</v>
      </c>
    </row>
    <row r="72" spans="1:4" ht="30" customHeight="1" thickTop="1" thickBot="1">
      <c r="A72" s="16" t="s">
        <v>229</v>
      </c>
      <c r="B72" s="14" t="s">
        <v>113</v>
      </c>
      <c r="C72" s="17" t="s">
        <v>1978</v>
      </c>
      <c r="D72" s="657">
        <v>7894</v>
      </c>
    </row>
    <row r="73" spans="1:4" ht="30" customHeight="1" thickTop="1" thickBot="1">
      <c r="A73" s="16" t="s">
        <v>230</v>
      </c>
      <c r="B73" s="14" t="s">
        <v>113</v>
      </c>
      <c r="C73" s="17" t="s">
        <v>231</v>
      </c>
      <c r="D73" s="657">
        <v>2766</v>
      </c>
    </row>
    <row r="74" spans="1:4" ht="30" customHeight="1" thickTop="1" thickBot="1">
      <c r="A74" s="16" t="s">
        <v>234</v>
      </c>
      <c r="B74" s="14" t="s">
        <v>113</v>
      </c>
      <c r="C74" s="17" t="s">
        <v>235</v>
      </c>
      <c r="D74" s="657">
        <v>11687</v>
      </c>
    </row>
    <row r="75" spans="1:4" ht="30" customHeight="1" thickTop="1" thickBot="1">
      <c r="A75" s="16" t="s">
        <v>236</v>
      </c>
      <c r="B75" s="14" t="s">
        <v>113</v>
      </c>
      <c r="C75" s="17" t="s">
        <v>237</v>
      </c>
      <c r="D75" s="657">
        <v>350000</v>
      </c>
    </row>
    <row r="76" spans="1:4" ht="30" customHeight="1" thickTop="1" thickBot="1">
      <c r="A76" s="16" t="s">
        <v>238</v>
      </c>
      <c r="B76" s="14" t="s">
        <v>113</v>
      </c>
      <c r="C76" s="17" t="s">
        <v>239</v>
      </c>
      <c r="D76" s="657">
        <v>350000</v>
      </c>
    </row>
    <row r="77" spans="1:4" ht="30" customHeight="1" thickTop="1" thickBot="1">
      <c r="A77" s="16" t="s">
        <v>240</v>
      </c>
      <c r="B77" s="14" t="s">
        <v>113</v>
      </c>
      <c r="C77" s="17" t="s">
        <v>1980</v>
      </c>
      <c r="D77" s="657">
        <v>143850</v>
      </c>
    </row>
    <row r="78" spans="1:4" ht="30" customHeight="1" thickTop="1" thickBot="1">
      <c r="A78" s="16" t="s">
        <v>241</v>
      </c>
      <c r="B78" s="14" t="s">
        <v>113</v>
      </c>
      <c r="C78" s="17" t="s">
        <v>1981</v>
      </c>
      <c r="D78" s="657">
        <v>92124</v>
      </c>
    </row>
    <row r="79" spans="1:4" ht="30" customHeight="1" thickTop="1" thickBot="1">
      <c r="A79" s="16" t="s">
        <v>246</v>
      </c>
      <c r="B79" s="14" t="s">
        <v>113</v>
      </c>
      <c r="C79" s="17" t="s">
        <v>1986</v>
      </c>
      <c r="D79" s="657">
        <v>108583</v>
      </c>
    </row>
    <row r="80" spans="1:4" ht="30" customHeight="1" thickTop="1" thickBot="1">
      <c r="A80" s="16" t="s">
        <v>243</v>
      </c>
      <c r="B80" s="14" t="s">
        <v>113</v>
      </c>
      <c r="C80" s="17" t="s">
        <v>1983</v>
      </c>
      <c r="D80" s="657">
        <v>403519.99999999994</v>
      </c>
    </row>
    <row r="81" spans="1:4" ht="30" customHeight="1" thickTop="1" thickBot="1">
      <c r="A81" s="16" t="s">
        <v>244</v>
      </c>
      <c r="B81" s="14" t="s">
        <v>113</v>
      </c>
      <c r="C81" s="17" t="s">
        <v>1984</v>
      </c>
      <c r="D81" s="657">
        <v>258628</v>
      </c>
    </row>
    <row r="82" spans="1:4" ht="30" customHeight="1" thickTop="1" thickBot="1">
      <c r="A82" s="16" t="s">
        <v>245</v>
      </c>
      <c r="B82" s="14" t="s">
        <v>113</v>
      </c>
      <c r="C82" s="17" t="s">
        <v>1985</v>
      </c>
      <c r="D82" s="657">
        <v>128985</v>
      </c>
    </row>
    <row r="83" spans="1:4" ht="30" customHeight="1" thickTop="1" thickBot="1">
      <c r="A83" s="16" t="s">
        <v>247</v>
      </c>
      <c r="B83" s="14" t="s">
        <v>113</v>
      </c>
      <c r="C83" s="17" t="s">
        <v>1987</v>
      </c>
      <c r="D83" s="657">
        <v>111915</v>
      </c>
    </row>
    <row r="84" spans="1:4" ht="30" customHeight="1" thickTop="1" thickBot="1">
      <c r="A84" s="16" t="s">
        <v>242</v>
      </c>
      <c r="B84" s="14" t="s">
        <v>113</v>
      </c>
      <c r="C84" s="17" t="s">
        <v>1982</v>
      </c>
      <c r="D84" s="657">
        <v>201759.99999999997</v>
      </c>
    </row>
    <row r="85" spans="1:4" ht="30" customHeight="1" thickTop="1" thickBot="1">
      <c r="A85" s="16" t="s">
        <v>248</v>
      </c>
      <c r="B85" s="14" t="s">
        <v>113</v>
      </c>
      <c r="C85" s="17" t="s">
        <v>1988</v>
      </c>
      <c r="D85" s="657">
        <v>221758</v>
      </c>
    </row>
    <row r="86" spans="1:4" ht="30" customHeight="1" thickTop="1" thickBot="1">
      <c r="A86" s="16" t="s">
        <v>249</v>
      </c>
      <c r="B86" s="14" t="s">
        <v>113</v>
      </c>
      <c r="C86" s="17" t="s">
        <v>250</v>
      </c>
      <c r="D86" s="657">
        <v>3832.1547384147661</v>
      </c>
    </row>
    <row r="87" spans="1:4" ht="30" customHeight="1" thickTop="1" thickBot="1">
      <c r="A87" s="16" t="s">
        <v>255</v>
      </c>
      <c r="B87" s="14" t="s">
        <v>113</v>
      </c>
      <c r="C87" s="17" t="s">
        <v>256</v>
      </c>
      <c r="D87" s="657">
        <v>1276232</v>
      </c>
    </row>
    <row r="88" spans="1:4" ht="30" customHeight="1" thickTop="1" thickBot="1">
      <c r="A88" s="16" t="s">
        <v>253</v>
      </c>
      <c r="B88" s="14" t="s">
        <v>113</v>
      </c>
      <c r="C88" s="17" t="s">
        <v>254</v>
      </c>
      <c r="D88" s="657">
        <v>18273</v>
      </c>
    </row>
    <row r="89" spans="1:4" ht="30" customHeight="1" thickTop="1" thickBot="1">
      <c r="A89" s="16" t="s">
        <v>251</v>
      </c>
      <c r="B89" s="14" t="s">
        <v>113</v>
      </c>
      <c r="C89" s="17" t="s">
        <v>252</v>
      </c>
      <c r="D89" s="657">
        <v>17260</v>
      </c>
    </row>
    <row r="90" spans="1:4" ht="30" customHeight="1" thickTop="1" thickBot="1">
      <c r="A90" s="16" t="s">
        <v>257</v>
      </c>
      <c r="B90" s="14" t="s">
        <v>113</v>
      </c>
      <c r="C90" s="17" t="s">
        <v>258</v>
      </c>
      <c r="D90" s="657">
        <v>9583.5999999999985</v>
      </c>
    </row>
    <row r="91" spans="1:4" ht="30" customHeight="1" thickTop="1" thickBot="1">
      <c r="A91" s="16" t="s">
        <v>259</v>
      </c>
      <c r="B91" s="14" t="s">
        <v>113</v>
      </c>
      <c r="C91" s="17" t="s">
        <v>260</v>
      </c>
      <c r="D91" s="657">
        <v>64050</v>
      </c>
    </row>
    <row r="92" spans="1:4" ht="30" customHeight="1" thickTop="1" thickBot="1">
      <c r="A92" s="16" t="s">
        <v>261</v>
      </c>
      <c r="B92" s="14" t="s">
        <v>113</v>
      </c>
      <c r="C92" s="17" t="s">
        <v>262</v>
      </c>
      <c r="D92" s="657">
        <v>7000</v>
      </c>
    </row>
    <row r="93" spans="1:4" ht="30" customHeight="1" thickTop="1" thickBot="1">
      <c r="A93" s="16" t="s">
        <v>263</v>
      </c>
      <c r="B93" s="14" t="s">
        <v>113</v>
      </c>
      <c r="C93" s="17" t="s">
        <v>264</v>
      </c>
      <c r="D93" s="657">
        <v>10566</v>
      </c>
    </row>
    <row r="94" spans="1:4" ht="30" customHeight="1" thickTop="1" thickBot="1">
      <c r="A94" s="16" t="s">
        <v>265</v>
      </c>
      <c r="B94" s="14" t="s">
        <v>113</v>
      </c>
      <c r="C94" s="17" t="s">
        <v>266</v>
      </c>
      <c r="D94" s="657">
        <v>27658</v>
      </c>
    </row>
    <row r="95" spans="1:4" ht="30" customHeight="1" thickTop="1" thickBot="1">
      <c r="A95" s="16" t="s">
        <v>267</v>
      </c>
      <c r="B95" s="14" t="s">
        <v>113</v>
      </c>
      <c r="C95" s="17" t="s">
        <v>268</v>
      </c>
      <c r="D95" s="657">
        <v>55339</v>
      </c>
    </row>
    <row r="96" spans="1:4" ht="30" customHeight="1" thickTop="1" thickBot="1">
      <c r="A96" s="16" t="s">
        <v>269</v>
      </c>
      <c r="B96" s="14" t="s">
        <v>113</v>
      </c>
      <c r="C96" s="17" t="s">
        <v>270</v>
      </c>
      <c r="D96" s="657">
        <v>131144</v>
      </c>
    </row>
    <row r="97" spans="1:4" ht="30" customHeight="1" thickTop="1" thickBot="1">
      <c r="A97" s="16" t="s">
        <v>271</v>
      </c>
      <c r="B97" s="14" t="s">
        <v>113</v>
      </c>
      <c r="C97" s="17" t="s">
        <v>272</v>
      </c>
      <c r="D97" s="657">
        <v>115000</v>
      </c>
    </row>
    <row r="98" spans="1:4" ht="30" customHeight="1" thickTop="1" thickBot="1">
      <c r="A98" s="16" t="s">
        <v>273</v>
      </c>
      <c r="B98" s="14" t="s">
        <v>113</v>
      </c>
      <c r="C98" s="17" t="s">
        <v>274</v>
      </c>
      <c r="D98" s="657">
        <v>5270.6145245023527</v>
      </c>
    </row>
    <row r="99" spans="1:4" ht="30" customHeight="1" thickTop="1" thickBot="1">
      <c r="A99" s="16" t="s">
        <v>275</v>
      </c>
      <c r="B99" s="14" t="s">
        <v>113</v>
      </c>
      <c r="C99" s="17" t="s">
        <v>276</v>
      </c>
      <c r="D99" s="657">
        <v>16669</v>
      </c>
    </row>
    <row r="100" spans="1:4" ht="30" customHeight="1" thickTop="1" thickBot="1">
      <c r="A100" s="16" t="s">
        <v>277</v>
      </c>
      <c r="B100" s="14" t="s">
        <v>113</v>
      </c>
      <c r="C100" s="17" t="s">
        <v>278</v>
      </c>
      <c r="D100" s="657">
        <v>373255.99999999994</v>
      </c>
    </row>
    <row r="101" spans="1:4" ht="30" customHeight="1" thickTop="1" thickBot="1">
      <c r="A101" s="16" t="s">
        <v>279</v>
      </c>
      <c r="B101" s="14" t="s">
        <v>113</v>
      </c>
      <c r="C101" s="17" t="s">
        <v>1989</v>
      </c>
      <c r="D101" s="657">
        <v>369341</v>
      </c>
    </row>
    <row r="102" spans="1:4" ht="30" customHeight="1" thickTop="1" thickBot="1">
      <c r="A102" s="16" t="s">
        <v>280</v>
      </c>
      <c r="B102" s="14" t="s">
        <v>113</v>
      </c>
      <c r="C102" s="17" t="s">
        <v>281</v>
      </c>
      <c r="D102" s="657">
        <v>606900</v>
      </c>
    </row>
    <row r="103" spans="1:4" ht="30" customHeight="1" thickTop="1" thickBot="1">
      <c r="A103" s="16" t="s">
        <v>282</v>
      </c>
      <c r="B103" s="14" t="s">
        <v>113</v>
      </c>
      <c r="C103" s="17" t="s">
        <v>283</v>
      </c>
      <c r="D103" s="657">
        <v>585104</v>
      </c>
    </row>
    <row r="104" spans="1:4" ht="30" customHeight="1" thickTop="1" thickBot="1">
      <c r="A104" s="16" t="s">
        <v>284</v>
      </c>
      <c r="B104" s="14" t="s">
        <v>113</v>
      </c>
      <c r="C104" s="17" t="s">
        <v>285</v>
      </c>
      <c r="D104" s="657">
        <v>495600</v>
      </c>
    </row>
    <row r="105" spans="1:4" ht="30" customHeight="1" thickTop="1" thickBot="1">
      <c r="A105" s="16" t="s">
        <v>286</v>
      </c>
      <c r="B105" s="14" t="s">
        <v>113</v>
      </c>
      <c r="C105" s="17" t="s">
        <v>287</v>
      </c>
      <c r="D105" s="657">
        <v>219191</v>
      </c>
    </row>
    <row r="106" spans="1:4" ht="30" customHeight="1" thickTop="1" thickBot="1">
      <c r="A106" s="16" t="s">
        <v>288</v>
      </c>
      <c r="B106" s="14" t="s">
        <v>113</v>
      </c>
      <c r="C106" s="17" t="s">
        <v>289</v>
      </c>
      <c r="D106" s="657">
        <v>12800</v>
      </c>
    </row>
    <row r="107" spans="1:4" ht="30" customHeight="1" thickTop="1" thickBot="1">
      <c r="A107" s="16" t="s">
        <v>290</v>
      </c>
      <c r="B107" s="14" t="s">
        <v>113</v>
      </c>
      <c r="C107" s="17" t="s">
        <v>291</v>
      </c>
      <c r="D107" s="657">
        <v>577500</v>
      </c>
    </row>
    <row r="108" spans="1:4" ht="30" customHeight="1" thickTop="1" thickBot="1">
      <c r="A108" s="16" t="s">
        <v>292</v>
      </c>
      <c r="B108" s="14" t="s">
        <v>113</v>
      </c>
      <c r="C108" s="17" t="s">
        <v>293</v>
      </c>
      <c r="D108" s="657">
        <v>6000</v>
      </c>
    </row>
    <row r="109" spans="1:4" ht="30" customHeight="1" thickTop="1" thickBot="1">
      <c r="A109" s="16" t="s">
        <v>294</v>
      </c>
      <c r="B109" s="14" t="s">
        <v>113</v>
      </c>
      <c r="C109" s="17" t="s">
        <v>1990</v>
      </c>
      <c r="D109" s="657">
        <v>597275</v>
      </c>
    </row>
    <row r="110" spans="1:4" ht="30" customHeight="1" thickTop="1" thickBot="1">
      <c r="A110" s="16" t="s">
        <v>295</v>
      </c>
      <c r="B110" s="14" t="s">
        <v>113</v>
      </c>
      <c r="C110" s="17" t="s">
        <v>296</v>
      </c>
      <c r="D110" s="657">
        <v>3000</v>
      </c>
    </row>
    <row r="111" spans="1:4" ht="30" customHeight="1" thickTop="1" thickBot="1">
      <c r="A111" s="16" t="s">
        <v>297</v>
      </c>
      <c r="B111" s="14" t="s">
        <v>113</v>
      </c>
      <c r="C111" s="17" t="s">
        <v>298</v>
      </c>
      <c r="D111" s="657">
        <v>102213</v>
      </c>
    </row>
    <row r="112" spans="1:4" ht="30" customHeight="1" thickTop="1" thickBot="1">
      <c r="A112" s="16" t="s">
        <v>299</v>
      </c>
      <c r="B112" s="14" t="s">
        <v>113</v>
      </c>
      <c r="C112" s="17" t="s">
        <v>300</v>
      </c>
      <c r="D112" s="657">
        <v>437245</v>
      </c>
    </row>
    <row r="113" spans="1:4" ht="30" customHeight="1" thickTop="1" thickBot="1">
      <c r="A113" s="16" t="s">
        <v>301</v>
      </c>
      <c r="B113" s="14" t="s">
        <v>113</v>
      </c>
      <c r="C113" s="17" t="s">
        <v>302</v>
      </c>
      <c r="D113" s="657">
        <v>7150</v>
      </c>
    </row>
    <row r="114" spans="1:4" ht="30" customHeight="1" thickTop="1" thickBot="1">
      <c r="A114" s="16" t="s">
        <v>305</v>
      </c>
      <c r="B114" s="14" t="s">
        <v>113</v>
      </c>
      <c r="C114" s="17" t="s">
        <v>306</v>
      </c>
      <c r="D114" s="657">
        <v>82144</v>
      </c>
    </row>
    <row r="115" spans="1:4" ht="30" customHeight="1" thickTop="1" thickBot="1">
      <c r="A115" s="16" t="s">
        <v>303</v>
      </c>
      <c r="B115" s="14" t="s">
        <v>113</v>
      </c>
      <c r="C115" s="17" t="s">
        <v>304</v>
      </c>
      <c r="D115" s="657">
        <v>96339.085602605861</v>
      </c>
    </row>
    <row r="116" spans="1:4" ht="30" customHeight="1" thickTop="1" thickBot="1">
      <c r="A116" s="16" t="s">
        <v>309</v>
      </c>
      <c r="B116" s="14" t="s">
        <v>113</v>
      </c>
      <c r="C116" s="17" t="s">
        <v>1991</v>
      </c>
      <c r="D116" s="657">
        <v>84958</v>
      </c>
    </row>
    <row r="117" spans="1:4" ht="30" customHeight="1" thickTop="1" thickBot="1">
      <c r="A117" s="16" t="s">
        <v>310</v>
      </c>
      <c r="B117" s="14" t="s">
        <v>113</v>
      </c>
      <c r="C117" s="17" t="s">
        <v>311</v>
      </c>
      <c r="D117" s="657">
        <v>181973.82836047772</v>
      </c>
    </row>
    <row r="118" spans="1:4" ht="30" customHeight="1" thickTop="1" thickBot="1">
      <c r="A118" s="16" t="s">
        <v>313</v>
      </c>
      <c r="B118" s="14" t="s">
        <v>113</v>
      </c>
      <c r="C118" s="17" t="s">
        <v>1993</v>
      </c>
      <c r="D118" s="657">
        <v>227140</v>
      </c>
    </row>
    <row r="119" spans="1:4" ht="30" customHeight="1" thickTop="1" thickBot="1">
      <c r="A119" s="16" t="s">
        <v>318</v>
      </c>
      <c r="B119" s="14" t="s">
        <v>113</v>
      </c>
      <c r="C119" s="17" t="s">
        <v>319</v>
      </c>
      <c r="D119" s="657">
        <v>114819</v>
      </c>
    </row>
    <row r="120" spans="1:4" ht="30" customHeight="1" thickTop="1" thickBot="1">
      <c r="A120" s="16" t="s">
        <v>314</v>
      </c>
      <c r="B120" s="14" t="s">
        <v>113</v>
      </c>
      <c r="C120" s="17" t="s">
        <v>315</v>
      </c>
      <c r="D120" s="657">
        <v>178405.71407889973</v>
      </c>
    </row>
    <row r="121" spans="1:4" ht="30" customHeight="1" thickTop="1" thickBot="1">
      <c r="A121" s="16" t="s">
        <v>1732</v>
      </c>
      <c r="B121" s="14" t="s">
        <v>113</v>
      </c>
      <c r="C121" s="17" t="s">
        <v>1733</v>
      </c>
      <c r="D121" s="657">
        <v>120000</v>
      </c>
    </row>
    <row r="122" spans="1:4" ht="30" customHeight="1" thickTop="1" thickBot="1">
      <c r="A122" s="16" t="s">
        <v>322</v>
      </c>
      <c r="B122" s="14" t="s">
        <v>113</v>
      </c>
      <c r="C122" s="17" t="s">
        <v>323</v>
      </c>
      <c r="D122" s="657">
        <v>126000</v>
      </c>
    </row>
    <row r="123" spans="1:4" ht="30" customHeight="1" thickTop="1" thickBot="1">
      <c r="A123" s="16" t="s">
        <v>320</v>
      </c>
      <c r="B123" s="14" t="s">
        <v>113</v>
      </c>
      <c r="C123" s="17" t="s">
        <v>321</v>
      </c>
      <c r="D123" s="657">
        <v>129150</v>
      </c>
    </row>
    <row r="124" spans="1:4" ht="30" customHeight="1" thickTop="1" thickBot="1">
      <c r="A124" s="16" t="s">
        <v>312</v>
      </c>
      <c r="B124" s="14" t="s">
        <v>113</v>
      </c>
      <c r="C124" s="17" t="s">
        <v>1992</v>
      </c>
      <c r="D124" s="657">
        <v>168000</v>
      </c>
    </row>
    <row r="125" spans="1:4" ht="30" customHeight="1" thickTop="1" thickBot="1">
      <c r="A125" s="16" t="s">
        <v>316</v>
      </c>
      <c r="B125" s="14" t="s">
        <v>113</v>
      </c>
      <c r="C125" s="17" t="s">
        <v>317</v>
      </c>
      <c r="D125" s="657">
        <v>168000</v>
      </c>
    </row>
    <row r="126" spans="1:4" ht="30" customHeight="1" thickTop="1" thickBot="1">
      <c r="A126" s="16" t="s">
        <v>307</v>
      </c>
      <c r="B126" s="14" t="s">
        <v>113</v>
      </c>
      <c r="C126" s="17" t="s">
        <v>308</v>
      </c>
      <c r="D126" s="657">
        <v>84305</v>
      </c>
    </row>
    <row r="127" spans="1:4" ht="30" customHeight="1" thickTop="1" thickBot="1">
      <c r="A127" s="16" t="s">
        <v>324</v>
      </c>
      <c r="B127" s="14" t="s">
        <v>113</v>
      </c>
      <c r="C127" s="17" t="s">
        <v>325</v>
      </c>
      <c r="D127" s="657">
        <v>4041</v>
      </c>
    </row>
    <row r="128" spans="1:4" ht="30" customHeight="1" thickTop="1" thickBot="1">
      <c r="A128" s="16" t="s">
        <v>326</v>
      </c>
      <c r="B128" s="14" t="s">
        <v>113</v>
      </c>
      <c r="C128" s="17" t="s">
        <v>327</v>
      </c>
      <c r="D128" s="657">
        <v>87155</v>
      </c>
    </row>
    <row r="129" spans="1:4" ht="30" customHeight="1" thickTop="1" thickBot="1">
      <c r="A129" s="16" t="s">
        <v>328</v>
      </c>
      <c r="B129" s="14" t="s">
        <v>113</v>
      </c>
      <c r="C129" s="17" t="s">
        <v>329</v>
      </c>
      <c r="D129" s="657">
        <v>55</v>
      </c>
    </row>
    <row r="130" spans="1:4" ht="30" customHeight="1" thickTop="1" thickBot="1">
      <c r="A130" s="16" t="s">
        <v>330</v>
      </c>
      <c r="B130" s="14" t="s">
        <v>113</v>
      </c>
      <c r="C130" s="17" t="s">
        <v>331</v>
      </c>
      <c r="D130" s="657">
        <v>2495</v>
      </c>
    </row>
    <row r="131" spans="1:4" ht="30" customHeight="1" thickTop="1" thickBot="1">
      <c r="A131" s="16" t="s">
        <v>332</v>
      </c>
      <c r="B131" s="14" t="s">
        <v>113</v>
      </c>
      <c r="C131" s="17" t="s">
        <v>333</v>
      </c>
      <c r="D131" s="657">
        <v>1593</v>
      </c>
    </row>
    <row r="132" spans="1:4" ht="30" customHeight="1" thickTop="1" thickBot="1">
      <c r="A132" s="16" t="s">
        <v>334</v>
      </c>
      <c r="B132" s="14" t="s">
        <v>113</v>
      </c>
      <c r="C132" s="17" t="s">
        <v>1760</v>
      </c>
      <c r="D132" s="657">
        <v>2812</v>
      </c>
    </row>
    <row r="133" spans="1:4" ht="30" customHeight="1" thickTop="1" thickBot="1">
      <c r="A133" s="16" t="s">
        <v>335</v>
      </c>
      <c r="B133" s="14" t="s">
        <v>92</v>
      </c>
      <c r="C133" s="17" t="s">
        <v>1994</v>
      </c>
      <c r="D133" s="657">
        <v>242216</v>
      </c>
    </row>
    <row r="134" spans="1:4" ht="30" customHeight="1" thickTop="1" thickBot="1">
      <c r="A134" s="16" t="s">
        <v>336</v>
      </c>
      <c r="B134" s="14" t="s">
        <v>113</v>
      </c>
      <c r="C134" s="17" t="s">
        <v>337</v>
      </c>
      <c r="D134" s="657">
        <v>71400</v>
      </c>
    </row>
    <row r="135" spans="1:4" ht="30" customHeight="1" thickTop="1" thickBot="1">
      <c r="A135" s="16" t="s">
        <v>338</v>
      </c>
      <c r="B135" s="14" t="s">
        <v>339</v>
      </c>
      <c r="C135" s="17" t="s">
        <v>340</v>
      </c>
      <c r="D135" s="657">
        <v>1000</v>
      </c>
    </row>
    <row r="136" spans="1:4" ht="30" customHeight="1" thickTop="1" thickBot="1">
      <c r="A136" s="16" t="s">
        <v>352</v>
      </c>
      <c r="B136" s="14" t="s">
        <v>339</v>
      </c>
      <c r="C136" s="17" t="s">
        <v>353</v>
      </c>
      <c r="D136" s="657">
        <v>1533</v>
      </c>
    </row>
    <row r="137" spans="1:4" ht="30" customHeight="1" thickTop="1" thickBot="1">
      <c r="A137" s="16" t="s">
        <v>343</v>
      </c>
      <c r="B137" s="14" t="s">
        <v>344</v>
      </c>
      <c r="C137" s="17" t="s">
        <v>345</v>
      </c>
      <c r="D137" s="657">
        <v>0.35</v>
      </c>
    </row>
    <row r="138" spans="1:4" ht="30" customHeight="1" thickTop="1" thickBot="1">
      <c r="A138" s="16" t="s">
        <v>346</v>
      </c>
      <c r="B138" s="14" t="s">
        <v>344</v>
      </c>
      <c r="C138" s="17" t="s">
        <v>347</v>
      </c>
      <c r="D138" s="657">
        <v>0.314</v>
      </c>
    </row>
    <row r="139" spans="1:4" ht="30" customHeight="1" thickTop="1" thickBot="1">
      <c r="A139" s="16" t="s">
        <v>350</v>
      </c>
      <c r="B139" s="14" t="s">
        <v>339</v>
      </c>
      <c r="C139" s="17" t="s">
        <v>351</v>
      </c>
      <c r="D139" s="657">
        <v>1079.6094354831703</v>
      </c>
    </row>
    <row r="140" spans="1:4" ht="30" customHeight="1" thickTop="1" thickBot="1">
      <c r="A140" s="16" t="s">
        <v>348</v>
      </c>
      <c r="B140" s="14" t="s">
        <v>339</v>
      </c>
      <c r="C140" s="17" t="s">
        <v>349</v>
      </c>
      <c r="D140" s="657">
        <v>1200</v>
      </c>
    </row>
    <row r="141" spans="1:4" ht="30" customHeight="1" thickTop="1" thickBot="1">
      <c r="A141" s="16" t="s">
        <v>356</v>
      </c>
      <c r="B141" s="14" t="s">
        <v>113</v>
      </c>
      <c r="C141" s="17" t="s">
        <v>357</v>
      </c>
      <c r="D141" s="657">
        <v>53589</v>
      </c>
    </row>
    <row r="142" spans="1:4" ht="30" customHeight="1" thickTop="1" thickBot="1">
      <c r="A142" s="16" t="s">
        <v>341</v>
      </c>
      <c r="B142" s="14" t="s">
        <v>339</v>
      </c>
      <c r="C142" s="17" t="s">
        <v>342</v>
      </c>
      <c r="D142" s="657">
        <v>1000</v>
      </c>
    </row>
    <row r="143" spans="1:4" ht="30" customHeight="1" thickTop="1" thickBot="1">
      <c r="A143" s="16" t="s">
        <v>354</v>
      </c>
      <c r="B143" s="14" t="s">
        <v>113</v>
      </c>
      <c r="C143" s="17" t="s">
        <v>355</v>
      </c>
      <c r="D143" s="657">
        <v>47333</v>
      </c>
    </row>
    <row r="144" spans="1:4" ht="30" customHeight="1" thickTop="1" thickBot="1">
      <c r="A144" s="16" t="s">
        <v>359</v>
      </c>
      <c r="B144" s="14" t="s">
        <v>113</v>
      </c>
      <c r="C144" s="17" t="s">
        <v>360</v>
      </c>
      <c r="D144" s="657">
        <v>252199.99999999997</v>
      </c>
    </row>
    <row r="145" spans="1:6" ht="68.25" customHeight="1" thickTop="1" thickBot="1">
      <c r="A145" s="16" t="s">
        <v>358</v>
      </c>
      <c r="B145" s="14" t="s">
        <v>113</v>
      </c>
      <c r="C145" s="17" t="s">
        <v>2303</v>
      </c>
      <c r="D145" s="657">
        <v>297500</v>
      </c>
    </row>
    <row r="146" spans="1:6" ht="30" customHeight="1" thickTop="1" thickBot="1">
      <c r="A146" s="16" t="s">
        <v>361</v>
      </c>
      <c r="B146" s="14" t="s">
        <v>113</v>
      </c>
      <c r="C146" s="17" t="s">
        <v>1995</v>
      </c>
      <c r="D146" s="657">
        <v>101406</v>
      </c>
    </row>
    <row r="147" spans="1:6" ht="30" customHeight="1" thickTop="1" thickBot="1">
      <c r="A147" s="16" t="s">
        <v>362</v>
      </c>
      <c r="B147" s="14" t="s">
        <v>113</v>
      </c>
      <c r="C147" s="17" t="s">
        <v>1996</v>
      </c>
      <c r="D147" s="657">
        <v>131618</v>
      </c>
    </row>
    <row r="148" spans="1:6" ht="30" customHeight="1" thickTop="1" thickBot="1">
      <c r="A148" s="16" t="s">
        <v>367</v>
      </c>
      <c r="B148" s="14" t="s">
        <v>113</v>
      </c>
      <c r="C148" s="17" t="s">
        <v>368</v>
      </c>
      <c r="D148" s="657">
        <v>9400</v>
      </c>
    </row>
    <row r="149" spans="1:6" ht="30" customHeight="1" thickTop="1" thickBot="1">
      <c r="A149" s="16" t="s">
        <v>363</v>
      </c>
      <c r="B149" s="14" t="s">
        <v>113</v>
      </c>
      <c r="C149" s="17" t="s">
        <v>364</v>
      </c>
      <c r="D149" s="657">
        <v>7500</v>
      </c>
    </row>
    <row r="150" spans="1:6" ht="30" customHeight="1" thickTop="1" thickBot="1">
      <c r="A150" s="16" t="s">
        <v>158</v>
      </c>
      <c r="B150" s="14" t="s">
        <v>113</v>
      </c>
      <c r="C150" s="17" t="s">
        <v>159</v>
      </c>
      <c r="D150" s="657">
        <v>60000</v>
      </c>
    </row>
    <row r="151" spans="1:6" ht="30" customHeight="1" thickTop="1" thickBot="1">
      <c r="A151" s="16" t="s">
        <v>369</v>
      </c>
      <c r="B151" s="14" t="s">
        <v>113</v>
      </c>
      <c r="C151" s="17" t="s">
        <v>370</v>
      </c>
      <c r="D151" s="657">
        <v>100000</v>
      </c>
    </row>
    <row r="152" spans="1:6" ht="30" customHeight="1" thickTop="1" thickBot="1">
      <c r="A152" s="16" t="s">
        <v>371</v>
      </c>
      <c r="B152" s="14" t="s">
        <v>113</v>
      </c>
      <c r="C152" s="17" t="s">
        <v>372</v>
      </c>
      <c r="D152" s="657">
        <v>99750</v>
      </c>
    </row>
    <row r="153" spans="1:6" ht="30" customHeight="1" thickTop="1" thickBot="1">
      <c r="A153" s="16" t="s">
        <v>365</v>
      </c>
      <c r="B153" s="14" t="s">
        <v>113</v>
      </c>
      <c r="C153" s="17" t="s">
        <v>366</v>
      </c>
      <c r="D153" s="657">
        <v>115500</v>
      </c>
    </row>
    <row r="154" spans="1:6" ht="30" customHeight="1" thickTop="1" thickBot="1">
      <c r="A154" s="16" t="s">
        <v>373</v>
      </c>
      <c r="B154" s="14" t="s">
        <v>113</v>
      </c>
      <c r="C154" s="17" t="s">
        <v>374</v>
      </c>
      <c r="D154" s="657">
        <v>70616</v>
      </c>
    </row>
    <row r="155" spans="1:6" ht="15" thickTop="1"/>
    <row r="159" spans="1:6">
      <c r="E159" s="225"/>
      <c r="F159" s="225"/>
    </row>
    <row r="160" spans="1:6">
      <c r="E160" s="225"/>
      <c r="F160" s="225"/>
    </row>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5"/>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9" sqref="D9"/>
    </sheetView>
  </sheetViews>
  <sheetFormatPr baseColWidth="10" defaultRowHeight="14.4"/>
  <cols>
    <col min="1" max="1" width="11.5546875" customWidth="1"/>
    <col min="2" max="2" width="9.109375"/>
    <col min="3" max="3" width="77.44140625" style="207" customWidth="1"/>
    <col min="4" max="4" width="17.109375" style="189" customWidth="1"/>
  </cols>
  <sheetData>
    <row r="1" spans="1:4" ht="81.75" customHeight="1" thickTop="1" thickBot="1">
      <c r="A1" s="683" t="s">
        <v>1934</v>
      </c>
      <c r="B1" s="684"/>
      <c r="C1" s="684"/>
      <c r="D1" s="685"/>
    </row>
    <row r="2" spans="1:4" ht="60.75" customHeight="1" thickTop="1" thickBot="1">
      <c r="A2" s="682" t="s">
        <v>375</v>
      </c>
      <c r="B2" s="682"/>
      <c r="C2" s="682"/>
      <c r="D2" s="682"/>
    </row>
    <row r="3" spans="1:4" ht="16.5" customHeight="1" thickTop="1" thickBot="1">
      <c r="A3" s="201"/>
      <c r="B3" s="201"/>
      <c r="C3" s="206"/>
      <c r="D3" s="202"/>
    </row>
    <row r="4" spans="1:4" ht="16.5" customHeight="1" thickTop="1" thickBot="1">
      <c r="A4" s="201"/>
      <c r="B4" s="201"/>
      <c r="C4" s="206" t="s">
        <v>375</v>
      </c>
      <c r="D4" s="202"/>
    </row>
    <row r="5" spans="1:4" ht="15.6" thickTop="1" thickBot="1">
      <c r="A5" s="201"/>
      <c r="B5" s="201"/>
      <c r="C5" s="206"/>
      <c r="D5" s="203" t="s">
        <v>1930</v>
      </c>
    </row>
    <row r="6" spans="1:4" ht="30" thickTop="1" thickBot="1">
      <c r="A6" s="201" t="s">
        <v>809</v>
      </c>
      <c r="B6" s="201" t="s">
        <v>377</v>
      </c>
      <c r="C6" s="206" t="s">
        <v>2028</v>
      </c>
      <c r="D6" s="202">
        <v>2720</v>
      </c>
    </row>
    <row r="7" spans="1:4" ht="15.6" thickTop="1" thickBot="1">
      <c r="A7" s="201" t="s">
        <v>814</v>
      </c>
      <c r="B7" s="201" t="s">
        <v>377</v>
      </c>
      <c r="C7" s="206" t="s">
        <v>815</v>
      </c>
      <c r="D7" s="202">
        <v>2855</v>
      </c>
    </row>
    <row r="8" spans="1:4" ht="15.6" thickTop="1" thickBot="1">
      <c r="A8" s="201" t="s">
        <v>810</v>
      </c>
      <c r="B8" s="201" t="s">
        <v>377</v>
      </c>
      <c r="C8" s="206" t="s">
        <v>811</v>
      </c>
      <c r="D8" s="202">
        <v>1921</v>
      </c>
    </row>
    <row r="9" spans="1:4" ht="15.6" thickTop="1" thickBot="1">
      <c r="A9" s="201" t="s">
        <v>812</v>
      </c>
      <c r="B9" s="201" t="s">
        <v>377</v>
      </c>
      <c r="C9" s="206" t="s">
        <v>813</v>
      </c>
      <c r="D9" s="202">
        <v>2619</v>
      </c>
    </row>
    <row r="10" spans="1:4" ht="15.6" thickTop="1" thickBot="1">
      <c r="A10" s="201" t="s">
        <v>1752</v>
      </c>
      <c r="B10" s="201" t="s">
        <v>377</v>
      </c>
      <c r="C10" s="206" t="s">
        <v>1751</v>
      </c>
      <c r="D10" s="202">
        <v>2450</v>
      </c>
    </row>
    <row r="11" spans="1:4" ht="15.6" thickTop="1" thickBot="1">
      <c r="A11" s="201" t="s">
        <v>818</v>
      </c>
      <c r="B11" s="201" t="s">
        <v>377</v>
      </c>
      <c r="C11" s="206" t="s">
        <v>819</v>
      </c>
      <c r="D11" s="202">
        <v>10179</v>
      </c>
    </row>
    <row r="12" spans="1:4" ht="15.6" thickTop="1" thickBot="1">
      <c r="A12" s="201" t="s">
        <v>816</v>
      </c>
      <c r="B12" s="201" t="s">
        <v>377</v>
      </c>
      <c r="C12" s="206" t="s">
        <v>817</v>
      </c>
      <c r="D12" s="202">
        <v>6820</v>
      </c>
    </row>
    <row r="13" spans="1:4" ht="15.6" thickTop="1" thickBot="1">
      <c r="A13" s="201" t="s">
        <v>820</v>
      </c>
      <c r="B13" s="201" t="s">
        <v>92</v>
      </c>
      <c r="C13" s="206" t="s">
        <v>2029</v>
      </c>
      <c r="D13" s="202">
        <v>1122</v>
      </c>
    </row>
    <row r="14" spans="1:4" ht="15.6" thickTop="1" thickBot="1">
      <c r="A14" s="201" t="s">
        <v>822</v>
      </c>
      <c r="B14" s="201" t="s">
        <v>233</v>
      </c>
      <c r="C14" s="206" t="s">
        <v>2031</v>
      </c>
      <c r="D14" s="202">
        <v>32799.842877419331</v>
      </c>
    </row>
    <row r="15" spans="1:4" ht="15.6" thickTop="1" thickBot="1">
      <c r="A15" s="201" t="s">
        <v>823</v>
      </c>
      <c r="B15" s="201" t="s">
        <v>92</v>
      </c>
      <c r="C15" s="206" t="s">
        <v>2032</v>
      </c>
      <c r="D15" s="202">
        <v>1050.3550756215693</v>
      </c>
    </row>
    <row r="16" spans="1:4" ht="15.6" thickTop="1" thickBot="1">
      <c r="A16" s="201" t="s">
        <v>821</v>
      </c>
      <c r="B16" s="201" t="s">
        <v>233</v>
      </c>
      <c r="C16" s="206" t="s">
        <v>2030</v>
      </c>
      <c r="D16" s="202">
        <v>48727.812786567636</v>
      </c>
    </row>
    <row r="17" spans="1:4" ht="15.6" thickTop="1" thickBot="1">
      <c r="A17" s="201" t="s">
        <v>847</v>
      </c>
      <c r="B17" s="201" t="s">
        <v>425</v>
      </c>
      <c r="C17" s="206" t="s">
        <v>848</v>
      </c>
      <c r="D17" s="202">
        <v>9861.4264677171432</v>
      </c>
    </row>
    <row r="18" spans="1:4" ht="15.6" thickTop="1" thickBot="1">
      <c r="A18" s="201" t="s">
        <v>824</v>
      </c>
      <c r="B18" s="201" t="s">
        <v>388</v>
      </c>
      <c r="C18" s="206" t="s">
        <v>2033</v>
      </c>
      <c r="D18" s="202">
        <v>59556.215628027116</v>
      </c>
    </row>
    <row r="19" spans="1:4" ht="30" thickTop="1" thickBot="1">
      <c r="A19" s="201" t="s">
        <v>825</v>
      </c>
      <c r="B19" s="201" t="s">
        <v>388</v>
      </c>
      <c r="C19" s="206" t="s">
        <v>826</v>
      </c>
      <c r="D19" s="202">
        <v>56740.830889247656</v>
      </c>
    </row>
    <row r="20" spans="1:4" ht="15.6" thickTop="1" thickBot="1">
      <c r="A20" s="201" t="s">
        <v>831</v>
      </c>
      <c r="B20" s="201" t="s">
        <v>388</v>
      </c>
      <c r="C20" s="206" t="s">
        <v>832</v>
      </c>
      <c r="D20" s="202">
        <v>55224.85449144333</v>
      </c>
    </row>
    <row r="21" spans="1:4" ht="30" thickTop="1" thickBot="1">
      <c r="A21" s="201" t="s">
        <v>827</v>
      </c>
      <c r="B21" s="201" t="s">
        <v>388</v>
      </c>
      <c r="C21" s="206" t="s">
        <v>828</v>
      </c>
      <c r="D21" s="202">
        <v>44387.518619908318</v>
      </c>
    </row>
    <row r="22" spans="1:4" ht="30" thickTop="1" thickBot="1">
      <c r="A22" s="201" t="s">
        <v>829</v>
      </c>
      <c r="B22" s="201" t="s">
        <v>388</v>
      </c>
      <c r="C22" s="206" t="s">
        <v>830</v>
      </c>
      <c r="D22" s="202">
        <v>45670.013733515159</v>
      </c>
    </row>
    <row r="23" spans="1:4" ht="15.6" thickTop="1" thickBot="1">
      <c r="A23" s="201" t="s">
        <v>833</v>
      </c>
      <c r="B23" s="201" t="s">
        <v>388</v>
      </c>
      <c r="C23" s="206" t="s">
        <v>834</v>
      </c>
      <c r="D23" s="202">
        <v>63070</v>
      </c>
    </row>
    <row r="24" spans="1:4" ht="15.6" thickTop="1" thickBot="1">
      <c r="A24" s="201" t="s">
        <v>843</v>
      </c>
      <c r="B24" s="201" t="s">
        <v>388</v>
      </c>
      <c r="C24" s="206" t="s">
        <v>844</v>
      </c>
      <c r="D24" s="202">
        <v>21656.805682918948</v>
      </c>
    </row>
    <row r="25" spans="1:4" ht="15.6" thickTop="1" thickBot="1">
      <c r="A25" s="201" t="s">
        <v>835</v>
      </c>
      <c r="B25" s="201" t="s">
        <v>388</v>
      </c>
      <c r="C25" s="206" t="s">
        <v>836</v>
      </c>
      <c r="D25" s="202">
        <v>43629.520084201504</v>
      </c>
    </row>
    <row r="26" spans="1:4" ht="15.6" thickTop="1" thickBot="1">
      <c r="A26" s="201" t="s">
        <v>838</v>
      </c>
      <c r="B26" s="201" t="s">
        <v>388</v>
      </c>
      <c r="C26" s="206" t="s">
        <v>2108</v>
      </c>
      <c r="D26" s="202">
        <v>42060.765157081041</v>
      </c>
    </row>
    <row r="27" spans="1:4" ht="15.6" thickTop="1" thickBot="1">
      <c r="A27" s="201" t="s">
        <v>837</v>
      </c>
      <c r="B27" s="201" t="s">
        <v>388</v>
      </c>
      <c r="C27" s="206" t="s">
        <v>2110</v>
      </c>
      <c r="D27" s="202">
        <v>40896.711851624146</v>
      </c>
    </row>
    <row r="28" spans="1:4" ht="15.6" thickTop="1" thickBot="1">
      <c r="A28" s="201" t="s">
        <v>840</v>
      </c>
      <c r="B28" s="201" t="s">
        <v>388</v>
      </c>
      <c r="C28" s="206" t="s">
        <v>2109</v>
      </c>
      <c r="D28" s="202">
        <v>45564.836316577333</v>
      </c>
    </row>
    <row r="29" spans="1:4" ht="15.6" thickTop="1" thickBot="1">
      <c r="A29" s="201" t="s">
        <v>839</v>
      </c>
      <c r="B29" s="201" t="s">
        <v>388</v>
      </c>
      <c r="C29" s="206" t="s">
        <v>2107</v>
      </c>
      <c r="D29" s="202">
        <v>42644.416070235704</v>
      </c>
    </row>
    <row r="30" spans="1:4" ht="30" thickTop="1" thickBot="1">
      <c r="A30" s="201" t="s">
        <v>841</v>
      </c>
      <c r="B30" s="201" t="s">
        <v>388</v>
      </c>
      <c r="C30" s="206" t="s">
        <v>842</v>
      </c>
      <c r="D30" s="202">
        <v>77531.364344849848</v>
      </c>
    </row>
    <row r="31" spans="1:4" ht="15.6" thickTop="1" thickBot="1">
      <c r="A31" s="201" t="s">
        <v>845</v>
      </c>
      <c r="B31" s="201" t="s">
        <v>425</v>
      </c>
      <c r="C31" s="206" t="s">
        <v>846</v>
      </c>
      <c r="D31" s="202">
        <v>2</v>
      </c>
    </row>
    <row r="32" spans="1:4" ht="15.6" thickTop="1" thickBot="1">
      <c r="A32" s="201" t="s">
        <v>850</v>
      </c>
      <c r="B32" s="201" t="s">
        <v>144</v>
      </c>
      <c r="C32" s="206" t="s">
        <v>2035</v>
      </c>
      <c r="D32" s="202">
        <v>201</v>
      </c>
    </row>
    <row r="33" spans="1:4" ht="15.6" thickTop="1" thickBot="1">
      <c r="A33" s="201" t="s">
        <v>851</v>
      </c>
      <c r="B33" s="201" t="s">
        <v>377</v>
      </c>
      <c r="C33" s="206" t="s">
        <v>852</v>
      </c>
      <c r="D33" s="202">
        <v>4396</v>
      </c>
    </row>
    <row r="34" spans="1:4" ht="15.6" thickTop="1" thickBot="1">
      <c r="A34" s="201" t="s">
        <v>857</v>
      </c>
      <c r="B34" s="201" t="s">
        <v>377</v>
      </c>
      <c r="C34" s="206" t="s">
        <v>858</v>
      </c>
      <c r="D34" s="202">
        <v>4370</v>
      </c>
    </row>
    <row r="35" spans="1:4" ht="15.6" thickTop="1" thickBot="1">
      <c r="A35" s="201" t="s">
        <v>853</v>
      </c>
      <c r="B35" s="201" t="s">
        <v>377</v>
      </c>
      <c r="C35" s="206" t="s">
        <v>854</v>
      </c>
      <c r="D35" s="202">
        <v>5300</v>
      </c>
    </row>
    <row r="36" spans="1:4" ht="15.6" thickTop="1" thickBot="1">
      <c r="A36" s="201" t="s">
        <v>855</v>
      </c>
      <c r="B36" s="201" t="s">
        <v>377</v>
      </c>
      <c r="C36" s="206" t="s">
        <v>856</v>
      </c>
      <c r="D36" s="202">
        <v>4400</v>
      </c>
    </row>
    <row r="37" spans="1:4" ht="15.6" thickTop="1" thickBot="1">
      <c r="A37" s="201" t="s">
        <v>976</v>
      </c>
      <c r="B37" s="201" t="s">
        <v>377</v>
      </c>
      <c r="C37" s="206" t="s">
        <v>977</v>
      </c>
      <c r="D37" s="202">
        <v>3978</v>
      </c>
    </row>
    <row r="38" spans="1:4" ht="15.6" thickTop="1" thickBot="1">
      <c r="A38" s="201" t="s">
        <v>859</v>
      </c>
      <c r="B38" s="201" t="s">
        <v>377</v>
      </c>
      <c r="C38" s="206" t="s">
        <v>860</v>
      </c>
      <c r="D38" s="202">
        <v>4060.6510655473035</v>
      </c>
    </row>
    <row r="39" spans="1:4" ht="30" thickTop="1" thickBot="1">
      <c r="A39" s="201" t="s">
        <v>999</v>
      </c>
      <c r="B39" s="201" t="s">
        <v>92</v>
      </c>
      <c r="C39" s="206" t="s">
        <v>1000</v>
      </c>
      <c r="D39" s="202">
        <v>437738.18486599927</v>
      </c>
    </row>
    <row r="40" spans="1:4" ht="15.6" thickTop="1" thickBot="1">
      <c r="A40" s="201" t="s">
        <v>974</v>
      </c>
      <c r="B40" s="201" t="s">
        <v>92</v>
      </c>
      <c r="C40" s="206" t="s">
        <v>975</v>
      </c>
      <c r="D40" s="202">
        <v>38765.682172424924</v>
      </c>
    </row>
    <row r="41" spans="1:4" ht="15.6" thickTop="1" thickBot="1">
      <c r="A41" s="201" t="s">
        <v>899</v>
      </c>
      <c r="B41" s="201" t="s">
        <v>92</v>
      </c>
      <c r="C41" s="206" t="s">
        <v>900</v>
      </c>
      <c r="D41" s="202">
        <v>895.50891498869862</v>
      </c>
    </row>
    <row r="42" spans="1:4" ht="15.6" thickTop="1" thickBot="1">
      <c r="A42" s="201" t="s">
        <v>437</v>
      </c>
      <c r="B42" s="201" t="s">
        <v>92</v>
      </c>
      <c r="C42" s="206" t="s">
        <v>438</v>
      </c>
      <c r="D42" s="202">
        <v>16486.24332612205</v>
      </c>
    </row>
    <row r="43" spans="1:4" ht="15.6" thickTop="1" thickBot="1">
      <c r="A43" s="201" t="s">
        <v>376</v>
      </c>
      <c r="B43" s="201" t="s">
        <v>377</v>
      </c>
      <c r="C43" s="206" t="s">
        <v>378</v>
      </c>
      <c r="D43" s="202">
        <v>3696.8167300742653</v>
      </c>
    </row>
    <row r="44" spans="1:4" ht="30" thickTop="1" thickBot="1">
      <c r="A44" s="201" t="s">
        <v>379</v>
      </c>
      <c r="B44" s="201" t="s">
        <v>144</v>
      </c>
      <c r="C44" s="206" t="s">
        <v>380</v>
      </c>
      <c r="D44" s="202">
        <v>11911.243125605424</v>
      </c>
    </row>
    <row r="45" spans="1:4" ht="15.6" thickTop="1" thickBot="1">
      <c r="A45" s="201" t="s">
        <v>849</v>
      </c>
      <c r="B45" s="201" t="s">
        <v>377</v>
      </c>
      <c r="C45" s="206" t="s">
        <v>2034</v>
      </c>
      <c r="D45" s="202">
        <v>3182.4</v>
      </c>
    </row>
    <row r="46" spans="1:4" ht="15.6" thickTop="1" thickBot="1">
      <c r="A46" s="201" t="s">
        <v>995</v>
      </c>
      <c r="B46" s="201" t="s">
        <v>92</v>
      </c>
      <c r="C46" s="206" t="s">
        <v>2060</v>
      </c>
      <c r="D46" s="202">
        <v>601</v>
      </c>
    </row>
    <row r="47" spans="1:4" ht="15.6" thickTop="1" thickBot="1">
      <c r="A47" s="201" t="s">
        <v>996</v>
      </c>
      <c r="B47" s="201" t="s">
        <v>92</v>
      </c>
      <c r="C47" s="206" t="s">
        <v>2061</v>
      </c>
      <c r="D47" s="202">
        <v>16243</v>
      </c>
    </row>
    <row r="48" spans="1:4" ht="15.6" thickTop="1" thickBot="1">
      <c r="A48" s="201" t="s">
        <v>868</v>
      </c>
      <c r="B48" s="201" t="s">
        <v>388</v>
      </c>
      <c r="C48" s="206" t="s">
        <v>869</v>
      </c>
      <c r="D48" s="202">
        <v>20000</v>
      </c>
    </row>
    <row r="49" spans="1:4" ht="15.6" thickTop="1" thickBot="1">
      <c r="A49" s="201" t="s">
        <v>871</v>
      </c>
      <c r="B49" s="201" t="s">
        <v>388</v>
      </c>
      <c r="C49" s="206" t="s">
        <v>872</v>
      </c>
      <c r="D49" s="202">
        <v>40000</v>
      </c>
    </row>
    <row r="50" spans="1:4" ht="15.6" thickTop="1" thickBot="1">
      <c r="A50" s="201" t="s">
        <v>870</v>
      </c>
      <c r="B50" s="201" t="s">
        <v>388</v>
      </c>
      <c r="C50" s="206" t="s">
        <v>2037</v>
      </c>
      <c r="D50" s="202">
        <v>25000</v>
      </c>
    </row>
    <row r="51" spans="1:4" ht="15.6" thickTop="1" thickBot="1">
      <c r="A51" s="201" t="s">
        <v>867</v>
      </c>
      <c r="B51" s="201" t="s">
        <v>388</v>
      </c>
      <c r="C51" s="206" t="s">
        <v>2036</v>
      </c>
      <c r="D51" s="202">
        <v>45858.28603358088</v>
      </c>
    </row>
    <row r="52" spans="1:4" ht="15.6" thickTop="1" thickBot="1">
      <c r="A52" s="201" t="s">
        <v>873</v>
      </c>
      <c r="B52" s="201" t="s">
        <v>388</v>
      </c>
      <c r="C52" s="206" t="s">
        <v>874</v>
      </c>
      <c r="D52" s="202">
        <v>45858.28603358088</v>
      </c>
    </row>
    <row r="53" spans="1:4" ht="15.6" thickTop="1" thickBot="1">
      <c r="A53" s="201" t="s">
        <v>381</v>
      </c>
      <c r="B53" s="201" t="s">
        <v>144</v>
      </c>
      <c r="C53" s="206" t="s">
        <v>382</v>
      </c>
      <c r="D53" s="202">
        <v>3718.4735357571844</v>
      </c>
    </row>
    <row r="54" spans="1:4" ht="15.6" thickTop="1" thickBot="1">
      <c r="A54" s="201" t="s">
        <v>865</v>
      </c>
      <c r="B54" s="201" t="s">
        <v>377</v>
      </c>
      <c r="C54" s="206" t="s">
        <v>866</v>
      </c>
      <c r="D54" s="202">
        <v>2358.4261388698737</v>
      </c>
    </row>
    <row r="55" spans="1:4" ht="15.6" thickTop="1" thickBot="1">
      <c r="A55" s="201" t="s">
        <v>861</v>
      </c>
      <c r="B55" s="201" t="s">
        <v>425</v>
      </c>
      <c r="C55" s="206" t="s">
        <v>862</v>
      </c>
      <c r="D55" s="202">
        <v>1950</v>
      </c>
    </row>
    <row r="56" spans="1:4" ht="15.6" thickTop="1" thickBot="1">
      <c r="A56" s="201" t="s">
        <v>863</v>
      </c>
      <c r="B56" s="201" t="s">
        <v>637</v>
      </c>
      <c r="C56" s="206" t="s">
        <v>864</v>
      </c>
      <c r="D56" s="202">
        <v>7783.5629606296316</v>
      </c>
    </row>
    <row r="57" spans="1:4" ht="15.6" thickTop="1" thickBot="1">
      <c r="A57" s="201" t="s">
        <v>383</v>
      </c>
      <c r="B57" s="201" t="s">
        <v>377</v>
      </c>
      <c r="C57" s="206" t="s">
        <v>384</v>
      </c>
      <c r="D57" s="202">
        <v>3066.0299468881981</v>
      </c>
    </row>
    <row r="58" spans="1:4" ht="15.6" thickTop="1" thickBot="1">
      <c r="A58" s="201" t="s">
        <v>385</v>
      </c>
      <c r="B58" s="201" t="s">
        <v>377</v>
      </c>
      <c r="C58" s="206" t="s">
        <v>386</v>
      </c>
      <c r="D58" s="202">
        <v>2670.2841407039068</v>
      </c>
    </row>
    <row r="59" spans="1:4" ht="30" thickTop="1" thickBot="1">
      <c r="A59" s="201" t="s">
        <v>387</v>
      </c>
      <c r="B59" s="201" t="s">
        <v>388</v>
      </c>
      <c r="C59" s="206" t="s">
        <v>389</v>
      </c>
      <c r="D59" s="202">
        <v>30612.967523207364</v>
      </c>
    </row>
    <row r="60" spans="1:4" ht="15.6" thickTop="1" thickBot="1">
      <c r="A60" s="201" t="s">
        <v>390</v>
      </c>
      <c r="B60" s="201" t="s">
        <v>377</v>
      </c>
      <c r="C60" s="206" t="s">
        <v>391</v>
      </c>
      <c r="D60" s="202">
        <v>8212.2607149628657</v>
      </c>
    </row>
    <row r="61" spans="1:4" ht="15.6" thickTop="1" thickBot="1">
      <c r="A61" s="201" t="s">
        <v>392</v>
      </c>
      <c r="B61" s="201" t="s">
        <v>233</v>
      </c>
      <c r="C61" s="206" t="s">
        <v>393</v>
      </c>
      <c r="D61" s="202">
        <v>105384.18213365191</v>
      </c>
    </row>
    <row r="62" spans="1:4" ht="15.6" thickTop="1" thickBot="1">
      <c r="A62" s="201" t="s">
        <v>400</v>
      </c>
      <c r="B62" s="201" t="s">
        <v>233</v>
      </c>
      <c r="C62" s="206" t="s">
        <v>401</v>
      </c>
      <c r="D62" s="202">
        <v>3625.4354967168306</v>
      </c>
    </row>
    <row r="63" spans="1:4" ht="15.6" thickTop="1" thickBot="1">
      <c r="A63" s="201" t="s">
        <v>394</v>
      </c>
      <c r="B63" s="201" t="s">
        <v>388</v>
      </c>
      <c r="C63" s="206" t="s">
        <v>395</v>
      </c>
      <c r="D63" s="202">
        <v>32485.208524378428</v>
      </c>
    </row>
    <row r="64" spans="1:4" ht="15.6" thickTop="1" thickBot="1">
      <c r="A64" s="201" t="s">
        <v>402</v>
      </c>
      <c r="B64" s="201" t="s">
        <v>92</v>
      </c>
      <c r="C64" s="206" t="s">
        <v>403</v>
      </c>
      <c r="D64" s="202">
        <v>32485.208524378428</v>
      </c>
    </row>
    <row r="65" spans="1:4" ht="15.6" thickTop="1" thickBot="1">
      <c r="A65" s="201" t="s">
        <v>396</v>
      </c>
      <c r="B65" s="201" t="s">
        <v>92</v>
      </c>
      <c r="C65" s="206" t="s">
        <v>397</v>
      </c>
      <c r="D65" s="202">
        <v>64320.712878269289</v>
      </c>
    </row>
    <row r="66" spans="1:4" ht="15.6" thickTop="1" thickBot="1">
      <c r="A66" s="201" t="s">
        <v>398</v>
      </c>
      <c r="B66" s="201" t="s">
        <v>92</v>
      </c>
      <c r="C66" s="206" t="s">
        <v>399</v>
      </c>
      <c r="D66" s="202">
        <v>58096.393560528624</v>
      </c>
    </row>
    <row r="67" spans="1:4" ht="15.6" thickTop="1" thickBot="1">
      <c r="A67" s="201" t="s">
        <v>1001</v>
      </c>
      <c r="B67" s="201" t="s">
        <v>144</v>
      </c>
      <c r="C67" s="206" t="s">
        <v>1002</v>
      </c>
      <c r="D67" s="202">
        <v>11586.391040361639</v>
      </c>
    </row>
    <row r="68" spans="1:4" ht="15.6" thickTop="1" thickBot="1">
      <c r="A68" s="201" t="s">
        <v>404</v>
      </c>
      <c r="B68" s="201" t="s">
        <v>377</v>
      </c>
      <c r="C68" s="206" t="s">
        <v>405</v>
      </c>
      <c r="D68" s="202">
        <v>990</v>
      </c>
    </row>
    <row r="69" spans="1:4" ht="15.6" thickTop="1" thickBot="1">
      <c r="A69" s="201" t="s">
        <v>406</v>
      </c>
      <c r="B69" s="201" t="s">
        <v>377</v>
      </c>
      <c r="C69" s="206" t="s">
        <v>407</v>
      </c>
      <c r="D69" s="202">
        <v>6964.8287076267352</v>
      </c>
    </row>
    <row r="70" spans="1:4" ht="15.6" thickTop="1" thickBot="1">
      <c r="A70" s="201" t="s">
        <v>408</v>
      </c>
      <c r="B70" s="201" t="s">
        <v>144</v>
      </c>
      <c r="C70" s="206" t="s">
        <v>409</v>
      </c>
      <c r="D70" s="202">
        <v>50206.972614711005</v>
      </c>
    </row>
    <row r="71" spans="1:4" ht="15.6" thickTop="1" thickBot="1">
      <c r="A71" s="201" t="s">
        <v>410</v>
      </c>
      <c r="B71" s="201" t="s">
        <v>92</v>
      </c>
      <c r="C71" s="206" t="s">
        <v>411</v>
      </c>
      <c r="D71" s="202">
        <v>10880.108361885621</v>
      </c>
    </row>
    <row r="72" spans="1:4" ht="15.6" thickTop="1" thickBot="1">
      <c r="A72" s="201" t="s">
        <v>412</v>
      </c>
      <c r="B72" s="201" t="s">
        <v>92</v>
      </c>
      <c r="C72" s="206" t="s">
        <v>413</v>
      </c>
      <c r="D72" s="202">
        <v>14425358.154997088</v>
      </c>
    </row>
    <row r="73" spans="1:4" ht="15.6" thickTop="1" thickBot="1">
      <c r="A73" s="201" t="s">
        <v>882</v>
      </c>
      <c r="B73" s="201" t="s">
        <v>377</v>
      </c>
      <c r="C73" s="206" t="s">
        <v>883</v>
      </c>
      <c r="D73" s="202">
        <v>1577.0783580144221</v>
      </c>
    </row>
    <row r="74" spans="1:4" ht="15.6" thickTop="1" thickBot="1">
      <c r="A74" s="201" t="s">
        <v>877</v>
      </c>
      <c r="B74" s="201" t="s">
        <v>377</v>
      </c>
      <c r="C74" s="206" t="s">
        <v>878</v>
      </c>
      <c r="D74" s="202">
        <v>1574.8848894546461</v>
      </c>
    </row>
    <row r="75" spans="1:4" ht="15.6" thickTop="1" thickBot="1">
      <c r="A75" s="201" t="s">
        <v>880</v>
      </c>
      <c r="B75" s="201" t="s">
        <v>377</v>
      </c>
      <c r="C75" s="206" t="s">
        <v>881</v>
      </c>
      <c r="D75" s="202">
        <v>1584.7113835189907</v>
      </c>
    </row>
    <row r="76" spans="1:4" ht="15.6" thickTop="1" thickBot="1">
      <c r="A76" s="201" t="s">
        <v>894</v>
      </c>
      <c r="B76" s="201" t="s">
        <v>377</v>
      </c>
      <c r="C76" s="206" t="s">
        <v>895</v>
      </c>
      <c r="D76" s="202">
        <v>2444.4105904982835</v>
      </c>
    </row>
    <row r="77" spans="1:4" ht="15.6" thickTop="1" thickBot="1">
      <c r="A77" s="201" t="s">
        <v>879</v>
      </c>
      <c r="B77" s="201" t="s">
        <v>377</v>
      </c>
      <c r="C77" s="206" t="s">
        <v>2143</v>
      </c>
      <c r="D77" s="202">
        <v>1525.1022005396792</v>
      </c>
    </row>
    <row r="78" spans="1:4" ht="15.6" thickTop="1" thickBot="1">
      <c r="A78" s="201" t="s">
        <v>889</v>
      </c>
      <c r="B78" s="201" t="s">
        <v>377</v>
      </c>
      <c r="C78" s="206" t="s">
        <v>890</v>
      </c>
      <c r="D78" s="202">
        <v>2639.9646127478204</v>
      </c>
    </row>
    <row r="79" spans="1:4" ht="15.6" thickTop="1" thickBot="1">
      <c r="A79" s="201" t="s">
        <v>891</v>
      </c>
      <c r="B79" s="201" t="s">
        <v>377</v>
      </c>
      <c r="C79" s="206" t="s">
        <v>2129</v>
      </c>
      <c r="D79" s="202">
        <v>2378.4610389590689</v>
      </c>
    </row>
    <row r="80" spans="1:4" ht="15.6" thickTop="1" thickBot="1">
      <c r="A80" s="201" t="s">
        <v>892</v>
      </c>
      <c r="B80" s="201" t="s">
        <v>377</v>
      </c>
      <c r="C80" s="206" t="s">
        <v>2130</v>
      </c>
      <c r="D80" s="202">
        <v>2449.2016718915174</v>
      </c>
    </row>
    <row r="81" spans="1:4" ht="30" thickTop="1" thickBot="1">
      <c r="A81" s="201" t="s">
        <v>884</v>
      </c>
      <c r="B81" s="201" t="s">
        <v>377</v>
      </c>
      <c r="C81" s="206" t="s">
        <v>2038</v>
      </c>
      <c r="D81" s="202">
        <v>1811.049374080385</v>
      </c>
    </row>
    <row r="82" spans="1:4" ht="30" thickTop="1" thickBot="1">
      <c r="A82" s="201" t="s">
        <v>885</v>
      </c>
      <c r="B82" s="201" t="s">
        <v>377</v>
      </c>
      <c r="C82" s="206" t="s">
        <v>2039</v>
      </c>
      <c r="D82" s="202">
        <v>2721.2656770734661</v>
      </c>
    </row>
    <row r="83" spans="1:4" ht="30" thickTop="1" thickBot="1">
      <c r="A83" s="201" t="s">
        <v>886</v>
      </c>
      <c r="B83" s="201" t="s">
        <v>377</v>
      </c>
      <c r="C83" s="206" t="s">
        <v>2040</v>
      </c>
      <c r="D83" s="202">
        <v>2691.3385582645074</v>
      </c>
    </row>
    <row r="84" spans="1:4" ht="30" thickTop="1" thickBot="1">
      <c r="A84" s="201" t="s">
        <v>887</v>
      </c>
      <c r="B84" s="201" t="s">
        <v>377</v>
      </c>
      <c r="C84" s="206" t="s">
        <v>2041</v>
      </c>
      <c r="D84" s="202">
        <v>2785.8698073463324</v>
      </c>
    </row>
    <row r="85" spans="1:4" ht="15.6" thickTop="1" thickBot="1">
      <c r="A85" s="201" t="s">
        <v>893</v>
      </c>
      <c r="B85" s="201" t="s">
        <v>377</v>
      </c>
      <c r="C85" s="206" t="s">
        <v>2043</v>
      </c>
      <c r="D85" s="202">
        <v>2941.0062554173642</v>
      </c>
    </row>
    <row r="86" spans="1:4" ht="30" thickTop="1" thickBot="1">
      <c r="A86" s="201" t="s">
        <v>888</v>
      </c>
      <c r="B86" s="201" t="s">
        <v>377</v>
      </c>
      <c r="C86" s="206" t="s">
        <v>2042</v>
      </c>
      <c r="D86" s="202">
        <v>2862.0623524161006</v>
      </c>
    </row>
    <row r="87" spans="1:4" ht="30" thickTop="1" thickBot="1">
      <c r="A87" s="201" t="s">
        <v>875</v>
      </c>
      <c r="B87" s="201" t="s">
        <v>377</v>
      </c>
      <c r="C87" s="206" t="s">
        <v>876</v>
      </c>
      <c r="D87" s="202">
        <v>402.25547881276827</v>
      </c>
    </row>
    <row r="88" spans="1:4" ht="15.6" thickTop="1" thickBot="1">
      <c r="A88" s="201" t="s">
        <v>898</v>
      </c>
      <c r="B88" s="201" t="s">
        <v>377</v>
      </c>
      <c r="C88" s="206" t="s">
        <v>2044</v>
      </c>
      <c r="D88" s="202">
        <v>505.32811300372902</v>
      </c>
    </row>
    <row r="89" spans="1:4" ht="15.6" thickTop="1" thickBot="1">
      <c r="A89" s="201" t="s">
        <v>896</v>
      </c>
      <c r="B89" s="201" t="s">
        <v>377</v>
      </c>
      <c r="C89" s="206" t="s">
        <v>897</v>
      </c>
      <c r="D89" s="202">
        <v>439.60838635050044</v>
      </c>
    </row>
    <row r="90" spans="1:4" ht="15.6" thickTop="1" thickBot="1">
      <c r="A90" s="201" t="s">
        <v>997</v>
      </c>
      <c r="B90" s="201" t="s">
        <v>233</v>
      </c>
      <c r="C90" s="206" t="s">
        <v>998</v>
      </c>
      <c r="D90" s="202">
        <v>6880.8787809931118</v>
      </c>
    </row>
    <row r="91" spans="1:4" ht="30" thickTop="1" thickBot="1">
      <c r="A91" s="201" t="s">
        <v>414</v>
      </c>
      <c r="B91" s="201" t="s">
        <v>377</v>
      </c>
      <c r="C91" s="206" t="s">
        <v>415</v>
      </c>
      <c r="D91" s="202">
        <v>11165.166169828866</v>
      </c>
    </row>
    <row r="92" spans="1:4" ht="15.6" thickTop="1" thickBot="1">
      <c r="A92" s="201" t="s">
        <v>416</v>
      </c>
      <c r="B92" s="201" t="s">
        <v>144</v>
      </c>
      <c r="C92" s="206" t="s">
        <v>417</v>
      </c>
      <c r="D92" s="202">
        <v>22689.9</v>
      </c>
    </row>
    <row r="93" spans="1:4" ht="15.6" thickTop="1" thickBot="1">
      <c r="A93" s="201" t="s">
        <v>418</v>
      </c>
      <c r="B93" s="201" t="s">
        <v>144</v>
      </c>
      <c r="C93" s="206" t="s">
        <v>419</v>
      </c>
      <c r="D93" s="202">
        <v>678.06001035316046</v>
      </c>
    </row>
    <row r="94" spans="1:4" ht="15.6" thickTop="1" thickBot="1">
      <c r="A94" s="201" t="s">
        <v>420</v>
      </c>
      <c r="B94" s="201" t="s">
        <v>144</v>
      </c>
      <c r="C94" s="206" t="s">
        <v>421</v>
      </c>
      <c r="D94" s="202">
        <v>952.89945004843389</v>
      </c>
    </row>
    <row r="95" spans="1:4" ht="15.6" thickTop="1" thickBot="1">
      <c r="A95" s="201" t="s">
        <v>422</v>
      </c>
      <c r="B95" s="201" t="s">
        <v>377</v>
      </c>
      <c r="C95" s="206" t="s">
        <v>423</v>
      </c>
      <c r="D95" s="202">
        <v>3795.3551959315464</v>
      </c>
    </row>
    <row r="96" spans="1:4" ht="15.6" thickTop="1" thickBot="1">
      <c r="A96" s="201" t="s">
        <v>441</v>
      </c>
      <c r="B96" s="201" t="s">
        <v>377</v>
      </c>
      <c r="C96" s="206" t="s">
        <v>442</v>
      </c>
      <c r="D96" s="202">
        <v>3195.4616785146909</v>
      </c>
    </row>
    <row r="97" spans="1:4" ht="15.6" thickTop="1" thickBot="1">
      <c r="A97" s="201" t="s">
        <v>439</v>
      </c>
      <c r="B97" s="201" t="s">
        <v>377</v>
      </c>
      <c r="C97" s="206" t="s">
        <v>440</v>
      </c>
      <c r="D97" s="202">
        <v>5037.3730018469478</v>
      </c>
    </row>
    <row r="98" spans="1:4" ht="15.6" thickTop="1" thickBot="1">
      <c r="A98" s="201" t="s">
        <v>424</v>
      </c>
      <c r="B98" s="201" t="s">
        <v>425</v>
      </c>
      <c r="C98" s="206" t="s">
        <v>426</v>
      </c>
      <c r="D98" s="202">
        <v>2646.4616544526957</v>
      </c>
    </row>
    <row r="99" spans="1:4" ht="30" thickTop="1" thickBot="1">
      <c r="A99" s="201" t="s">
        <v>907</v>
      </c>
      <c r="B99" s="201" t="s">
        <v>388</v>
      </c>
      <c r="C99" s="206" t="s">
        <v>2045</v>
      </c>
      <c r="D99" s="202">
        <v>287010.0658337358</v>
      </c>
    </row>
    <row r="100" spans="1:4" ht="30" thickTop="1" thickBot="1">
      <c r="A100" s="201" t="s">
        <v>908</v>
      </c>
      <c r="B100" s="201" t="s">
        <v>388</v>
      </c>
      <c r="C100" s="206" t="s">
        <v>2046</v>
      </c>
      <c r="D100" s="202">
        <v>379164.38467851403</v>
      </c>
    </row>
    <row r="101" spans="1:4" ht="30" thickTop="1" thickBot="1">
      <c r="A101" s="201" t="s">
        <v>909</v>
      </c>
      <c r="B101" s="201" t="s">
        <v>388</v>
      </c>
      <c r="C101" s="206" t="s">
        <v>2047</v>
      </c>
      <c r="D101" s="202">
        <v>395092.20843525889</v>
      </c>
    </row>
    <row r="102" spans="1:4" ht="30" thickTop="1" thickBot="1">
      <c r="A102" s="201" t="s">
        <v>910</v>
      </c>
      <c r="B102" s="201" t="s">
        <v>388</v>
      </c>
      <c r="C102" s="206" t="s">
        <v>2048</v>
      </c>
      <c r="D102" s="202">
        <v>397726.27809195436</v>
      </c>
    </row>
    <row r="103" spans="1:4" ht="30" thickTop="1" thickBot="1">
      <c r="A103" s="201" t="s">
        <v>911</v>
      </c>
      <c r="B103" s="201" t="s">
        <v>388</v>
      </c>
      <c r="C103" s="206" t="s">
        <v>2049</v>
      </c>
      <c r="D103" s="202">
        <v>399794.43853641959</v>
      </c>
    </row>
    <row r="104" spans="1:4" ht="15.6" thickTop="1" thickBot="1">
      <c r="A104" s="201" t="s">
        <v>905</v>
      </c>
      <c r="B104" s="201" t="s">
        <v>388</v>
      </c>
      <c r="C104" s="206" t="s">
        <v>2112</v>
      </c>
      <c r="D104" s="202">
        <v>280625</v>
      </c>
    </row>
    <row r="105" spans="1:4" ht="15.6" thickTop="1" thickBot="1">
      <c r="A105" s="201" t="s">
        <v>904</v>
      </c>
      <c r="B105" s="201" t="s">
        <v>388</v>
      </c>
      <c r="C105" s="206" t="s">
        <v>2113</v>
      </c>
      <c r="D105" s="202">
        <v>336322.56</v>
      </c>
    </row>
    <row r="106" spans="1:4" ht="15.6" thickTop="1" thickBot="1">
      <c r="A106" s="201" t="s">
        <v>1745</v>
      </c>
      <c r="B106" s="201" t="s">
        <v>388</v>
      </c>
      <c r="C106" s="206" t="s">
        <v>2111</v>
      </c>
      <c r="D106" s="202">
        <v>383498.89620000002</v>
      </c>
    </row>
    <row r="107" spans="1:4" ht="15.6" thickTop="1" thickBot="1">
      <c r="A107" s="201" t="s">
        <v>901</v>
      </c>
      <c r="B107" s="201" t="s">
        <v>388</v>
      </c>
      <c r="C107" s="206" t="s">
        <v>2111</v>
      </c>
      <c r="D107" s="202">
        <v>349563.69</v>
      </c>
    </row>
    <row r="108" spans="1:4" ht="15.6" thickTop="1" thickBot="1">
      <c r="A108" s="201" t="s">
        <v>903</v>
      </c>
      <c r="B108" s="201" t="s">
        <v>388</v>
      </c>
      <c r="C108" s="206" t="s">
        <v>2114</v>
      </c>
      <c r="D108" s="202">
        <v>338796.06</v>
      </c>
    </row>
    <row r="109" spans="1:4" ht="15.6" thickTop="1" thickBot="1">
      <c r="A109" s="201" t="s">
        <v>902</v>
      </c>
      <c r="B109" s="201" t="s">
        <v>388</v>
      </c>
      <c r="C109" s="206" t="s">
        <v>2115</v>
      </c>
      <c r="D109" s="202">
        <v>478941.34051803674</v>
      </c>
    </row>
    <row r="110" spans="1:4" ht="15.6" thickTop="1" thickBot="1">
      <c r="A110" s="201" t="s">
        <v>906</v>
      </c>
      <c r="B110" s="201" t="s">
        <v>388</v>
      </c>
      <c r="C110" s="206" t="s">
        <v>2116</v>
      </c>
      <c r="D110" s="202">
        <v>253792.13437289227</v>
      </c>
    </row>
    <row r="111" spans="1:4" ht="15.6" thickTop="1" thickBot="1">
      <c r="A111" s="201" t="s">
        <v>427</v>
      </c>
      <c r="B111" s="201" t="s">
        <v>144</v>
      </c>
      <c r="C111" s="206" t="s">
        <v>428</v>
      </c>
      <c r="D111" s="202">
        <v>2273.9645967064898</v>
      </c>
    </row>
    <row r="112" spans="1:4" ht="15.6" thickTop="1" thickBot="1">
      <c r="A112" s="201" t="s">
        <v>429</v>
      </c>
      <c r="B112" s="201" t="s">
        <v>233</v>
      </c>
      <c r="C112" s="206" t="s">
        <v>430</v>
      </c>
      <c r="D112" s="202">
        <v>1082.8402841459476</v>
      </c>
    </row>
    <row r="113" spans="1:4" ht="30" thickTop="1" thickBot="1">
      <c r="A113" s="201" t="s">
        <v>431</v>
      </c>
      <c r="B113" s="201" t="s">
        <v>92</v>
      </c>
      <c r="C113" s="206" t="s">
        <v>432</v>
      </c>
      <c r="D113" s="202">
        <v>600</v>
      </c>
    </row>
    <row r="114" spans="1:4" ht="30" thickTop="1" thickBot="1">
      <c r="A114" s="201" t="s">
        <v>433</v>
      </c>
      <c r="B114" s="201" t="s">
        <v>144</v>
      </c>
      <c r="C114" s="206" t="s">
        <v>434</v>
      </c>
      <c r="D114" s="202">
        <v>35179.315151333547</v>
      </c>
    </row>
    <row r="115" spans="1:4" ht="15.6" thickTop="1" thickBot="1">
      <c r="A115" s="201" t="s">
        <v>435</v>
      </c>
      <c r="B115" s="201" t="s">
        <v>92</v>
      </c>
      <c r="C115" s="656" t="s">
        <v>436</v>
      </c>
      <c r="D115" s="202">
        <v>35882.078495744267</v>
      </c>
    </row>
    <row r="116" spans="1:4" ht="15.6" thickTop="1" thickBot="1">
      <c r="A116" s="201" t="s">
        <v>443</v>
      </c>
      <c r="B116" s="201" t="s">
        <v>92</v>
      </c>
      <c r="C116" s="206" t="s">
        <v>1997</v>
      </c>
      <c r="D116" s="202">
        <v>356037.8854271876</v>
      </c>
    </row>
    <row r="117" spans="1:4" ht="15.6" thickTop="1" thickBot="1">
      <c r="A117" s="201" t="s">
        <v>446</v>
      </c>
      <c r="B117" s="201" t="s">
        <v>92</v>
      </c>
      <c r="C117" s="206" t="s">
        <v>447</v>
      </c>
      <c r="D117" s="202">
        <v>29341.72317950274</v>
      </c>
    </row>
    <row r="118" spans="1:4" ht="30" thickTop="1" thickBot="1">
      <c r="A118" s="201" t="s">
        <v>444</v>
      </c>
      <c r="B118" s="201" t="s">
        <v>92</v>
      </c>
      <c r="C118" s="656" t="s">
        <v>445</v>
      </c>
      <c r="D118" s="202">
        <v>26713.669809880528</v>
      </c>
    </row>
    <row r="119" spans="1:4" ht="30" thickTop="1" thickBot="1">
      <c r="A119" s="201" t="s">
        <v>449</v>
      </c>
      <c r="B119" s="201" t="s">
        <v>388</v>
      </c>
      <c r="C119" s="206" t="s">
        <v>450</v>
      </c>
      <c r="D119" s="202">
        <v>5224.7043710041971</v>
      </c>
    </row>
    <row r="120" spans="1:4" ht="30" thickTop="1" thickBot="1">
      <c r="A120" s="201" t="s">
        <v>448</v>
      </c>
      <c r="B120" s="201" t="s">
        <v>388</v>
      </c>
      <c r="C120" s="206" t="s">
        <v>1998</v>
      </c>
      <c r="D120" s="202">
        <v>4853.290153542137</v>
      </c>
    </row>
    <row r="121" spans="1:4" ht="30" thickTop="1" thickBot="1">
      <c r="A121" s="201" t="s">
        <v>912</v>
      </c>
      <c r="B121" s="201" t="s">
        <v>637</v>
      </c>
      <c r="C121" s="206" t="s">
        <v>913</v>
      </c>
      <c r="D121" s="202">
        <v>34735.276307634864</v>
      </c>
    </row>
    <row r="122" spans="1:4" ht="15.6" thickTop="1" thickBot="1">
      <c r="A122" s="201" t="s">
        <v>914</v>
      </c>
      <c r="B122" s="201" t="s">
        <v>637</v>
      </c>
      <c r="C122" s="206" t="s">
        <v>2050</v>
      </c>
      <c r="D122" s="202">
        <v>34735.276307634864</v>
      </c>
    </row>
    <row r="123" spans="1:4" ht="15.6" thickTop="1" thickBot="1">
      <c r="A123" s="201" t="s">
        <v>451</v>
      </c>
      <c r="B123" s="201" t="s">
        <v>388</v>
      </c>
      <c r="C123" s="206" t="s">
        <v>1999</v>
      </c>
      <c r="D123" s="202">
        <v>2273.9645967064898</v>
      </c>
    </row>
    <row r="124" spans="1:4" ht="15.6" thickTop="1" thickBot="1">
      <c r="A124" s="201" t="s">
        <v>452</v>
      </c>
      <c r="B124" s="201" t="s">
        <v>144</v>
      </c>
      <c r="C124" s="206" t="s">
        <v>453</v>
      </c>
      <c r="D124" s="202">
        <v>15376.332034872456</v>
      </c>
    </row>
    <row r="125" spans="1:4" ht="15.6" thickTop="1" thickBot="1">
      <c r="A125" s="201" t="s">
        <v>939</v>
      </c>
      <c r="B125" s="201" t="s">
        <v>425</v>
      </c>
      <c r="C125" s="206" t="s">
        <v>2052</v>
      </c>
      <c r="D125" s="202">
        <v>1900.1322926828964</v>
      </c>
    </row>
    <row r="126" spans="1:4" ht="15.6" thickTop="1" thickBot="1">
      <c r="A126" s="201" t="s">
        <v>940</v>
      </c>
      <c r="B126" s="201" t="s">
        <v>425</v>
      </c>
      <c r="C126" s="206" t="s">
        <v>2053</v>
      </c>
      <c r="D126" s="202">
        <v>2839.2072250306742</v>
      </c>
    </row>
    <row r="127" spans="1:4" ht="30" thickTop="1" thickBot="1">
      <c r="A127" s="201" t="s">
        <v>938</v>
      </c>
      <c r="B127" s="201" t="s">
        <v>425</v>
      </c>
      <c r="C127" s="206" t="s">
        <v>2051</v>
      </c>
      <c r="D127" s="202">
        <v>2349.1050048570787</v>
      </c>
    </row>
    <row r="128" spans="1:4" ht="15.6" thickTop="1" thickBot="1">
      <c r="A128" s="201" t="s">
        <v>920</v>
      </c>
      <c r="B128" s="201" t="s">
        <v>425</v>
      </c>
      <c r="C128" s="206" t="s">
        <v>921</v>
      </c>
      <c r="D128" s="202">
        <v>2006.5030465224406</v>
      </c>
    </row>
    <row r="129" spans="1:4" ht="15.6" thickTop="1" thickBot="1">
      <c r="A129" s="201" t="s">
        <v>922</v>
      </c>
      <c r="B129" s="201" t="s">
        <v>425</v>
      </c>
      <c r="C129" s="206" t="s">
        <v>923</v>
      </c>
      <c r="D129" s="202">
        <v>3500</v>
      </c>
    </row>
    <row r="130" spans="1:4" ht="15.6" thickTop="1" thickBot="1">
      <c r="A130" s="201" t="s">
        <v>924</v>
      </c>
      <c r="B130" s="201" t="s">
        <v>425</v>
      </c>
      <c r="C130" s="206" t="s">
        <v>925</v>
      </c>
      <c r="D130" s="202">
        <v>4000</v>
      </c>
    </row>
    <row r="131" spans="1:4" ht="15.6" thickTop="1" thickBot="1">
      <c r="A131" s="201" t="s">
        <v>926</v>
      </c>
      <c r="B131" s="201" t="s">
        <v>425</v>
      </c>
      <c r="C131" s="206" t="s">
        <v>927</v>
      </c>
      <c r="D131" s="202">
        <v>3500</v>
      </c>
    </row>
    <row r="132" spans="1:4" ht="15.6" thickTop="1" thickBot="1">
      <c r="A132" s="201" t="s">
        <v>928</v>
      </c>
      <c r="B132" s="201" t="s">
        <v>425</v>
      </c>
      <c r="C132" s="206" t="s">
        <v>929</v>
      </c>
      <c r="D132" s="202">
        <v>16900</v>
      </c>
    </row>
    <row r="133" spans="1:4" ht="15.6" thickTop="1" thickBot="1">
      <c r="A133" s="201" t="s">
        <v>932</v>
      </c>
      <c r="B133" s="201" t="s">
        <v>425</v>
      </c>
      <c r="C133" s="206" t="s">
        <v>933</v>
      </c>
      <c r="D133" s="202">
        <v>1963.1894351566029</v>
      </c>
    </row>
    <row r="134" spans="1:4" ht="15.6" thickTop="1" thickBot="1">
      <c r="A134" s="201" t="s">
        <v>930</v>
      </c>
      <c r="B134" s="201" t="s">
        <v>425</v>
      </c>
      <c r="C134" s="206" t="s">
        <v>931</v>
      </c>
      <c r="D134" s="202">
        <v>2108.2900332321597</v>
      </c>
    </row>
    <row r="135" spans="1:4" ht="15.6" thickTop="1" thickBot="1">
      <c r="A135" s="201" t="s">
        <v>934</v>
      </c>
      <c r="B135" s="201" t="s">
        <v>425</v>
      </c>
      <c r="C135" s="206" t="s">
        <v>935</v>
      </c>
      <c r="D135" s="202">
        <v>2245.8107493186953</v>
      </c>
    </row>
    <row r="136" spans="1:4" ht="15.6" thickTop="1" thickBot="1">
      <c r="A136" s="201" t="s">
        <v>936</v>
      </c>
      <c r="B136" s="201" t="s">
        <v>425</v>
      </c>
      <c r="C136" s="206" t="s">
        <v>937</v>
      </c>
      <c r="D136" s="202">
        <v>2297.7870829577009</v>
      </c>
    </row>
    <row r="137" spans="1:4" ht="30" thickTop="1" thickBot="1">
      <c r="A137" s="201" t="s">
        <v>918</v>
      </c>
      <c r="B137" s="201" t="s">
        <v>377</v>
      </c>
      <c r="C137" s="206" t="s">
        <v>919</v>
      </c>
      <c r="D137" s="202">
        <v>5847.3375343881171</v>
      </c>
    </row>
    <row r="138" spans="1:4" ht="30" thickTop="1" thickBot="1">
      <c r="A138" s="201" t="s">
        <v>915</v>
      </c>
      <c r="B138" s="201" t="s">
        <v>916</v>
      </c>
      <c r="C138" s="206" t="s">
        <v>917</v>
      </c>
      <c r="D138" s="202"/>
    </row>
    <row r="139" spans="1:4" ht="15.6" thickTop="1" thickBot="1">
      <c r="A139" s="201" t="s">
        <v>454</v>
      </c>
      <c r="B139" s="201" t="s">
        <v>377</v>
      </c>
      <c r="C139" s="206" t="s">
        <v>455</v>
      </c>
      <c r="D139" s="202">
        <v>5161.2</v>
      </c>
    </row>
    <row r="140" spans="1:4" ht="30" thickTop="1" thickBot="1">
      <c r="A140" s="201" t="s">
        <v>456</v>
      </c>
      <c r="B140" s="201" t="s">
        <v>457</v>
      </c>
      <c r="C140" s="206" t="s">
        <v>458</v>
      </c>
      <c r="D140" s="202">
        <v>433</v>
      </c>
    </row>
    <row r="141" spans="1:4" ht="30" thickTop="1" thickBot="1">
      <c r="A141" s="201" t="s">
        <v>459</v>
      </c>
      <c r="B141" s="201" t="s">
        <v>144</v>
      </c>
      <c r="C141" s="206" t="s">
        <v>2000</v>
      </c>
      <c r="D141" s="202">
        <v>4282</v>
      </c>
    </row>
    <row r="142" spans="1:4" ht="30" thickTop="1" thickBot="1">
      <c r="A142" s="201" t="s">
        <v>460</v>
      </c>
      <c r="B142" s="201" t="s">
        <v>92</v>
      </c>
      <c r="C142" s="206" t="s">
        <v>461</v>
      </c>
      <c r="D142" s="202">
        <v>2856</v>
      </c>
    </row>
    <row r="143" spans="1:4" ht="15.6" thickTop="1" thickBot="1">
      <c r="A143" s="201" t="s">
        <v>462</v>
      </c>
      <c r="B143" s="201" t="s">
        <v>463</v>
      </c>
      <c r="C143" s="206" t="s">
        <v>464</v>
      </c>
      <c r="D143" s="202">
        <v>7049.2902497901187</v>
      </c>
    </row>
    <row r="144" spans="1:4" ht="15.6" thickTop="1" thickBot="1">
      <c r="A144" s="201" t="s">
        <v>465</v>
      </c>
      <c r="B144" s="201" t="s">
        <v>425</v>
      </c>
      <c r="C144" s="206" t="s">
        <v>466</v>
      </c>
      <c r="D144" s="202">
        <v>19827.888442996446</v>
      </c>
    </row>
    <row r="145" spans="1:4" ht="15.6" thickTop="1" thickBot="1">
      <c r="A145" s="201" t="s">
        <v>951</v>
      </c>
      <c r="B145" s="201" t="s">
        <v>233</v>
      </c>
      <c r="C145" s="206" t="s">
        <v>953</v>
      </c>
      <c r="D145" s="202">
        <v>13860.355637068131</v>
      </c>
    </row>
    <row r="146" spans="1:4" ht="44.4" thickTop="1" thickBot="1">
      <c r="A146" s="201" t="s">
        <v>941</v>
      </c>
      <c r="B146" s="201" t="s">
        <v>233</v>
      </c>
      <c r="C146" s="206" t="s">
        <v>942</v>
      </c>
      <c r="D146" s="202">
        <v>4620.4965734546822</v>
      </c>
    </row>
    <row r="147" spans="1:4" ht="30" thickTop="1" thickBot="1">
      <c r="A147" s="201" t="s">
        <v>943</v>
      </c>
      <c r="B147" s="201" t="s">
        <v>233</v>
      </c>
      <c r="C147" s="206" t="s">
        <v>944</v>
      </c>
      <c r="D147" s="202">
        <v>27071.007103648692</v>
      </c>
    </row>
    <row r="148" spans="1:4" ht="15.6" thickTop="1" thickBot="1">
      <c r="A148" s="201" t="s">
        <v>1775</v>
      </c>
      <c r="B148" s="201" t="s">
        <v>233</v>
      </c>
      <c r="C148" s="206" t="s">
        <v>2054</v>
      </c>
      <c r="D148" s="202">
        <v>12994.083409751373</v>
      </c>
    </row>
    <row r="149" spans="1:4" ht="30" thickTop="1" thickBot="1">
      <c r="A149" s="201" t="s">
        <v>945</v>
      </c>
      <c r="B149" s="201" t="s">
        <v>144</v>
      </c>
      <c r="C149" s="206" t="s">
        <v>946</v>
      </c>
      <c r="D149" s="202">
        <v>26225.631638970935</v>
      </c>
    </row>
    <row r="150" spans="1:4" ht="15.6" thickTop="1" thickBot="1">
      <c r="A150" s="201" t="s">
        <v>947</v>
      </c>
      <c r="B150" s="201" t="s">
        <v>233</v>
      </c>
      <c r="C150" s="206" t="s">
        <v>948</v>
      </c>
      <c r="D150" s="202">
        <v>5629.7759886107051</v>
      </c>
    </row>
    <row r="151" spans="1:4" ht="30" thickTop="1" thickBot="1">
      <c r="A151" s="201" t="s">
        <v>949</v>
      </c>
      <c r="B151" s="201" t="s">
        <v>457</v>
      </c>
      <c r="C151" s="206" t="s">
        <v>950</v>
      </c>
      <c r="D151" s="202">
        <v>211153.85540845979</v>
      </c>
    </row>
    <row r="152" spans="1:4" ht="15.6" thickTop="1" thickBot="1">
      <c r="A152" s="201" t="s">
        <v>467</v>
      </c>
      <c r="B152" s="201" t="s">
        <v>92</v>
      </c>
      <c r="C152" s="206" t="s">
        <v>468</v>
      </c>
      <c r="D152" s="202">
        <v>1082.8402841459476</v>
      </c>
    </row>
    <row r="153" spans="1:4" ht="15.6" thickTop="1" thickBot="1">
      <c r="A153" s="201" t="s">
        <v>469</v>
      </c>
      <c r="B153" s="201" t="s">
        <v>377</v>
      </c>
      <c r="C153" s="206" t="s">
        <v>470</v>
      </c>
      <c r="D153" s="202">
        <v>26529.586961575715</v>
      </c>
    </row>
    <row r="154" spans="1:4" ht="15.6" thickTop="1" thickBot="1">
      <c r="A154" s="201" t="s">
        <v>471</v>
      </c>
      <c r="B154" s="201" t="s">
        <v>377</v>
      </c>
      <c r="C154" s="206" t="s">
        <v>472</v>
      </c>
      <c r="D154" s="202">
        <v>3546.3019305779785</v>
      </c>
    </row>
    <row r="155" spans="1:4" ht="30" thickTop="1" thickBot="1">
      <c r="A155" s="201" t="s">
        <v>987</v>
      </c>
      <c r="B155" s="201" t="s">
        <v>144</v>
      </c>
      <c r="C155" s="206" t="s">
        <v>988</v>
      </c>
      <c r="D155" s="202">
        <v>78303.429467445923</v>
      </c>
    </row>
    <row r="156" spans="1:4" ht="30" thickTop="1" thickBot="1">
      <c r="A156" s="201" t="s">
        <v>989</v>
      </c>
      <c r="B156" s="201" t="s">
        <v>144</v>
      </c>
      <c r="C156" s="206" t="s">
        <v>990</v>
      </c>
      <c r="D156" s="202">
        <v>16713.6397857927</v>
      </c>
    </row>
    <row r="157" spans="1:4" ht="30" thickTop="1" thickBot="1">
      <c r="A157" s="201" t="s">
        <v>991</v>
      </c>
      <c r="B157" s="201" t="s">
        <v>144</v>
      </c>
      <c r="C157" s="206" t="s">
        <v>992</v>
      </c>
      <c r="D157" s="202">
        <v>31380.711434549557</v>
      </c>
    </row>
    <row r="158" spans="1:4" ht="30" thickTop="1" thickBot="1">
      <c r="A158" s="201" t="s">
        <v>993</v>
      </c>
      <c r="B158" s="201" t="s">
        <v>144</v>
      </c>
      <c r="C158" s="206" t="s">
        <v>994</v>
      </c>
      <c r="D158" s="202">
        <v>61851.837030416529</v>
      </c>
    </row>
    <row r="159" spans="1:4" ht="15.6" thickTop="1" thickBot="1">
      <c r="A159" s="201" t="s">
        <v>475</v>
      </c>
      <c r="B159" s="201" t="s">
        <v>233</v>
      </c>
      <c r="C159" s="206" t="s">
        <v>476</v>
      </c>
      <c r="D159" s="202">
        <v>5745.5174384576212</v>
      </c>
    </row>
    <row r="160" spans="1:4" ht="15.6" thickTop="1" thickBot="1">
      <c r="A160" s="201" t="s">
        <v>980</v>
      </c>
      <c r="B160" s="201" t="s">
        <v>233</v>
      </c>
      <c r="C160" s="206" t="s">
        <v>476</v>
      </c>
      <c r="D160" s="202">
        <v>5811.6038050113011</v>
      </c>
    </row>
    <row r="161" spans="1:4" ht="15.6" thickTop="1" thickBot="1">
      <c r="A161" s="201" t="s">
        <v>477</v>
      </c>
      <c r="B161" s="201" t="s">
        <v>233</v>
      </c>
      <c r="C161" s="206" t="s">
        <v>478</v>
      </c>
      <c r="D161" s="202">
        <v>7930.7222410849199</v>
      </c>
    </row>
    <row r="162" spans="1:4" ht="15.6" thickTop="1" thickBot="1">
      <c r="A162" s="201" t="s">
        <v>981</v>
      </c>
      <c r="B162" s="201" t="s">
        <v>233</v>
      </c>
      <c r="C162" s="206" t="s">
        <v>478</v>
      </c>
      <c r="D162" s="202">
        <v>7702.2429411301246</v>
      </c>
    </row>
    <row r="163" spans="1:4" ht="15.6" thickTop="1" thickBot="1">
      <c r="A163" s="201" t="s">
        <v>972</v>
      </c>
      <c r="B163" s="201" t="s">
        <v>233</v>
      </c>
      <c r="C163" s="206" t="s">
        <v>973</v>
      </c>
      <c r="D163" s="202">
        <v>6756.9233730707128</v>
      </c>
    </row>
    <row r="164" spans="1:4" ht="15.6" thickTop="1" thickBot="1">
      <c r="A164" s="201" t="s">
        <v>978</v>
      </c>
      <c r="B164" s="201" t="s">
        <v>233</v>
      </c>
      <c r="C164" s="206" t="s">
        <v>973</v>
      </c>
      <c r="D164" s="202">
        <v>6900.9411308621238</v>
      </c>
    </row>
    <row r="165" spans="1:4" ht="15.6" thickTop="1" thickBot="1">
      <c r="A165" s="201" t="s">
        <v>985</v>
      </c>
      <c r="B165" s="201" t="s">
        <v>952</v>
      </c>
      <c r="C165" s="206" t="s">
        <v>986</v>
      </c>
      <c r="D165" s="202">
        <v>13601.556809157246</v>
      </c>
    </row>
    <row r="166" spans="1:4" ht="15.6" thickTop="1" thickBot="1">
      <c r="A166" s="201" t="s">
        <v>983</v>
      </c>
      <c r="B166" s="201" t="s">
        <v>233</v>
      </c>
      <c r="C166" s="206" t="s">
        <v>984</v>
      </c>
      <c r="D166" s="202">
        <v>5772.8764068306937</v>
      </c>
    </row>
    <row r="167" spans="1:4" ht="15.6" thickTop="1" thickBot="1">
      <c r="A167" s="201" t="s">
        <v>479</v>
      </c>
      <c r="B167" s="201" t="s">
        <v>233</v>
      </c>
      <c r="C167" s="206" t="s">
        <v>480</v>
      </c>
      <c r="D167" s="202">
        <v>6730.9352062512098</v>
      </c>
    </row>
    <row r="168" spans="1:4" ht="15.6" thickTop="1" thickBot="1">
      <c r="A168" s="201" t="s">
        <v>982</v>
      </c>
      <c r="B168" s="201" t="s">
        <v>233</v>
      </c>
      <c r="C168" s="206" t="s">
        <v>480</v>
      </c>
      <c r="D168" s="202">
        <v>7192.2251672973835</v>
      </c>
    </row>
    <row r="169" spans="1:4" ht="15.6" thickTop="1" thickBot="1">
      <c r="A169" s="201" t="s">
        <v>473</v>
      </c>
      <c r="B169" s="201" t="s">
        <v>233</v>
      </c>
      <c r="C169" s="206" t="s">
        <v>474</v>
      </c>
      <c r="D169" s="202">
        <v>8805.657190674845</v>
      </c>
    </row>
    <row r="170" spans="1:4" ht="15.6" thickTop="1" thickBot="1">
      <c r="A170" s="201" t="s">
        <v>979</v>
      </c>
      <c r="B170" s="201" t="s">
        <v>233</v>
      </c>
      <c r="C170" s="206" t="s">
        <v>474</v>
      </c>
      <c r="D170" s="202">
        <v>8269.6512500226017</v>
      </c>
    </row>
    <row r="171" spans="1:4" ht="15.6" thickTop="1" thickBot="1">
      <c r="A171" s="201" t="s">
        <v>955</v>
      </c>
      <c r="B171" s="201" t="s">
        <v>233</v>
      </c>
      <c r="C171" s="206" t="s">
        <v>956</v>
      </c>
      <c r="D171" s="202">
        <v>7158.4092990132503</v>
      </c>
    </row>
    <row r="172" spans="1:4" ht="15.6" thickTop="1" thickBot="1">
      <c r="A172" s="201" t="s">
        <v>968</v>
      </c>
      <c r="B172" s="201" t="s">
        <v>952</v>
      </c>
      <c r="C172" s="206" t="s">
        <v>969</v>
      </c>
      <c r="D172" s="202">
        <v>21943.758358217627</v>
      </c>
    </row>
    <row r="173" spans="1:4" ht="15.6" thickTop="1" thickBot="1">
      <c r="A173" s="201" t="s">
        <v>970</v>
      </c>
      <c r="B173" s="201" t="s">
        <v>952</v>
      </c>
      <c r="C173" s="206" t="s">
        <v>971</v>
      </c>
      <c r="D173" s="202">
        <v>5730.3907837003553</v>
      </c>
    </row>
    <row r="174" spans="1:4" ht="15.6" thickTop="1" thickBot="1">
      <c r="A174" s="201" t="s">
        <v>957</v>
      </c>
      <c r="B174" s="201" t="s">
        <v>233</v>
      </c>
      <c r="C174" s="206" t="s">
        <v>958</v>
      </c>
      <c r="D174" s="202">
        <v>3773.3594123345165</v>
      </c>
    </row>
    <row r="175" spans="1:4" ht="15.6" thickTop="1" thickBot="1">
      <c r="A175" s="201" t="s">
        <v>959</v>
      </c>
      <c r="B175" s="201" t="s">
        <v>233</v>
      </c>
      <c r="C175" s="206" t="s">
        <v>960</v>
      </c>
      <c r="D175" s="202">
        <v>3927</v>
      </c>
    </row>
    <row r="176" spans="1:4" ht="30" thickTop="1" thickBot="1">
      <c r="A176" s="201" t="s">
        <v>965</v>
      </c>
      <c r="B176" s="201" t="s">
        <v>233</v>
      </c>
      <c r="C176" s="206" t="s">
        <v>2058</v>
      </c>
      <c r="D176" s="202">
        <v>3951.0526315789475</v>
      </c>
    </row>
    <row r="177" spans="1:4" ht="15.6" thickTop="1" thickBot="1">
      <c r="A177" s="201" t="s">
        <v>961</v>
      </c>
      <c r="B177" s="201" t="s">
        <v>233</v>
      </c>
      <c r="C177" s="206" t="s">
        <v>2056</v>
      </c>
      <c r="D177" s="202">
        <v>4817.9824561403511</v>
      </c>
    </row>
    <row r="178" spans="1:4" ht="30" thickTop="1" thickBot="1">
      <c r="A178" s="201" t="s">
        <v>962</v>
      </c>
      <c r="B178" s="201" t="s">
        <v>233</v>
      </c>
      <c r="C178" s="206" t="s">
        <v>2057</v>
      </c>
      <c r="D178" s="202">
        <v>6053.0701754385964</v>
      </c>
    </row>
    <row r="179" spans="1:4" ht="30" thickTop="1" thickBot="1">
      <c r="A179" s="201" t="s">
        <v>967</v>
      </c>
      <c r="B179" s="201" t="s">
        <v>233</v>
      </c>
      <c r="C179" s="206" t="s">
        <v>2059</v>
      </c>
      <c r="D179" s="202">
        <v>4687.0129870129867</v>
      </c>
    </row>
    <row r="180" spans="1:4" ht="30" thickTop="1" thickBot="1">
      <c r="A180" s="201" t="s">
        <v>954</v>
      </c>
      <c r="B180" s="201" t="s">
        <v>233</v>
      </c>
      <c r="C180" s="206" t="s">
        <v>2055</v>
      </c>
      <c r="D180" s="202">
        <v>5288</v>
      </c>
    </row>
    <row r="181" spans="1:4" ht="15.6" thickTop="1" thickBot="1">
      <c r="A181" s="201" t="s">
        <v>963</v>
      </c>
      <c r="B181" s="201" t="s">
        <v>233</v>
      </c>
      <c r="C181" s="206" t="s">
        <v>964</v>
      </c>
      <c r="D181" s="202">
        <v>3877</v>
      </c>
    </row>
    <row r="182" spans="1:4" ht="15.6" thickTop="1" thickBot="1">
      <c r="A182" s="201" t="s">
        <v>966</v>
      </c>
      <c r="B182" s="201" t="s">
        <v>233</v>
      </c>
      <c r="C182" s="206" t="s">
        <v>964</v>
      </c>
      <c r="D182" s="202">
        <v>4117</v>
      </c>
    </row>
    <row r="183" spans="1:4" ht="15.6" thickTop="1" thickBot="1">
      <c r="A183" s="201" t="s">
        <v>481</v>
      </c>
      <c r="B183" s="201" t="s">
        <v>377</v>
      </c>
      <c r="C183" s="206" t="s">
        <v>482</v>
      </c>
      <c r="D183" s="202">
        <v>300</v>
      </c>
    </row>
    <row r="184" spans="1:4" ht="15.6" thickTop="1" thickBot="1">
      <c r="A184" s="201" t="s">
        <v>485</v>
      </c>
      <c r="B184" s="201" t="s">
        <v>92</v>
      </c>
      <c r="C184" s="206" t="s">
        <v>486</v>
      </c>
      <c r="D184" s="202">
        <v>4337</v>
      </c>
    </row>
    <row r="185" spans="1:4" ht="15.6" thickTop="1" thickBot="1">
      <c r="A185" s="201" t="s">
        <v>483</v>
      </c>
      <c r="B185" s="201" t="s">
        <v>388</v>
      </c>
      <c r="C185" s="206" t="s">
        <v>484</v>
      </c>
      <c r="D185" s="202">
        <v>50000</v>
      </c>
    </row>
    <row r="186" spans="1:4" ht="15.6" thickTop="1" thickBot="1">
      <c r="A186" s="201" t="s">
        <v>487</v>
      </c>
      <c r="B186" s="201" t="s">
        <v>144</v>
      </c>
      <c r="C186" s="206" t="s">
        <v>2001</v>
      </c>
      <c r="D186" s="202">
        <v>3000</v>
      </c>
    </row>
    <row r="187" spans="1:4" ht="15.6" thickTop="1" thickBot="1">
      <c r="A187" s="201" t="s">
        <v>1539</v>
      </c>
      <c r="B187" s="201" t="s">
        <v>377</v>
      </c>
      <c r="C187" s="206" t="s">
        <v>1538</v>
      </c>
      <c r="D187" s="202">
        <v>9121.8465536454642</v>
      </c>
    </row>
    <row r="188" spans="1:4" ht="15.6" thickTop="1" thickBot="1">
      <c r="A188" s="201" t="s">
        <v>1793</v>
      </c>
      <c r="B188" s="201" t="s">
        <v>377</v>
      </c>
      <c r="C188" s="206" t="s">
        <v>1792</v>
      </c>
      <c r="D188" s="202">
        <v>9121.8465536454642</v>
      </c>
    </row>
    <row r="189" spans="1:4" ht="15.6" thickTop="1" thickBot="1">
      <c r="A189" s="201" t="s">
        <v>488</v>
      </c>
      <c r="B189" s="201" t="s">
        <v>377</v>
      </c>
      <c r="C189" s="206" t="s">
        <v>489</v>
      </c>
      <c r="D189" s="202">
        <v>41673.108335356796</v>
      </c>
    </row>
    <row r="190" spans="1:4" ht="15.6" thickTop="1" thickBot="1">
      <c r="A190" s="201" t="s">
        <v>1750</v>
      </c>
      <c r="B190" s="201" t="s">
        <v>144</v>
      </c>
      <c r="C190" s="206" t="s">
        <v>1749</v>
      </c>
      <c r="D190" s="202">
        <v>639723.63158859534</v>
      </c>
    </row>
    <row r="191" spans="1:4" ht="15.6" thickTop="1" thickBot="1">
      <c r="A191" s="201" t="s">
        <v>498</v>
      </c>
      <c r="B191" s="201" t="s">
        <v>92</v>
      </c>
      <c r="C191" s="206" t="s">
        <v>499</v>
      </c>
      <c r="D191" s="202">
        <v>76602</v>
      </c>
    </row>
    <row r="192" spans="1:4" ht="15.6" thickTop="1" thickBot="1">
      <c r="A192" s="201" t="s">
        <v>500</v>
      </c>
      <c r="B192" s="201" t="s">
        <v>92</v>
      </c>
      <c r="C192" s="206" t="s">
        <v>501</v>
      </c>
      <c r="D192" s="202">
        <v>102816</v>
      </c>
    </row>
    <row r="193" spans="1:4" ht="15.6" thickTop="1" thickBot="1">
      <c r="A193" s="201" t="s">
        <v>490</v>
      </c>
      <c r="B193" s="201" t="s">
        <v>233</v>
      </c>
      <c r="C193" s="206" t="s">
        <v>491</v>
      </c>
      <c r="D193" s="202">
        <v>2512.1894592185986</v>
      </c>
    </row>
    <row r="194" spans="1:4" ht="15.6" thickTop="1" thickBot="1">
      <c r="A194" s="201" t="s">
        <v>502</v>
      </c>
      <c r="B194" s="201" t="s">
        <v>92</v>
      </c>
      <c r="C194" s="206" t="s">
        <v>503</v>
      </c>
      <c r="D194" s="202">
        <v>1023.2840685179206</v>
      </c>
    </row>
    <row r="195" spans="1:4" ht="30" thickTop="1" thickBot="1">
      <c r="A195" s="201" t="s">
        <v>492</v>
      </c>
      <c r="B195" s="201" t="s">
        <v>425</v>
      </c>
      <c r="C195" s="206" t="s">
        <v>493</v>
      </c>
      <c r="D195" s="202">
        <v>807.79885197287695</v>
      </c>
    </row>
    <row r="196" spans="1:4" ht="15.6" thickTop="1" thickBot="1">
      <c r="A196" s="201" t="s">
        <v>494</v>
      </c>
      <c r="B196" s="201" t="s">
        <v>92</v>
      </c>
      <c r="C196" s="206" t="s">
        <v>495</v>
      </c>
      <c r="D196" s="202">
        <v>28424.557458831121</v>
      </c>
    </row>
    <row r="197" spans="1:4" ht="15.6" thickTop="1" thickBot="1">
      <c r="A197" s="201" t="s">
        <v>496</v>
      </c>
      <c r="B197" s="201" t="s">
        <v>144</v>
      </c>
      <c r="C197" s="206" t="s">
        <v>497</v>
      </c>
      <c r="D197" s="202">
        <v>2103.9586720955763</v>
      </c>
    </row>
    <row r="198" spans="1:4" ht="15.6" thickTop="1" thickBot="1">
      <c r="A198" s="201" t="s">
        <v>504</v>
      </c>
      <c r="B198" s="201" t="s">
        <v>92</v>
      </c>
      <c r="C198" s="206" t="s">
        <v>505</v>
      </c>
      <c r="D198" s="202">
        <v>11000</v>
      </c>
    </row>
    <row r="199" spans="1:4" ht="15.6" thickTop="1" thickBot="1">
      <c r="A199" s="201" t="s">
        <v>1009</v>
      </c>
      <c r="B199" s="201" t="s">
        <v>92</v>
      </c>
      <c r="C199" s="206" t="s">
        <v>1010</v>
      </c>
      <c r="D199" s="202">
        <v>106454.0283343881</v>
      </c>
    </row>
    <row r="200" spans="1:4" ht="30" thickTop="1" thickBot="1">
      <c r="A200" s="201" t="s">
        <v>1013</v>
      </c>
      <c r="B200" s="201" t="s">
        <v>92</v>
      </c>
      <c r="C200" s="206" t="s">
        <v>1014</v>
      </c>
      <c r="D200" s="202">
        <v>109150.30064191153</v>
      </c>
    </row>
    <row r="201" spans="1:4" ht="15.6" thickTop="1" thickBot="1">
      <c r="A201" s="201" t="s">
        <v>1011</v>
      </c>
      <c r="B201" s="201" t="s">
        <v>92</v>
      </c>
      <c r="C201" s="206" t="s">
        <v>1012</v>
      </c>
      <c r="D201" s="202">
        <v>144992.3140471424</v>
      </c>
    </row>
    <row r="202" spans="1:4" ht="15.6" thickTop="1" thickBot="1">
      <c r="A202" s="201" t="s">
        <v>1015</v>
      </c>
      <c r="B202" s="201" t="s">
        <v>233</v>
      </c>
      <c r="C202" s="206" t="s">
        <v>1016</v>
      </c>
      <c r="D202" s="202">
        <v>5090.9463857813898</v>
      </c>
    </row>
    <row r="203" spans="1:4" ht="30" thickTop="1" thickBot="1">
      <c r="A203" s="201" t="s">
        <v>1003</v>
      </c>
      <c r="B203" s="201" t="s">
        <v>233</v>
      </c>
      <c r="C203" s="206" t="s">
        <v>1004</v>
      </c>
      <c r="D203" s="202">
        <v>16664.911973006132</v>
      </c>
    </row>
    <row r="204" spans="1:4" ht="15.6" thickTop="1" thickBot="1">
      <c r="A204" s="201" t="s">
        <v>1007</v>
      </c>
      <c r="B204" s="201" t="s">
        <v>92</v>
      </c>
      <c r="C204" s="206" t="s">
        <v>1008</v>
      </c>
      <c r="D204" s="202">
        <v>105534.6969331482</v>
      </c>
    </row>
    <row r="205" spans="1:4" ht="15.6" thickTop="1" thickBot="1">
      <c r="A205" s="201" t="s">
        <v>1005</v>
      </c>
      <c r="B205" s="201" t="s">
        <v>92</v>
      </c>
      <c r="C205" s="206" t="s">
        <v>1006</v>
      </c>
      <c r="D205" s="202">
        <v>98755.03391411042</v>
      </c>
    </row>
    <row r="206" spans="1:4" ht="15.6" thickTop="1" thickBot="1">
      <c r="A206" s="201" t="s">
        <v>506</v>
      </c>
      <c r="B206" s="201" t="s">
        <v>144</v>
      </c>
      <c r="C206" s="206" t="s">
        <v>2002</v>
      </c>
      <c r="D206" s="202">
        <v>96135.643266761384</v>
      </c>
    </row>
    <row r="207" spans="1:4" ht="15.6" thickTop="1" thickBot="1">
      <c r="A207" s="201" t="s">
        <v>515</v>
      </c>
      <c r="B207" s="201" t="s">
        <v>144</v>
      </c>
      <c r="C207" s="206" t="s">
        <v>516</v>
      </c>
      <c r="D207" s="202">
        <v>96731.20542304164</v>
      </c>
    </row>
    <row r="208" spans="1:4" ht="15.6" thickTop="1" thickBot="1">
      <c r="A208" s="201" t="s">
        <v>517</v>
      </c>
      <c r="B208" s="201" t="s">
        <v>144</v>
      </c>
      <c r="C208" s="206" t="s">
        <v>518</v>
      </c>
      <c r="D208" s="202">
        <v>3417</v>
      </c>
    </row>
    <row r="209" spans="1:4" ht="15.6" thickTop="1" thickBot="1">
      <c r="A209" s="201" t="s">
        <v>519</v>
      </c>
      <c r="B209" s="201" t="s">
        <v>233</v>
      </c>
      <c r="C209" s="206" t="s">
        <v>520</v>
      </c>
      <c r="D209" s="202">
        <v>11029.811134310621</v>
      </c>
    </row>
    <row r="210" spans="1:4" ht="15.6" thickTop="1" thickBot="1">
      <c r="A210" s="201" t="s">
        <v>522</v>
      </c>
      <c r="B210" s="201" t="s">
        <v>233</v>
      </c>
      <c r="C210" s="206" t="s">
        <v>2004</v>
      </c>
      <c r="D210" s="202">
        <v>7590.7103918630928</v>
      </c>
    </row>
    <row r="211" spans="1:4" ht="15.6" thickTop="1" thickBot="1">
      <c r="A211" s="201" t="s">
        <v>521</v>
      </c>
      <c r="B211" s="201" t="s">
        <v>233</v>
      </c>
      <c r="C211" s="206" t="s">
        <v>2003</v>
      </c>
      <c r="D211" s="202">
        <v>3894.4756061692187</v>
      </c>
    </row>
    <row r="212" spans="1:4" ht="15.6" thickTop="1" thickBot="1">
      <c r="A212" s="201" t="s">
        <v>529</v>
      </c>
      <c r="B212" s="201" t="s">
        <v>388</v>
      </c>
      <c r="C212" s="206" t="s">
        <v>530</v>
      </c>
      <c r="D212" s="202">
        <v>12495</v>
      </c>
    </row>
    <row r="213" spans="1:4" ht="15.6" thickTop="1" thickBot="1">
      <c r="A213" s="201" t="s">
        <v>525</v>
      </c>
      <c r="B213" s="201" t="s">
        <v>388</v>
      </c>
      <c r="C213" s="206" t="s">
        <v>526</v>
      </c>
      <c r="D213" s="202">
        <v>57120</v>
      </c>
    </row>
    <row r="214" spans="1:4" ht="15.6" thickTop="1" thickBot="1">
      <c r="A214" s="201" t="s">
        <v>523</v>
      </c>
      <c r="B214" s="201" t="s">
        <v>388</v>
      </c>
      <c r="C214" s="206" t="s">
        <v>524</v>
      </c>
      <c r="D214" s="202">
        <v>12240</v>
      </c>
    </row>
    <row r="215" spans="1:4" ht="15.6" thickTop="1" thickBot="1">
      <c r="A215" s="201" t="s">
        <v>531</v>
      </c>
      <c r="B215" s="201" t="s">
        <v>388</v>
      </c>
      <c r="C215" s="206" t="s">
        <v>532</v>
      </c>
      <c r="D215" s="202">
        <v>63070</v>
      </c>
    </row>
    <row r="216" spans="1:4" ht="15.6" thickTop="1" thickBot="1">
      <c r="A216" s="201" t="s">
        <v>535</v>
      </c>
      <c r="B216" s="201" t="s">
        <v>388</v>
      </c>
      <c r="C216" s="206" t="s">
        <v>536</v>
      </c>
      <c r="D216" s="202">
        <v>70384.618469486595</v>
      </c>
    </row>
    <row r="217" spans="1:4" ht="15.6" thickTop="1" thickBot="1">
      <c r="A217" s="201" t="s">
        <v>537</v>
      </c>
      <c r="B217" s="201" t="s">
        <v>388</v>
      </c>
      <c r="C217" s="206" t="s">
        <v>538</v>
      </c>
      <c r="D217" s="202">
        <v>51106.444909312275</v>
      </c>
    </row>
    <row r="218" spans="1:4" ht="15.6" thickTop="1" thickBot="1">
      <c r="A218" s="201" t="s">
        <v>539</v>
      </c>
      <c r="B218" s="201" t="s">
        <v>388</v>
      </c>
      <c r="C218" s="206" t="s">
        <v>540</v>
      </c>
      <c r="D218" s="202">
        <v>49713.807184121797</v>
      </c>
    </row>
    <row r="219" spans="1:4" ht="15.6" thickTop="1" thickBot="1">
      <c r="A219" s="201" t="s">
        <v>541</v>
      </c>
      <c r="B219" s="201" t="s">
        <v>388</v>
      </c>
      <c r="C219" s="206" t="s">
        <v>542</v>
      </c>
      <c r="D219" s="202">
        <v>51218.345440103323</v>
      </c>
    </row>
    <row r="220" spans="1:4" ht="15.6" thickTop="1" thickBot="1">
      <c r="A220" s="201" t="s">
        <v>533</v>
      </c>
      <c r="B220" s="201" t="s">
        <v>388</v>
      </c>
      <c r="C220" s="206" t="s">
        <v>534</v>
      </c>
      <c r="D220" s="202">
        <v>7612.367197546012</v>
      </c>
    </row>
    <row r="221" spans="1:4" ht="15.6" thickTop="1" thickBot="1">
      <c r="A221" s="201" t="s">
        <v>543</v>
      </c>
      <c r="B221" s="201" t="s">
        <v>388</v>
      </c>
      <c r="C221" s="206" t="s">
        <v>544</v>
      </c>
      <c r="D221" s="202">
        <v>26388.817724636741</v>
      </c>
    </row>
    <row r="222" spans="1:4" ht="15.6" thickTop="1" thickBot="1">
      <c r="A222" s="201" t="s">
        <v>554</v>
      </c>
      <c r="B222" s="201" t="s">
        <v>388</v>
      </c>
      <c r="C222" s="206" t="s">
        <v>555</v>
      </c>
      <c r="D222" s="202">
        <v>10550</v>
      </c>
    </row>
    <row r="223" spans="1:4" ht="15.6" thickTop="1" thickBot="1">
      <c r="A223" s="201" t="s">
        <v>566</v>
      </c>
      <c r="B223" s="201" t="s">
        <v>388</v>
      </c>
      <c r="C223" s="206" t="s">
        <v>1940</v>
      </c>
      <c r="D223" s="202">
        <v>4873</v>
      </c>
    </row>
    <row r="224" spans="1:4" ht="30" thickTop="1" thickBot="1">
      <c r="A224" s="201" t="s">
        <v>545</v>
      </c>
      <c r="B224" s="201" t="s">
        <v>388</v>
      </c>
      <c r="C224" s="206" t="s">
        <v>546</v>
      </c>
      <c r="D224" s="202">
        <v>57120</v>
      </c>
    </row>
    <row r="225" spans="1:4" ht="30" thickTop="1" thickBot="1">
      <c r="A225" s="201" t="s">
        <v>547</v>
      </c>
      <c r="B225" s="201" t="s">
        <v>388</v>
      </c>
      <c r="C225" s="206" t="s">
        <v>548</v>
      </c>
      <c r="D225" s="202">
        <v>57120</v>
      </c>
    </row>
    <row r="226" spans="1:4" ht="15.6" thickTop="1" thickBot="1">
      <c r="A226" s="201" t="s">
        <v>549</v>
      </c>
      <c r="B226" s="201" t="s">
        <v>388</v>
      </c>
      <c r="C226" s="206" t="s">
        <v>2005</v>
      </c>
      <c r="D226" s="202">
        <v>57120</v>
      </c>
    </row>
    <row r="227" spans="1:4" ht="30" thickTop="1" thickBot="1">
      <c r="A227" s="201" t="s">
        <v>550</v>
      </c>
      <c r="B227" s="201" t="s">
        <v>388</v>
      </c>
      <c r="C227" s="206" t="s">
        <v>551</v>
      </c>
      <c r="D227" s="202">
        <v>41931</v>
      </c>
    </row>
    <row r="228" spans="1:4" ht="30" thickTop="1" thickBot="1">
      <c r="A228" s="201" t="s">
        <v>552</v>
      </c>
      <c r="B228" s="201" t="s">
        <v>388</v>
      </c>
      <c r="C228" s="206" t="s">
        <v>553</v>
      </c>
      <c r="D228" s="202">
        <v>54575</v>
      </c>
    </row>
    <row r="229" spans="1:4" ht="15.6" thickTop="1" thickBot="1">
      <c r="A229" s="201" t="s">
        <v>556</v>
      </c>
      <c r="B229" s="201" t="s">
        <v>388</v>
      </c>
      <c r="C229" s="206" t="s">
        <v>557</v>
      </c>
      <c r="D229" s="202">
        <v>63070</v>
      </c>
    </row>
    <row r="230" spans="1:4" ht="15.6" thickTop="1" thickBot="1">
      <c r="A230" s="201" t="s">
        <v>558</v>
      </c>
      <c r="B230" s="201" t="s">
        <v>388</v>
      </c>
      <c r="C230" s="206" t="s">
        <v>559</v>
      </c>
      <c r="D230" s="202">
        <v>51164.203425896019</v>
      </c>
    </row>
    <row r="231" spans="1:4" ht="15.6" thickTop="1" thickBot="1">
      <c r="A231" s="201" t="s">
        <v>527</v>
      </c>
      <c r="B231" s="201" t="s">
        <v>388</v>
      </c>
      <c r="C231" s="206" t="s">
        <v>528</v>
      </c>
      <c r="D231" s="202">
        <v>36023.93057296738</v>
      </c>
    </row>
    <row r="232" spans="1:4" ht="15.6" thickTop="1" thickBot="1">
      <c r="A232" s="201" t="s">
        <v>560</v>
      </c>
      <c r="B232" s="201" t="s">
        <v>388</v>
      </c>
      <c r="C232" s="206" t="s">
        <v>561</v>
      </c>
      <c r="D232" s="202">
        <v>39794.380442363574</v>
      </c>
    </row>
    <row r="233" spans="1:4" ht="15.6" thickTop="1" thickBot="1">
      <c r="A233" s="201" t="s">
        <v>562</v>
      </c>
      <c r="B233" s="201" t="s">
        <v>388</v>
      </c>
      <c r="C233" s="206" t="s">
        <v>563</v>
      </c>
      <c r="D233" s="202">
        <v>34109.468950597351</v>
      </c>
    </row>
    <row r="234" spans="1:4" ht="30" thickTop="1" thickBot="1">
      <c r="A234" s="201" t="s">
        <v>564</v>
      </c>
      <c r="B234" s="201" t="s">
        <v>388</v>
      </c>
      <c r="C234" s="206" t="s">
        <v>565</v>
      </c>
      <c r="D234" s="202">
        <v>17054.734475298676</v>
      </c>
    </row>
    <row r="235" spans="1:4" ht="15.6" thickTop="1" thickBot="1">
      <c r="A235" s="201" t="s">
        <v>567</v>
      </c>
      <c r="B235" s="201" t="s">
        <v>144</v>
      </c>
      <c r="C235" s="206" t="s">
        <v>568</v>
      </c>
      <c r="D235" s="202">
        <v>795.88760884727139</v>
      </c>
    </row>
    <row r="236" spans="1:4" ht="30" thickTop="1" thickBot="1">
      <c r="A236" s="201" t="s">
        <v>571</v>
      </c>
      <c r="B236" s="201" t="s">
        <v>388</v>
      </c>
      <c r="C236" s="206" t="s">
        <v>572</v>
      </c>
      <c r="D236" s="202">
        <v>335409.77801420726</v>
      </c>
    </row>
    <row r="237" spans="1:4" ht="30" thickTop="1" thickBot="1">
      <c r="A237" s="201" t="s">
        <v>573</v>
      </c>
      <c r="B237" s="201" t="s">
        <v>388</v>
      </c>
      <c r="C237" s="206" t="s">
        <v>574</v>
      </c>
      <c r="D237" s="202">
        <v>335409.77801420726</v>
      </c>
    </row>
    <row r="238" spans="1:4" ht="30" thickTop="1" thickBot="1">
      <c r="A238" s="201" t="s">
        <v>575</v>
      </c>
      <c r="B238" s="201" t="s">
        <v>388</v>
      </c>
      <c r="C238" s="206" t="s">
        <v>576</v>
      </c>
      <c r="D238" s="202">
        <v>402921.62120985467</v>
      </c>
    </row>
    <row r="239" spans="1:4" ht="15.6" thickTop="1" thickBot="1">
      <c r="A239" s="201" t="s">
        <v>588</v>
      </c>
      <c r="B239" s="201" t="s">
        <v>589</v>
      </c>
      <c r="C239" s="206" t="s">
        <v>590</v>
      </c>
      <c r="D239" s="202">
        <v>256525.94615445912</v>
      </c>
    </row>
    <row r="240" spans="1:4" ht="15.6" thickTop="1" thickBot="1">
      <c r="A240" s="201" t="s">
        <v>577</v>
      </c>
      <c r="B240" s="201" t="s">
        <v>388</v>
      </c>
      <c r="C240" s="206" t="s">
        <v>2006</v>
      </c>
      <c r="D240" s="202">
        <v>253132.32470394575</v>
      </c>
    </row>
    <row r="241" spans="1:4" ht="15.6" thickTop="1" thickBot="1">
      <c r="A241" s="201" t="s">
        <v>578</v>
      </c>
      <c r="B241" s="201" t="s">
        <v>388</v>
      </c>
      <c r="C241" s="206" t="s">
        <v>2117</v>
      </c>
      <c r="D241" s="202">
        <v>251344.55539482075</v>
      </c>
    </row>
    <row r="242" spans="1:4" ht="15.6" thickTop="1" thickBot="1">
      <c r="A242" s="210" t="s">
        <v>2119</v>
      </c>
      <c r="B242" s="201" t="s">
        <v>388</v>
      </c>
      <c r="C242" s="206" t="s">
        <v>2118</v>
      </c>
      <c r="D242" s="202">
        <v>452031.67661672586</v>
      </c>
    </row>
    <row r="243" spans="1:4" ht="15.6" thickTop="1" thickBot="1">
      <c r="A243" s="201" t="s">
        <v>579</v>
      </c>
      <c r="B243" s="201" t="s">
        <v>388</v>
      </c>
      <c r="C243" s="206" t="s">
        <v>580</v>
      </c>
      <c r="D243" s="202">
        <v>452200</v>
      </c>
    </row>
    <row r="244" spans="1:4" ht="15.6" thickTop="1" thickBot="1">
      <c r="A244" s="201" t="s">
        <v>581</v>
      </c>
      <c r="B244" s="201" t="s">
        <v>388</v>
      </c>
      <c r="C244" s="206" t="s">
        <v>582</v>
      </c>
      <c r="D244" s="202">
        <v>446250</v>
      </c>
    </row>
    <row r="245" spans="1:4" ht="15.6" thickTop="1" thickBot="1">
      <c r="A245" s="201" t="s">
        <v>583</v>
      </c>
      <c r="B245" s="201" t="s">
        <v>388</v>
      </c>
      <c r="C245" s="206" t="s">
        <v>584</v>
      </c>
      <c r="D245" s="202">
        <v>434350</v>
      </c>
    </row>
    <row r="246" spans="1:4" ht="15.6" thickTop="1" thickBot="1">
      <c r="A246" s="201" t="s">
        <v>585</v>
      </c>
      <c r="B246" s="201" t="s">
        <v>388</v>
      </c>
      <c r="C246" s="206" t="s">
        <v>2120</v>
      </c>
      <c r="D246" s="202">
        <v>257126.92251216009</v>
      </c>
    </row>
    <row r="247" spans="1:4" ht="15.6" thickTop="1" thickBot="1">
      <c r="A247" s="201" t="s">
        <v>586</v>
      </c>
      <c r="B247" s="201" t="s">
        <v>388</v>
      </c>
      <c r="C247" s="206" t="s">
        <v>587</v>
      </c>
      <c r="D247" s="202">
        <v>257773.37816179526</v>
      </c>
    </row>
    <row r="248" spans="1:4" ht="15.6" thickTop="1" thickBot="1">
      <c r="A248" s="201" t="s">
        <v>591</v>
      </c>
      <c r="B248" s="201" t="s">
        <v>388</v>
      </c>
      <c r="C248" s="206" t="s">
        <v>592</v>
      </c>
      <c r="D248" s="202">
        <v>254297.46084968673</v>
      </c>
    </row>
    <row r="249" spans="1:4" ht="15.6" thickTop="1" thickBot="1">
      <c r="A249" s="201" t="s">
        <v>593</v>
      </c>
      <c r="B249" s="201" t="s">
        <v>388</v>
      </c>
      <c r="C249" s="206" t="s">
        <v>594</v>
      </c>
      <c r="D249" s="202">
        <v>262054.92864530833</v>
      </c>
    </row>
    <row r="250" spans="1:4" ht="15.6" thickTop="1" thickBot="1">
      <c r="A250" s="201" t="s">
        <v>595</v>
      </c>
      <c r="B250" s="201" t="s">
        <v>388</v>
      </c>
      <c r="C250" s="206" t="s">
        <v>596</v>
      </c>
      <c r="D250" s="202">
        <v>206523.63035345174</v>
      </c>
    </row>
    <row r="251" spans="1:4" ht="15.6" thickTop="1" thickBot="1">
      <c r="A251" s="201" t="s">
        <v>597</v>
      </c>
      <c r="B251" s="201" t="s">
        <v>388</v>
      </c>
      <c r="C251" s="206" t="s">
        <v>598</v>
      </c>
      <c r="D251" s="202">
        <v>221417.01562159508</v>
      </c>
    </row>
    <row r="252" spans="1:4" ht="30" thickTop="1" thickBot="1">
      <c r="A252" s="201" t="s">
        <v>599</v>
      </c>
      <c r="B252" s="201" t="s">
        <v>388</v>
      </c>
      <c r="C252" s="206" t="s">
        <v>600</v>
      </c>
      <c r="D252" s="202">
        <v>318355.04353890859</v>
      </c>
    </row>
    <row r="253" spans="1:4" ht="30" thickTop="1" thickBot="1">
      <c r="A253" s="201" t="s">
        <v>601</v>
      </c>
      <c r="B253" s="201" t="s">
        <v>388</v>
      </c>
      <c r="C253" s="206" t="s">
        <v>602</v>
      </c>
      <c r="D253" s="202">
        <v>176678.38644182112</v>
      </c>
    </row>
    <row r="254" spans="1:4" ht="15.6" thickTop="1" thickBot="1">
      <c r="A254" s="201" t="s">
        <v>605</v>
      </c>
      <c r="B254" s="201" t="s">
        <v>233</v>
      </c>
      <c r="C254" s="206" t="s">
        <v>2007</v>
      </c>
      <c r="D254" s="202">
        <v>15870.107204443008</v>
      </c>
    </row>
    <row r="255" spans="1:4" ht="30" thickTop="1" thickBot="1">
      <c r="A255" s="201" t="s">
        <v>603</v>
      </c>
      <c r="B255" s="201" t="s">
        <v>388</v>
      </c>
      <c r="C255" s="206" t="s">
        <v>604</v>
      </c>
      <c r="D255" s="202">
        <v>339523.01875127875</v>
      </c>
    </row>
    <row r="256" spans="1:4" ht="15.6" thickTop="1" thickBot="1">
      <c r="A256" s="201" t="s">
        <v>569</v>
      </c>
      <c r="B256" s="201" t="s">
        <v>388</v>
      </c>
      <c r="C256" s="206" t="s">
        <v>570</v>
      </c>
      <c r="D256" s="202">
        <v>505328.83822997945</v>
      </c>
    </row>
    <row r="257" spans="1:4" ht="15.6" thickTop="1" thickBot="1">
      <c r="A257" s="201" t="s">
        <v>606</v>
      </c>
      <c r="B257" s="201" t="s">
        <v>388</v>
      </c>
      <c r="C257" s="206" t="s">
        <v>607</v>
      </c>
      <c r="D257" s="202">
        <v>363834.33547303837</v>
      </c>
    </row>
    <row r="258" spans="1:4" ht="15.6" thickTop="1" thickBot="1">
      <c r="A258" s="201" t="s">
        <v>608</v>
      </c>
      <c r="B258" s="201" t="s">
        <v>388</v>
      </c>
      <c r="C258" s="206" t="s">
        <v>609</v>
      </c>
      <c r="D258" s="202">
        <v>363834.33547303837</v>
      </c>
    </row>
    <row r="259" spans="1:4" ht="15.6" thickTop="1" thickBot="1">
      <c r="A259" s="201" t="s">
        <v>507</v>
      </c>
      <c r="B259" s="201" t="s">
        <v>388</v>
      </c>
      <c r="C259" s="206" t="s">
        <v>508</v>
      </c>
      <c r="D259" s="202">
        <v>363834.33547303837</v>
      </c>
    </row>
    <row r="260" spans="1:4" ht="15.6" thickTop="1" thickBot="1">
      <c r="A260" s="201" t="s">
        <v>1753</v>
      </c>
      <c r="B260" s="201" t="s">
        <v>388</v>
      </c>
      <c r="C260" s="206" t="s">
        <v>1754</v>
      </c>
      <c r="D260" s="202">
        <v>322111.41648461088</v>
      </c>
    </row>
    <row r="261" spans="1:4" ht="15.6" thickTop="1" thickBot="1">
      <c r="A261" s="201" t="s">
        <v>509</v>
      </c>
      <c r="B261" s="201" t="s">
        <v>377</v>
      </c>
      <c r="C261" s="206" t="s">
        <v>510</v>
      </c>
      <c r="D261" s="202">
        <v>2252.3077910235706</v>
      </c>
    </row>
    <row r="262" spans="1:4" ht="30" thickTop="1" thickBot="1">
      <c r="A262" s="201" t="s">
        <v>610</v>
      </c>
      <c r="B262" s="201" t="s">
        <v>377</v>
      </c>
      <c r="C262" s="206" t="s">
        <v>2008</v>
      </c>
      <c r="D262" s="202">
        <v>1728.2130934969321</v>
      </c>
    </row>
    <row r="263" spans="1:4" ht="30" thickTop="1" thickBot="1">
      <c r="A263" s="201" t="s">
        <v>611</v>
      </c>
      <c r="B263" s="201" t="s">
        <v>233</v>
      </c>
      <c r="C263" s="206" t="s">
        <v>612</v>
      </c>
      <c r="D263" s="202">
        <v>51821.487478372619</v>
      </c>
    </row>
    <row r="264" spans="1:4" ht="30" thickTop="1" thickBot="1">
      <c r="A264" s="201" t="s">
        <v>613</v>
      </c>
      <c r="B264" s="201" t="s">
        <v>377</v>
      </c>
      <c r="C264" s="206" t="s">
        <v>614</v>
      </c>
      <c r="D264" s="202">
        <v>12801.337839173393</v>
      </c>
    </row>
    <row r="265" spans="1:4" ht="30" thickTop="1" thickBot="1">
      <c r="A265" s="201" t="s">
        <v>615</v>
      </c>
      <c r="B265" s="201" t="s">
        <v>144</v>
      </c>
      <c r="C265" s="206" t="s">
        <v>616</v>
      </c>
      <c r="D265" s="202">
        <v>6630</v>
      </c>
    </row>
    <row r="266" spans="1:4" ht="30" thickTop="1" thickBot="1">
      <c r="A266" s="201" t="s">
        <v>617</v>
      </c>
      <c r="B266" s="201" t="s">
        <v>92</v>
      </c>
      <c r="C266" s="206" t="s">
        <v>618</v>
      </c>
      <c r="D266" s="202">
        <v>25500</v>
      </c>
    </row>
    <row r="267" spans="1:4" ht="30" thickTop="1" thickBot="1">
      <c r="A267" s="201" t="s">
        <v>619</v>
      </c>
      <c r="B267" s="201" t="s">
        <v>92</v>
      </c>
      <c r="C267" s="206" t="s">
        <v>620</v>
      </c>
      <c r="D267" s="202">
        <v>35700</v>
      </c>
    </row>
    <row r="268" spans="1:4" ht="30" thickTop="1" thickBot="1">
      <c r="A268" s="201" t="s">
        <v>621</v>
      </c>
      <c r="B268" s="201" t="s">
        <v>92</v>
      </c>
      <c r="C268" s="206" t="s">
        <v>622</v>
      </c>
      <c r="D268" s="202">
        <v>59028.872409648036</v>
      </c>
    </row>
    <row r="269" spans="1:4" ht="15.6" thickTop="1" thickBot="1">
      <c r="A269" s="201" t="s">
        <v>623</v>
      </c>
      <c r="B269" s="201" t="s">
        <v>377</v>
      </c>
      <c r="C269" s="206" t="s">
        <v>624</v>
      </c>
      <c r="D269" s="202">
        <v>48358.861464351401</v>
      </c>
    </row>
    <row r="270" spans="1:4" ht="15.6" thickTop="1" thickBot="1">
      <c r="A270" s="201" t="s">
        <v>627</v>
      </c>
      <c r="B270" s="201" t="s">
        <v>144</v>
      </c>
      <c r="C270" s="206" t="s">
        <v>628</v>
      </c>
      <c r="D270" s="202">
        <v>230221.58997198576</v>
      </c>
    </row>
    <row r="271" spans="1:4" ht="15.6" thickTop="1" thickBot="1">
      <c r="A271" s="201" t="s">
        <v>629</v>
      </c>
      <c r="B271" s="201" t="s">
        <v>388</v>
      </c>
      <c r="C271" s="206" t="s">
        <v>2009</v>
      </c>
      <c r="D271" s="202">
        <v>39794.380442363574</v>
      </c>
    </row>
    <row r="272" spans="1:4" ht="30" thickTop="1" thickBot="1">
      <c r="A272" s="201" t="s">
        <v>625</v>
      </c>
      <c r="B272" s="201" t="s">
        <v>388</v>
      </c>
      <c r="C272" s="206" t="s">
        <v>626</v>
      </c>
      <c r="D272" s="202">
        <v>31087.261717546007</v>
      </c>
    </row>
    <row r="273" spans="1:4" ht="30" thickTop="1" thickBot="1">
      <c r="A273" s="201" t="s">
        <v>630</v>
      </c>
      <c r="B273" s="201" t="s">
        <v>388</v>
      </c>
      <c r="C273" s="206" t="s">
        <v>631</v>
      </c>
      <c r="D273" s="202">
        <v>25000</v>
      </c>
    </row>
    <row r="274" spans="1:4" ht="30" thickTop="1" thickBot="1">
      <c r="A274" s="201" t="s">
        <v>632</v>
      </c>
      <c r="B274" s="201" t="s">
        <v>144</v>
      </c>
      <c r="C274" s="206" t="s">
        <v>633</v>
      </c>
      <c r="D274" s="202">
        <v>42122</v>
      </c>
    </row>
    <row r="275" spans="1:4" ht="30" thickTop="1" thickBot="1">
      <c r="A275" s="201" t="s">
        <v>634</v>
      </c>
      <c r="B275" s="201" t="s">
        <v>144</v>
      </c>
      <c r="C275" s="206" t="s">
        <v>635</v>
      </c>
      <c r="D275" s="202">
        <v>59448</v>
      </c>
    </row>
    <row r="276" spans="1:4" ht="30" thickTop="1" thickBot="1">
      <c r="A276" s="201" t="s">
        <v>636</v>
      </c>
      <c r="B276" s="201" t="s">
        <v>637</v>
      </c>
      <c r="C276" s="206" t="s">
        <v>2010</v>
      </c>
      <c r="D276" s="202">
        <v>72000</v>
      </c>
    </row>
    <row r="277" spans="1:4" ht="15.6" thickTop="1" thickBot="1">
      <c r="A277" s="201" t="s">
        <v>638</v>
      </c>
      <c r="B277" s="201" t="s">
        <v>637</v>
      </c>
      <c r="C277" s="206" t="s">
        <v>2011</v>
      </c>
      <c r="D277" s="202">
        <v>56900</v>
      </c>
    </row>
    <row r="278" spans="1:4" ht="15.6" thickTop="1" thickBot="1">
      <c r="A278" s="201" t="s">
        <v>639</v>
      </c>
      <c r="B278" s="201" t="s">
        <v>637</v>
      </c>
      <c r="C278" s="206" t="s">
        <v>640</v>
      </c>
      <c r="D278" s="202">
        <v>36800</v>
      </c>
    </row>
    <row r="279" spans="1:4" ht="15.6" thickTop="1" thickBot="1">
      <c r="A279" s="201" t="s">
        <v>511</v>
      </c>
      <c r="B279" s="201" t="s">
        <v>141</v>
      </c>
      <c r="C279" s="206" t="s">
        <v>512</v>
      </c>
      <c r="D279" s="202">
        <v>75900</v>
      </c>
    </row>
    <row r="280" spans="1:4" ht="15.6" thickTop="1" thickBot="1">
      <c r="A280" s="201" t="s">
        <v>513</v>
      </c>
      <c r="B280" s="201" t="s">
        <v>141</v>
      </c>
      <c r="C280" s="206" t="s">
        <v>514</v>
      </c>
      <c r="D280" s="202">
        <v>37791.125916693571</v>
      </c>
    </row>
    <row r="281" spans="1:4" ht="30" thickTop="1" thickBot="1">
      <c r="A281" s="201" t="s">
        <v>641</v>
      </c>
      <c r="B281" s="201" t="s">
        <v>92</v>
      </c>
      <c r="C281" s="206" t="s">
        <v>642</v>
      </c>
      <c r="D281" s="202">
        <v>59075.434541866322</v>
      </c>
    </row>
    <row r="282" spans="1:4" ht="30" thickTop="1" thickBot="1">
      <c r="A282" s="201" t="s">
        <v>643</v>
      </c>
      <c r="B282" s="201" t="s">
        <v>377</v>
      </c>
      <c r="C282" s="206" t="s">
        <v>644</v>
      </c>
      <c r="D282" s="202">
        <v>7025.467763538908</v>
      </c>
    </row>
    <row r="283" spans="1:4" ht="30" thickTop="1" thickBot="1">
      <c r="A283" s="201" t="s">
        <v>645</v>
      </c>
      <c r="B283" s="201" t="s">
        <v>144</v>
      </c>
      <c r="C283" s="206" t="s">
        <v>646</v>
      </c>
      <c r="D283" s="202">
        <v>3789.9409945108164</v>
      </c>
    </row>
    <row r="284" spans="1:4" ht="15.6" thickTop="1" thickBot="1">
      <c r="A284" s="201" t="s">
        <v>647</v>
      </c>
      <c r="B284" s="201" t="s">
        <v>92</v>
      </c>
      <c r="C284" s="206" t="s">
        <v>648</v>
      </c>
      <c r="D284" s="202">
        <v>10200</v>
      </c>
    </row>
    <row r="285" spans="1:4" ht="30" thickTop="1" thickBot="1">
      <c r="A285" s="201" t="s">
        <v>649</v>
      </c>
      <c r="B285" s="201" t="s">
        <v>92</v>
      </c>
      <c r="C285" s="206" t="s">
        <v>650</v>
      </c>
      <c r="D285" s="202">
        <v>95422.245151294395</v>
      </c>
    </row>
    <row r="286" spans="1:4" ht="15.6" thickTop="1" thickBot="1">
      <c r="A286" s="201" t="s">
        <v>651</v>
      </c>
      <c r="B286" s="201" t="s">
        <v>92</v>
      </c>
      <c r="C286" s="206" t="s">
        <v>652</v>
      </c>
      <c r="D286" s="202">
        <v>129940.83409751371</v>
      </c>
    </row>
    <row r="287" spans="1:4" ht="15.6" thickTop="1" thickBot="1">
      <c r="A287" s="201" t="s">
        <v>657</v>
      </c>
      <c r="B287" s="201" t="s">
        <v>92</v>
      </c>
      <c r="C287" s="206" t="s">
        <v>658</v>
      </c>
      <c r="D287" s="202">
        <v>21819.231725540845</v>
      </c>
    </row>
    <row r="288" spans="1:4" ht="30" thickTop="1" thickBot="1">
      <c r="A288" s="201" t="s">
        <v>653</v>
      </c>
      <c r="B288" s="201" t="s">
        <v>92</v>
      </c>
      <c r="C288" s="206" t="s">
        <v>654</v>
      </c>
      <c r="D288" s="202">
        <v>21819.231725540845</v>
      </c>
    </row>
    <row r="289" spans="1:4" ht="30" thickTop="1" thickBot="1">
      <c r="A289" s="201" t="s">
        <v>655</v>
      </c>
      <c r="B289" s="201" t="s">
        <v>92</v>
      </c>
      <c r="C289" s="206" t="s">
        <v>656</v>
      </c>
      <c r="D289" s="202">
        <v>155604.14883177268</v>
      </c>
    </row>
    <row r="290" spans="1:4" ht="15.6" thickTop="1" thickBot="1">
      <c r="A290" s="201" t="s">
        <v>659</v>
      </c>
      <c r="B290" s="201" t="s">
        <v>463</v>
      </c>
      <c r="C290" s="206" t="s">
        <v>660</v>
      </c>
      <c r="D290" s="202">
        <v>2106.4622657054997</v>
      </c>
    </row>
    <row r="291" spans="1:4" ht="15.6" thickTop="1" thickBot="1">
      <c r="A291" s="201" t="s">
        <v>661</v>
      </c>
      <c r="B291" s="201" t="s">
        <v>425</v>
      </c>
      <c r="C291" s="206" t="s">
        <v>2012</v>
      </c>
      <c r="D291" s="202">
        <v>65497.760267135935</v>
      </c>
    </row>
    <row r="292" spans="1:4" ht="30" thickTop="1" thickBot="1">
      <c r="A292" s="201" t="s">
        <v>662</v>
      </c>
      <c r="B292" s="201" t="s">
        <v>377</v>
      </c>
      <c r="C292" s="206" t="s">
        <v>663</v>
      </c>
      <c r="D292" s="202">
        <v>2006.678785287329</v>
      </c>
    </row>
    <row r="293" spans="1:4" ht="15.6" thickTop="1" thickBot="1">
      <c r="A293" s="201" t="s">
        <v>664</v>
      </c>
      <c r="B293" s="201" t="s">
        <v>377</v>
      </c>
      <c r="C293" s="206" t="s">
        <v>2013</v>
      </c>
      <c r="D293" s="202">
        <v>6659.4677474975779</v>
      </c>
    </row>
    <row r="294" spans="1:4" ht="15.6" thickTop="1" thickBot="1">
      <c r="A294" s="201" t="s">
        <v>665</v>
      </c>
      <c r="B294" s="201" t="s">
        <v>92</v>
      </c>
      <c r="C294" s="206" t="s">
        <v>666</v>
      </c>
      <c r="D294" s="202">
        <v>2063.893581582176</v>
      </c>
    </row>
    <row r="295" spans="1:4" ht="15.6" thickTop="1" thickBot="1">
      <c r="A295" s="201" t="s">
        <v>671</v>
      </c>
      <c r="B295" s="201" t="s">
        <v>92</v>
      </c>
      <c r="C295" s="206" t="s">
        <v>2014</v>
      </c>
      <c r="D295" s="202">
        <v>42569.700090629638</v>
      </c>
    </row>
    <row r="296" spans="1:4" ht="15.6" thickTop="1" thickBot="1">
      <c r="A296" s="201" t="s">
        <v>667</v>
      </c>
      <c r="B296" s="201" t="s">
        <v>92</v>
      </c>
      <c r="C296" s="206" t="s">
        <v>668</v>
      </c>
      <c r="D296" s="202">
        <v>61200</v>
      </c>
    </row>
    <row r="297" spans="1:4" ht="15.6" thickTop="1" thickBot="1">
      <c r="A297" s="201" t="s">
        <v>669</v>
      </c>
      <c r="B297" s="201" t="s">
        <v>92</v>
      </c>
      <c r="C297" s="206" t="s">
        <v>670</v>
      </c>
      <c r="D297" s="202">
        <v>44109.498974685172</v>
      </c>
    </row>
    <row r="298" spans="1:4" ht="15.6" thickTop="1" thickBot="1">
      <c r="A298" s="201" t="s">
        <v>684</v>
      </c>
      <c r="B298" s="201" t="s">
        <v>144</v>
      </c>
      <c r="C298" s="206" t="s">
        <v>685</v>
      </c>
      <c r="D298" s="202">
        <v>5847.3375343881171</v>
      </c>
    </row>
    <row r="299" spans="1:4" ht="15.6" thickTop="1" thickBot="1">
      <c r="A299" s="201" t="s">
        <v>672</v>
      </c>
      <c r="B299" s="201" t="s">
        <v>377</v>
      </c>
      <c r="C299" s="206" t="s">
        <v>673</v>
      </c>
      <c r="D299" s="202">
        <v>27216.107701724246</v>
      </c>
    </row>
    <row r="300" spans="1:4" ht="15.6" thickTop="1" thickBot="1">
      <c r="A300" s="201" t="s">
        <v>688</v>
      </c>
      <c r="B300" s="201" t="s">
        <v>377</v>
      </c>
      <c r="C300" s="206" t="s">
        <v>689</v>
      </c>
      <c r="D300" s="202">
        <v>21572.025937061335</v>
      </c>
    </row>
    <row r="301" spans="1:4" ht="44.4" thickTop="1" thickBot="1">
      <c r="A301" s="201" t="s">
        <v>690</v>
      </c>
      <c r="B301" s="201" t="s">
        <v>92</v>
      </c>
      <c r="C301" s="206" t="s">
        <v>691</v>
      </c>
      <c r="D301" s="202">
        <v>290453.49793731997</v>
      </c>
    </row>
    <row r="302" spans="1:4" ht="44.4" thickTop="1" thickBot="1">
      <c r="A302" s="201" t="s">
        <v>692</v>
      </c>
      <c r="B302" s="201" t="s">
        <v>92</v>
      </c>
      <c r="C302" s="206" t="s">
        <v>693</v>
      </c>
      <c r="D302" s="202">
        <v>282540</v>
      </c>
    </row>
    <row r="303" spans="1:4" ht="44.4" thickTop="1" thickBot="1">
      <c r="A303" s="201" t="s">
        <v>694</v>
      </c>
      <c r="B303" s="201" t="s">
        <v>92</v>
      </c>
      <c r="C303" s="206" t="s">
        <v>695</v>
      </c>
      <c r="D303" s="202">
        <v>314981</v>
      </c>
    </row>
    <row r="304" spans="1:4" ht="44.4" thickTop="1" thickBot="1">
      <c r="A304" s="201" t="s">
        <v>696</v>
      </c>
      <c r="B304" s="201" t="s">
        <v>92</v>
      </c>
      <c r="C304" s="206" t="s">
        <v>697</v>
      </c>
      <c r="D304" s="202">
        <v>254467</v>
      </c>
    </row>
    <row r="305" spans="1:4" ht="44.4" thickTop="1" thickBot="1">
      <c r="A305" s="201" t="s">
        <v>698</v>
      </c>
      <c r="B305" s="201" t="s">
        <v>92</v>
      </c>
      <c r="C305" s="206" t="s">
        <v>699</v>
      </c>
      <c r="D305" s="202">
        <v>215220</v>
      </c>
    </row>
    <row r="306" spans="1:4" ht="44.4" thickTop="1" thickBot="1">
      <c r="A306" s="201" t="s">
        <v>700</v>
      </c>
      <c r="B306" s="201" t="s">
        <v>233</v>
      </c>
      <c r="C306" s="206" t="s">
        <v>701</v>
      </c>
      <c r="D306" s="202">
        <v>319438</v>
      </c>
    </row>
    <row r="307" spans="1:4" ht="15.6" thickTop="1" thickBot="1">
      <c r="A307" s="201" t="s">
        <v>702</v>
      </c>
      <c r="B307" s="201" t="s">
        <v>92</v>
      </c>
      <c r="C307" s="206" t="s">
        <v>703</v>
      </c>
      <c r="D307" s="202">
        <v>173400</v>
      </c>
    </row>
    <row r="308" spans="1:4" ht="15.6" thickTop="1" thickBot="1">
      <c r="A308" s="201" t="s">
        <v>674</v>
      </c>
      <c r="B308" s="201" t="s">
        <v>377</v>
      </c>
      <c r="C308" s="206" t="s">
        <v>675</v>
      </c>
      <c r="D308" s="202">
        <v>11746.32</v>
      </c>
    </row>
    <row r="309" spans="1:4" ht="15.6" thickTop="1" thickBot="1">
      <c r="A309" s="201" t="s">
        <v>680</v>
      </c>
      <c r="B309" s="201" t="s">
        <v>377</v>
      </c>
      <c r="C309" s="206" t="s">
        <v>681</v>
      </c>
      <c r="D309" s="202">
        <v>5923.3440000000001</v>
      </c>
    </row>
    <row r="310" spans="1:4" ht="15.6" thickTop="1" thickBot="1">
      <c r="A310" s="201" t="s">
        <v>678</v>
      </c>
      <c r="B310" s="201" t="s">
        <v>377</v>
      </c>
      <c r="C310" s="206" t="s">
        <v>679</v>
      </c>
      <c r="D310" s="202">
        <v>71014.275862068971</v>
      </c>
    </row>
    <row r="311" spans="1:4" ht="15.6" thickTop="1" thickBot="1">
      <c r="A311" s="201" t="s">
        <v>676</v>
      </c>
      <c r="B311" s="201" t="s">
        <v>377</v>
      </c>
      <c r="C311" s="206" t="s">
        <v>677</v>
      </c>
      <c r="D311" s="202">
        <v>49361.2</v>
      </c>
    </row>
    <row r="312" spans="1:4" ht="15.6" thickTop="1" thickBot="1">
      <c r="A312" s="201" t="s">
        <v>682</v>
      </c>
      <c r="B312" s="201" t="s">
        <v>377</v>
      </c>
      <c r="C312" s="206" t="s">
        <v>683</v>
      </c>
      <c r="D312" s="202">
        <v>605885.1</v>
      </c>
    </row>
    <row r="313" spans="1:4" ht="15.6" thickTop="1" thickBot="1">
      <c r="A313" s="201" t="s">
        <v>704</v>
      </c>
      <c r="B313" s="201" t="s">
        <v>377</v>
      </c>
      <c r="C313" s="206" t="s">
        <v>705</v>
      </c>
      <c r="D313" s="202">
        <v>8400</v>
      </c>
    </row>
    <row r="314" spans="1:4" ht="15.6" thickTop="1" thickBot="1">
      <c r="A314" s="201" t="s">
        <v>706</v>
      </c>
      <c r="B314" s="201" t="s">
        <v>377</v>
      </c>
      <c r="C314" s="206" t="s">
        <v>707</v>
      </c>
      <c r="D314" s="202">
        <v>10340</v>
      </c>
    </row>
    <row r="315" spans="1:4" ht="44.4" thickTop="1" thickBot="1">
      <c r="A315" s="201" t="s">
        <v>712</v>
      </c>
      <c r="B315" s="201" t="s">
        <v>377</v>
      </c>
      <c r="C315" s="206" t="s">
        <v>713</v>
      </c>
      <c r="D315" s="202">
        <v>7451.9018004344271</v>
      </c>
    </row>
    <row r="316" spans="1:4" ht="30" thickTop="1" thickBot="1">
      <c r="A316" s="201" t="s">
        <v>708</v>
      </c>
      <c r="B316" s="201" t="s">
        <v>92</v>
      </c>
      <c r="C316" s="206" t="s">
        <v>709</v>
      </c>
      <c r="D316" s="202">
        <v>24905.326535356791</v>
      </c>
    </row>
    <row r="317" spans="1:4" ht="15.6" thickTop="1" thickBot="1">
      <c r="A317" s="201" t="s">
        <v>710</v>
      </c>
      <c r="B317" s="201" t="s">
        <v>377</v>
      </c>
      <c r="C317" s="206" t="s">
        <v>711</v>
      </c>
      <c r="D317" s="202">
        <v>17812.722674200835</v>
      </c>
    </row>
    <row r="318" spans="1:4" ht="30" thickTop="1" thickBot="1">
      <c r="A318" s="201" t="s">
        <v>714</v>
      </c>
      <c r="B318" s="201" t="s">
        <v>637</v>
      </c>
      <c r="C318" s="206" t="s">
        <v>715</v>
      </c>
      <c r="D318" s="202">
        <v>48944.38084339683</v>
      </c>
    </row>
    <row r="319" spans="1:4" ht="30" thickTop="1" thickBot="1">
      <c r="A319" s="201" t="s">
        <v>716</v>
      </c>
      <c r="B319" s="201" t="s">
        <v>92</v>
      </c>
      <c r="C319" s="206" t="s">
        <v>717</v>
      </c>
      <c r="D319" s="202">
        <v>12240</v>
      </c>
    </row>
    <row r="320" spans="1:4" ht="44.4" thickTop="1" thickBot="1">
      <c r="A320" s="201" t="s">
        <v>724</v>
      </c>
      <c r="B320" s="201" t="s">
        <v>92</v>
      </c>
      <c r="C320" s="206" t="s">
        <v>725</v>
      </c>
      <c r="D320" s="202">
        <v>85891.529731871589</v>
      </c>
    </row>
    <row r="321" spans="1:4" ht="44.4" thickTop="1" thickBot="1">
      <c r="A321" s="201" t="s">
        <v>726</v>
      </c>
      <c r="B321" s="201" t="s">
        <v>92</v>
      </c>
      <c r="C321" s="206" t="s">
        <v>727</v>
      </c>
      <c r="D321" s="202">
        <v>137042.39918618853</v>
      </c>
    </row>
    <row r="322" spans="1:4" ht="44.4" thickTop="1" thickBot="1">
      <c r="A322" s="201" t="s">
        <v>722</v>
      </c>
      <c r="B322" s="201" t="s">
        <v>92</v>
      </c>
      <c r="C322" s="206" t="s">
        <v>723</v>
      </c>
      <c r="D322" s="202">
        <v>93990.536663868246</v>
      </c>
    </row>
    <row r="323" spans="1:4" ht="58.8" thickTop="1" thickBot="1">
      <c r="A323" s="201" t="s">
        <v>720</v>
      </c>
      <c r="B323" s="201" t="s">
        <v>92</v>
      </c>
      <c r="C323" s="206" t="s">
        <v>721</v>
      </c>
      <c r="D323" s="202">
        <v>232810.66109137872</v>
      </c>
    </row>
    <row r="324" spans="1:4" ht="15.6" thickTop="1" thickBot="1">
      <c r="A324" s="201" t="s">
        <v>728</v>
      </c>
      <c r="B324" s="201" t="s">
        <v>92</v>
      </c>
      <c r="C324" s="206" t="s">
        <v>729</v>
      </c>
      <c r="D324" s="202">
        <v>167634.18281951809</v>
      </c>
    </row>
    <row r="325" spans="1:4" ht="15.6" thickTop="1" thickBot="1">
      <c r="A325" s="201" t="s">
        <v>732</v>
      </c>
      <c r="B325" s="201" t="s">
        <v>92</v>
      </c>
      <c r="C325" s="206" t="s">
        <v>733</v>
      </c>
      <c r="D325" s="202">
        <v>18949.704972554086</v>
      </c>
    </row>
    <row r="326" spans="1:4" ht="30" thickTop="1" thickBot="1">
      <c r="A326" s="201" t="s">
        <v>718</v>
      </c>
      <c r="B326" s="201" t="s">
        <v>92</v>
      </c>
      <c r="C326" s="206" t="s">
        <v>719</v>
      </c>
      <c r="D326" s="202">
        <v>15204.540931379153</v>
      </c>
    </row>
    <row r="327" spans="1:4" ht="30" thickTop="1" thickBot="1">
      <c r="A327" s="201" t="s">
        <v>730</v>
      </c>
      <c r="B327" s="201" t="s">
        <v>92</v>
      </c>
      <c r="C327" s="206" t="s">
        <v>731</v>
      </c>
      <c r="D327" s="202">
        <v>17866.864688408132</v>
      </c>
    </row>
    <row r="328" spans="1:4" ht="30" thickTop="1" thickBot="1">
      <c r="A328" s="201" t="s">
        <v>734</v>
      </c>
      <c r="B328" s="201" t="s">
        <v>92</v>
      </c>
      <c r="C328" s="206" t="s">
        <v>735</v>
      </c>
      <c r="D328" s="202">
        <v>92041.42415240554</v>
      </c>
    </row>
    <row r="329" spans="1:4" ht="15.6" thickTop="1" thickBot="1">
      <c r="A329" s="201" t="s">
        <v>736</v>
      </c>
      <c r="B329" s="201" t="s">
        <v>92</v>
      </c>
      <c r="C329" s="206" t="s">
        <v>737</v>
      </c>
      <c r="D329" s="202">
        <v>6000</v>
      </c>
    </row>
    <row r="330" spans="1:4" ht="30" thickTop="1" thickBot="1">
      <c r="A330" s="201" t="s">
        <v>738</v>
      </c>
      <c r="B330" s="201" t="s">
        <v>92</v>
      </c>
      <c r="C330" s="206" t="s">
        <v>739</v>
      </c>
      <c r="D330" s="202">
        <v>27020</v>
      </c>
    </row>
    <row r="331" spans="1:4" ht="30" thickTop="1" thickBot="1">
      <c r="A331" s="201" t="s">
        <v>740</v>
      </c>
      <c r="B331" s="201" t="s">
        <v>92</v>
      </c>
      <c r="C331" s="206" t="s">
        <v>741</v>
      </c>
      <c r="D331" s="202">
        <v>1110</v>
      </c>
    </row>
    <row r="332" spans="1:4" ht="15.6" thickTop="1" thickBot="1">
      <c r="A332" s="201" t="s">
        <v>743</v>
      </c>
      <c r="B332" s="201" t="s">
        <v>388</v>
      </c>
      <c r="C332" s="206" t="s">
        <v>744</v>
      </c>
      <c r="D332" s="202">
        <v>30764.49175276946</v>
      </c>
    </row>
    <row r="333" spans="1:4" ht="30" thickTop="1" thickBot="1">
      <c r="A333" s="201" t="s">
        <v>742</v>
      </c>
      <c r="B333" s="201" t="s">
        <v>388</v>
      </c>
      <c r="C333" s="206" t="s">
        <v>2017</v>
      </c>
      <c r="D333" s="202">
        <v>15365.03308360904</v>
      </c>
    </row>
    <row r="334" spans="1:4" ht="15.6" thickTop="1" thickBot="1">
      <c r="A334" s="201" t="s">
        <v>747</v>
      </c>
      <c r="B334" s="201" t="s">
        <v>92</v>
      </c>
      <c r="C334" s="206" t="s">
        <v>2018</v>
      </c>
      <c r="D334" s="202">
        <v>585.27501326301149</v>
      </c>
    </row>
    <row r="335" spans="1:4" ht="15.6" thickTop="1" thickBot="1">
      <c r="A335" s="201" t="s">
        <v>745</v>
      </c>
      <c r="B335" s="201" t="s">
        <v>92</v>
      </c>
      <c r="C335" s="206" t="s">
        <v>746</v>
      </c>
      <c r="D335" s="202">
        <v>2616.6039765407504</v>
      </c>
    </row>
    <row r="336" spans="1:4" ht="15.6" thickTop="1" thickBot="1">
      <c r="A336" s="201" t="s">
        <v>748</v>
      </c>
      <c r="B336" s="201" t="s">
        <v>377</v>
      </c>
      <c r="C336" s="206" t="s">
        <v>749</v>
      </c>
      <c r="D336" s="202">
        <v>4734.3065802798956</v>
      </c>
    </row>
    <row r="337" spans="1:4" ht="15.6" thickTop="1" thickBot="1">
      <c r="A337" s="201" t="s">
        <v>753</v>
      </c>
      <c r="B337" s="201" t="s">
        <v>92</v>
      </c>
      <c r="C337" s="206" t="s">
        <v>754</v>
      </c>
      <c r="D337" s="202">
        <v>308609.48098159506</v>
      </c>
    </row>
    <row r="338" spans="1:4" ht="15.6" thickTop="1" thickBot="1">
      <c r="A338" s="201" t="s">
        <v>751</v>
      </c>
      <c r="B338" s="201" t="s">
        <v>92</v>
      </c>
      <c r="C338" s="206" t="s">
        <v>752</v>
      </c>
      <c r="D338" s="202">
        <v>78316.423550855659</v>
      </c>
    </row>
    <row r="339" spans="1:4" ht="30" thickTop="1" thickBot="1">
      <c r="A339" s="201" t="s">
        <v>750</v>
      </c>
      <c r="B339" s="201" t="s">
        <v>144</v>
      </c>
      <c r="C339" s="206" t="s">
        <v>2019</v>
      </c>
      <c r="D339" s="202">
        <v>309060</v>
      </c>
    </row>
    <row r="340" spans="1:4" ht="30" thickTop="1" thickBot="1">
      <c r="A340" s="201" t="s">
        <v>686</v>
      </c>
      <c r="B340" s="201" t="s">
        <v>92</v>
      </c>
      <c r="C340" s="206" t="s">
        <v>2015</v>
      </c>
      <c r="D340" s="202">
        <v>1473797.6030562737</v>
      </c>
    </row>
    <row r="341" spans="1:4" ht="30" thickTop="1" thickBot="1">
      <c r="A341" s="201" t="s">
        <v>755</v>
      </c>
      <c r="B341" s="201" t="s">
        <v>92</v>
      </c>
      <c r="C341" s="206" t="s">
        <v>756</v>
      </c>
      <c r="D341" s="202">
        <v>1465556.1056536387</v>
      </c>
    </row>
    <row r="342" spans="1:4" ht="30" thickTop="1" thickBot="1">
      <c r="A342" s="201" t="s">
        <v>687</v>
      </c>
      <c r="B342" s="201" t="s">
        <v>92</v>
      </c>
      <c r="C342" s="206" t="s">
        <v>2016</v>
      </c>
      <c r="D342" s="202">
        <v>922421.82741086208</v>
      </c>
    </row>
    <row r="343" spans="1:4" ht="30" thickTop="1" thickBot="1">
      <c r="A343" s="201" t="s">
        <v>757</v>
      </c>
      <c r="B343" s="201" t="s">
        <v>92</v>
      </c>
      <c r="C343" s="206" t="s">
        <v>758</v>
      </c>
      <c r="D343" s="202">
        <v>895140.74929208902</v>
      </c>
    </row>
    <row r="344" spans="1:4" ht="30" thickTop="1" thickBot="1">
      <c r="A344" s="201" t="s">
        <v>802</v>
      </c>
      <c r="B344" s="201" t="s">
        <v>388</v>
      </c>
      <c r="C344" s="206" t="s">
        <v>803</v>
      </c>
      <c r="D344" s="202">
        <v>48000</v>
      </c>
    </row>
    <row r="345" spans="1:4" ht="30" thickTop="1" thickBot="1">
      <c r="A345" s="201" t="s">
        <v>759</v>
      </c>
      <c r="B345" s="201" t="s">
        <v>377</v>
      </c>
      <c r="C345" s="206" t="s">
        <v>760</v>
      </c>
      <c r="D345" s="202">
        <v>66088</v>
      </c>
    </row>
    <row r="346" spans="1:4" ht="30" thickTop="1" thickBot="1">
      <c r="A346" s="201" t="s">
        <v>761</v>
      </c>
      <c r="B346" s="201" t="s">
        <v>144</v>
      </c>
      <c r="C346" s="206" t="s">
        <v>762</v>
      </c>
      <c r="D346" s="202">
        <v>387650</v>
      </c>
    </row>
    <row r="347" spans="1:4" ht="30" thickTop="1" thickBot="1">
      <c r="A347" s="201" t="s">
        <v>768</v>
      </c>
      <c r="B347" s="201" t="s">
        <v>92</v>
      </c>
      <c r="C347" s="206" t="s">
        <v>2023</v>
      </c>
      <c r="D347" s="202">
        <v>67988.292920671607</v>
      </c>
    </row>
    <row r="348" spans="1:4" ht="15.6" thickTop="1" thickBot="1">
      <c r="A348" s="201" t="s">
        <v>773</v>
      </c>
      <c r="B348" s="201" t="s">
        <v>144</v>
      </c>
      <c r="C348" s="206" t="s">
        <v>2024</v>
      </c>
      <c r="D348" s="202">
        <v>12932.361513555052</v>
      </c>
    </row>
    <row r="349" spans="1:4" ht="30" thickTop="1" thickBot="1">
      <c r="A349" s="201" t="s">
        <v>763</v>
      </c>
      <c r="B349" s="201" t="s">
        <v>144</v>
      </c>
      <c r="C349" s="206" t="s">
        <v>764</v>
      </c>
      <c r="D349" s="202">
        <v>59350.475974039386</v>
      </c>
    </row>
    <row r="350" spans="1:4" ht="30" thickTop="1" thickBot="1">
      <c r="A350" s="201" t="s">
        <v>765</v>
      </c>
      <c r="B350" s="201" t="s">
        <v>144</v>
      </c>
      <c r="C350" s="206" t="s">
        <v>2020</v>
      </c>
      <c r="D350" s="202">
        <v>23649.231805747495</v>
      </c>
    </row>
    <row r="351" spans="1:4" ht="15.6" thickTop="1" thickBot="1">
      <c r="A351" s="201" t="s">
        <v>801</v>
      </c>
      <c r="B351" s="201" t="s">
        <v>144</v>
      </c>
      <c r="C351" s="206" t="s">
        <v>2026</v>
      </c>
      <c r="D351" s="202">
        <v>133608.41413991601</v>
      </c>
    </row>
    <row r="352" spans="1:4" ht="15.6" thickTop="1" thickBot="1">
      <c r="A352" s="201" t="s">
        <v>769</v>
      </c>
      <c r="B352" s="201" t="s">
        <v>144</v>
      </c>
      <c r="C352" s="206" t="s">
        <v>770</v>
      </c>
      <c r="D352" s="202">
        <v>147262.5</v>
      </c>
    </row>
    <row r="353" spans="1:4" ht="15.6" thickTop="1" thickBot="1">
      <c r="A353" s="201" t="s">
        <v>771</v>
      </c>
      <c r="B353" s="201" t="s">
        <v>144</v>
      </c>
      <c r="C353" s="206" t="s">
        <v>772</v>
      </c>
      <c r="D353" s="202">
        <v>638415.56052534713</v>
      </c>
    </row>
    <row r="354" spans="1:4" ht="30" thickTop="1" thickBot="1">
      <c r="A354" s="201" t="s">
        <v>767</v>
      </c>
      <c r="B354" s="201" t="s">
        <v>144</v>
      </c>
      <c r="C354" s="206" t="s">
        <v>2022</v>
      </c>
      <c r="D354" s="202">
        <v>3688.5002681386595</v>
      </c>
    </row>
    <row r="355" spans="1:4" ht="15.6" thickTop="1" thickBot="1">
      <c r="A355" s="201" t="s">
        <v>766</v>
      </c>
      <c r="B355" s="201" t="s">
        <v>144</v>
      </c>
      <c r="C355" s="206" t="s">
        <v>2021</v>
      </c>
      <c r="D355" s="202">
        <v>4223.0771081691955</v>
      </c>
    </row>
    <row r="356" spans="1:4" ht="15.6" thickTop="1" thickBot="1">
      <c r="A356" s="201" t="s">
        <v>778</v>
      </c>
      <c r="B356" s="201" t="s">
        <v>144</v>
      </c>
      <c r="C356" s="206" t="s">
        <v>779</v>
      </c>
      <c r="D356" s="202">
        <v>37899.409945108171</v>
      </c>
    </row>
    <row r="357" spans="1:4" ht="30" thickTop="1" thickBot="1">
      <c r="A357" s="201" t="s">
        <v>774</v>
      </c>
      <c r="B357" s="201" t="s">
        <v>144</v>
      </c>
      <c r="C357" s="206" t="s">
        <v>775</v>
      </c>
      <c r="D357" s="202">
        <v>422307.71081691957</v>
      </c>
    </row>
    <row r="358" spans="1:4" ht="30" thickTop="1" thickBot="1">
      <c r="A358" s="201" t="s">
        <v>776</v>
      </c>
      <c r="B358" s="201" t="s">
        <v>144</v>
      </c>
      <c r="C358" s="206" t="s">
        <v>777</v>
      </c>
      <c r="D358" s="202">
        <v>422307.71081691957</v>
      </c>
    </row>
    <row r="359" spans="1:4" ht="15.6" thickTop="1" thickBot="1">
      <c r="A359" s="201" t="s">
        <v>780</v>
      </c>
      <c r="B359" s="201" t="s">
        <v>144</v>
      </c>
      <c r="C359" s="206" t="s">
        <v>781</v>
      </c>
      <c r="D359" s="202">
        <v>116915.85297826177</v>
      </c>
    </row>
    <row r="360" spans="1:4" ht="15.6" thickTop="1" thickBot="1">
      <c r="A360" s="201" t="s">
        <v>782</v>
      </c>
      <c r="B360" s="201" t="s">
        <v>144</v>
      </c>
      <c r="C360" s="206" t="s">
        <v>783</v>
      </c>
      <c r="D360" s="202">
        <v>139595.6599163221</v>
      </c>
    </row>
    <row r="361" spans="1:4" ht="15.6" thickTop="1" thickBot="1">
      <c r="A361" s="201" t="s">
        <v>784</v>
      </c>
      <c r="B361" s="201" t="s">
        <v>144</v>
      </c>
      <c r="C361" s="206" t="s">
        <v>785</v>
      </c>
      <c r="D361" s="202">
        <v>174832.58743811253</v>
      </c>
    </row>
    <row r="362" spans="1:4" ht="15.6" thickTop="1" thickBot="1">
      <c r="A362" s="201" t="s">
        <v>786</v>
      </c>
      <c r="B362" s="201" t="s">
        <v>144</v>
      </c>
      <c r="C362" s="206" t="s">
        <v>787</v>
      </c>
      <c r="D362" s="202">
        <v>238224.86251210846</v>
      </c>
    </row>
    <row r="363" spans="1:4" ht="30" thickTop="1" thickBot="1">
      <c r="A363" s="201" t="s">
        <v>788</v>
      </c>
      <c r="B363" s="201" t="s">
        <v>144</v>
      </c>
      <c r="C363" s="206" t="s">
        <v>789</v>
      </c>
      <c r="D363" s="202">
        <v>151597.63978043268</v>
      </c>
    </row>
    <row r="364" spans="1:4" ht="30" thickTop="1" thickBot="1">
      <c r="A364" s="201" t="s">
        <v>804</v>
      </c>
      <c r="B364" s="201" t="s">
        <v>144</v>
      </c>
      <c r="C364" s="206" t="s">
        <v>805</v>
      </c>
      <c r="D364" s="202">
        <v>135355.03551824344</v>
      </c>
    </row>
    <row r="365" spans="1:4" ht="15.6" thickTop="1" thickBot="1">
      <c r="A365" s="201" t="s">
        <v>790</v>
      </c>
      <c r="B365" s="201" t="s">
        <v>144</v>
      </c>
      <c r="C365" s="206" t="s">
        <v>791</v>
      </c>
      <c r="D365" s="202">
        <v>50603.142378806544</v>
      </c>
    </row>
    <row r="366" spans="1:4" ht="15.6" thickTop="1" thickBot="1">
      <c r="A366" s="201" t="s">
        <v>792</v>
      </c>
      <c r="B366" s="201" t="s">
        <v>144</v>
      </c>
      <c r="C366" s="206" t="s">
        <v>2025</v>
      </c>
      <c r="D366" s="202">
        <v>48936.835496632433</v>
      </c>
    </row>
    <row r="367" spans="1:4" ht="30" thickTop="1" thickBot="1">
      <c r="A367" s="201" t="s">
        <v>793</v>
      </c>
      <c r="B367" s="201" t="s">
        <v>92</v>
      </c>
      <c r="C367" s="206" t="s">
        <v>794</v>
      </c>
      <c r="D367" s="202">
        <v>44636.342364203949</v>
      </c>
    </row>
    <row r="368" spans="1:4" ht="15.6" thickTop="1" thickBot="1">
      <c r="A368" s="201" t="s">
        <v>797</v>
      </c>
      <c r="B368" s="201" t="s">
        <v>92</v>
      </c>
      <c r="C368" s="206" t="s">
        <v>798</v>
      </c>
      <c r="D368" s="202">
        <v>2244</v>
      </c>
    </row>
    <row r="369" spans="1:4" ht="30" thickTop="1" thickBot="1">
      <c r="A369" s="201" t="s">
        <v>795</v>
      </c>
      <c r="B369" s="201" t="s">
        <v>92</v>
      </c>
      <c r="C369" s="206" t="s">
        <v>796</v>
      </c>
      <c r="D369" s="202">
        <v>1094.7395223850399</v>
      </c>
    </row>
    <row r="370" spans="1:4" ht="15.6" thickTop="1" thickBot="1">
      <c r="A370" s="201" t="s">
        <v>799</v>
      </c>
      <c r="B370" s="201" t="s">
        <v>92</v>
      </c>
      <c r="C370" s="206" t="s">
        <v>800</v>
      </c>
      <c r="D370" s="202">
        <v>38620.581574349366</v>
      </c>
    </row>
    <row r="371" spans="1:4" ht="15.6" thickTop="1" thickBot="1">
      <c r="A371" s="201" t="s">
        <v>808</v>
      </c>
      <c r="B371" s="201" t="s">
        <v>92</v>
      </c>
      <c r="C371" s="206" t="s">
        <v>2027</v>
      </c>
      <c r="D371" s="202">
        <v>34147.368360542452</v>
      </c>
    </row>
    <row r="372" spans="1:4" ht="15.6" thickTop="1" thickBot="1">
      <c r="A372" s="201" t="s">
        <v>806</v>
      </c>
      <c r="B372" s="201" t="s">
        <v>377</v>
      </c>
      <c r="C372" s="206" t="s">
        <v>807</v>
      </c>
      <c r="D372" s="202">
        <v>5525</v>
      </c>
    </row>
    <row r="373" spans="1:4" ht="15.6" thickTop="1" thickBot="1">
      <c r="A373" s="201"/>
      <c r="B373" s="201"/>
      <c r="C373" s="206"/>
      <c r="D373" s="202"/>
    </row>
    <row r="374" spans="1:4" ht="15.6" thickTop="1" thickBot="1">
      <c r="D374" s="202"/>
    </row>
    <row r="375"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D119"/>
  <sheetViews>
    <sheetView tabSelected="1" zoomScale="69" zoomScaleNormal="69" workbookViewId="0">
      <pane xSplit="4" ySplit="4" topLeftCell="E44" activePane="bottomRight" state="frozen"/>
      <selection activeCell="D20" sqref="D20"/>
      <selection pane="topRight" activeCell="D20" sqref="D20"/>
      <selection pane="bottomLeft" activeCell="D20" sqref="D20"/>
      <selection pane="bottomRight" activeCell="F50" sqref="F50"/>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4" ht="99.75" customHeight="1" thickTop="1" thickBot="1">
      <c r="A1" s="683" t="s">
        <v>1934</v>
      </c>
      <c r="B1" s="684"/>
      <c r="C1" s="684"/>
      <c r="D1" s="685"/>
    </row>
    <row r="2" spans="1:4" ht="15.6" thickTop="1" thickBot="1">
      <c r="A2" s="682" t="s">
        <v>1493</v>
      </c>
      <c r="B2" s="682"/>
      <c r="C2" s="682"/>
      <c r="D2" s="682"/>
    </row>
    <row r="3" spans="1:4" ht="15.6" thickTop="1" thickBot="1">
      <c r="A3" s="686"/>
      <c r="B3" s="686"/>
      <c r="C3" s="686"/>
      <c r="D3" s="686"/>
    </row>
    <row r="4" spans="1:4" ht="15.6" thickTop="1" thickBot="1">
      <c r="A4" s="687"/>
      <c r="B4" s="687"/>
      <c r="C4" s="687"/>
      <c r="D4" s="687"/>
    </row>
    <row r="5" spans="1:4" ht="30" customHeight="1" thickTop="1" thickBot="1">
      <c r="A5" s="208"/>
      <c r="B5" s="106"/>
      <c r="C5" s="107"/>
      <c r="D5" s="195"/>
    </row>
    <row r="6" spans="1:4" ht="30" customHeight="1" thickTop="1" thickBot="1">
      <c r="A6" s="209" t="s">
        <v>1350</v>
      </c>
      <c r="B6" s="106" t="s">
        <v>339</v>
      </c>
      <c r="C6" s="108" t="s">
        <v>2132</v>
      </c>
      <c r="D6" s="196">
        <v>1082</v>
      </c>
    </row>
    <row r="7" spans="1:4" ht="30" customHeight="1" thickTop="1" thickBot="1">
      <c r="A7" s="209" t="s">
        <v>1436</v>
      </c>
      <c r="B7" s="106" t="s">
        <v>339</v>
      </c>
      <c r="C7" s="108" t="s">
        <v>2131</v>
      </c>
      <c r="D7" s="196">
        <v>1097</v>
      </c>
    </row>
    <row r="8" spans="1:4" ht="30" customHeight="1" thickTop="1" thickBot="1">
      <c r="A8" s="209" t="s">
        <v>1448</v>
      </c>
      <c r="B8" s="106" t="s">
        <v>339</v>
      </c>
      <c r="C8" s="108" t="s">
        <v>2133</v>
      </c>
      <c r="D8" s="196">
        <v>12000</v>
      </c>
    </row>
    <row r="9" spans="1:4" ht="30" customHeight="1" thickTop="1" thickBot="1">
      <c r="A9" s="209" t="s">
        <v>1309</v>
      </c>
      <c r="B9" s="106" t="s">
        <v>1307</v>
      </c>
      <c r="C9" s="108" t="s">
        <v>1310</v>
      </c>
      <c r="D9" s="196">
        <v>1082</v>
      </c>
    </row>
    <row r="10" spans="1:4" ht="30" customHeight="1" thickTop="1" thickBot="1">
      <c r="A10" s="209" t="s">
        <v>1472</v>
      </c>
      <c r="B10" s="106" t="s">
        <v>339</v>
      </c>
      <c r="C10" s="108" t="s">
        <v>1473</v>
      </c>
      <c r="D10" s="196">
        <v>1082</v>
      </c>
    </row>
    <row r="11" spans="1:4" ht="30" customHeight="1" thickTop="1" thickBot="1">
      <c r="A11" s="209" t="s">
        <v>1413</v>
      </c>
      <c r="B11" s="106" t="s">
        <v>339</v>
      </c>
      <c r="C11" s="108" t="s">
        <v>1414</v>
      </c>
      <c r="D11" s="196">
        <v>1096.6533277314397</v>
      </c>
    </row>
    <row r="12" spans="1:4" ht="30" customHeight="1" thickTop="1" thickBot="1">
      <c r="A12" s="209" t="s">
        <v>1415</v>
      </c>
      <c r="B12" s="106" t="s">
        <v>339</v>
      </c>
      <c r="C12" s="108" t="s">
        <v>1416</v>
      </c>
      <c r="D12" s="196">
        <v>1096.6533277314397</v>
      </c>
    </row>
    <row r="13" spans="1:4" ht="30" customHeight="1" thickTop="1" thickBot="1">
      <c r="A13" s="209" t="s">
        <v>1417</v>
      </c>
      <c r="B13" s="106" t="s">
        <v>339</v>
      </c>
      <c r="C13" s="108" t="s">
        <v>1418</v>
      </c>
      <c r="D13" s="196">
        <v>1096.6533277314397</v>
      </c>
    </row>
    <row r="14" spans="1:4" ht="30" customHeight="1" thickTop="1" thickBot="1">
      <c r="A14" s="209" t="s">
        <v>1419</v>
      </c>
      <c r="B14" s="106" t="s">
        <v>339</v>
      </c>
      <c r="C14" s="108" t="s">
        <v>1420</v>
      </c>
      <c r="D14" s="196">
        <v>1096.6533277314397</v>
      </c>
    </row>
    <row r="15" spans="1:4" ht="30" customHeight="1" thickTop="1" thickBot="1">
      <c r="A15" s="209" t="s">
        <v>1401</v>
      </c>
      <c r="B15" s="106" t="s">
        <v>339</v>
      </c>
      <c r="C15" s="108" t="s">
        <v>1944</v>
      </c>
      <c r="D15" s="196">
        <v>1082</v>
      </c>
    </row>
    <row r="16" spans="1:4" ht="30" customHeight="1" thickTop="1" thickBot="1">
      <c r="A16" s="209" t="s">
        <v>1311</v>
      </c>
      <c r="B16" s="106" t="s">
        <v>339</v>
      </c>
      <c r="C16" s="108" t="s">
        <v>1312</v>
      </c>
      <c r="D16" s="196">
        <v>1112</v>
      </c>
    </row>
    <row r="17" spans="1:4" ht="30" customHeight="1" thickTop="1" thickBot="1">
      <c r="A17" s="209" t="s">
        <v>1313</v>
      </c>
      <c r="B17" s="106" t="s">
        <v>339</v>
      </c>
      <c r="C17" s="108" t="s">
        <v>1314</v>
      </c>
      <c r="D17" s="196">
        <v>1112</v>
      </c>
    </row>
    <row r="18" spans="1:4" ht="30" customHeight="1" thickTop="1" thickBot="1">
      <c r="A18" s="209" t="s">
        <v>1315</v>
      </c>
      <c r="B18" s="106" t="s">
        <v>339</v>
      </c>
      <c r="C18" s="108" t="s">
        <v>1316</v>
      </c>
      <c r="D18" s="196">
        <v>1112</v>
      </c>
    </row>
    <row r="19" spans="1:4" ht="30" customHeight="1" thickTop="1" thickBot="1">
      <c r="A19" s="209" t="s">
        <v>1319</v>
      </c>
      <c r="B19" s="106" t="s">
        <v>339</v>
      </c>
      <c r="C19" s="108" t="s">
        <v>1320</v>
      </c>
      <c r="D19" s="196">
        <v>1082</v>
      </c>
    </row>
    <row r="20" spans="1:4" ht="30" customHeight="1" thickTop="1" thickBot="1">
      <c r="A20" s="209" t="s">
        <v>1491</v>
      </c>
      <c r="B20" s="106" t="s">
        <v>339</v>
      </c>
      <c r="C20" s="108" t="s">
        <v>1953</v>
      </c>
      <c r="D20" s="196">
        <v>1096.6533277314397</v>
      </c>
    </row>
    <row r="21" spans="1:4" ht="30" customHeight="1" thickTop="1" thickBot="1">
      <c r="A21" s="209" t="s">
        <v>1323</v>
      </c>
      <c r="B21" s="106" t="s">
        <v>339</v>
      </c>
      <c r="C21" s="108" t="s">
        <v>1324</v>
      </c>
      <c r="D21" s="196">
        <v>1096.6533277314397</v>
      </c>
    </row>
    <row r="22" spans="1:4" ht="30" customHeight="1" thickTop="1" thickBot="1">
      <c r="A22" s="209" t="s">
        <v>1474</v>
      </c>
      <c r="B22" s="106" t="s">
        <v>339</v>
      </c>
      <c r="C22" s="108" t="s">
        <v>1475</v>
      </c>
      <c r="D22" s="196">
        <v>1096.6533277314397</v>
      </c>
    </row>
    <row r="23" spans="1:4" ht="30" customHeight="1" thickTop="1" thickBot="1">
      <c r="A23" s="209" t="s">
        <v>1331</v>
      </c>
      <c r="B23" s="106" t="s">
        <v>339</v>
      </c>
      <c r="C23" s="108" t="s">
        <v>1332</v>
      </c>
      <c r="D23" s="196">
        <v>1082</v>
      </c>
    </row>
    <row r="24" spans="1:4" ht="30" customHeight="1" thickTop="1" thickBot="1">
      <c r="A24" s="209" t="s">
        <v>1353</v>
      </c>
      <c r="B24" s="106" t="s">
        <v>339</v>
      </c>
      <c r="C24" s="108" t="s">
        <v>1354</v>
      </c>
      <c r="D24" s="196">
        <v>1112</v>
      </c>
    </row>
    <row r="25" spans="1:4" ht="30" customHeight="1" thickTop="1" thickBot="1">
      <c r="A25" s="209" t="s">
        <v>1325</v>
      </c>
      <c r="B25" s="106" t="s">
        <v>339</v>
      </c>
      <c r="C25" s="108" t="s">
        <v>1326</v>
      </c>
      <c r="D25" s="196">
        <v>1082</v>
      </c>
    </row>
    <row r="26" spans="1:4" ht="30" customHeight="1" thickTop="1" thickBot="1">
      <c r="A26" s="209" t="s">
        <v>1330</v>
      </c>
      <c r="B26" s="106" t="s">
        <v>339</v>
      </c>
      <c r="C26" s="108" t="s">
        <v>1326</v>
      </c>
      <c r="D26" s="196">
        <v>1082</v>
      </c>
    </row>
    <row r="27" spans="1:4" ht="30" customHeight="1" thickTop="1" thickBot="1">
      <c r="A27" s="209" t="s">
        <v>1387</v>
      </c>
      <c r="B27" s="106" t="s">
        <v>339</v>
      </c>
      <c r="C27" s="108" t="s">
        <v>1388</v>
      </c>
      <c r="D27" s="196">
        <v>1082</v>
      </c>
    </row>
    <row r="28" spans="1:4" ht="30" customHeight="1" thickTop="1" thickBot="1">
      <c r="A28" s="209" t="s">
        <v>1333</v>
      </c>
      <c r="B28" s="106" t="s">
        <v>339</v>
      </c>
      <c r="C28" s="108" t="s">
        <v>1334</v>
      </c>
      <c r="D28" s="196">
        <v>1096.6533277314397</v>
      </c>
    </row>
    <row r="29" spans="1:4" ht="30" customHeight="1" thickTop="1" thickBot="1">
      <c r="A29" s="209" t="s">
        <v>1338</v>
      </c>
      <c r="B29" s="106" t="s">
        <v>339</v>
      </c>
      <c r="C29" s="108" t="s">
        <v>1339</v>
      </c>
      <c r="D29" s="196">
        <v>1096.6533277314397</v>
      </c>
    </row>
    <row r="30" spans="1:4" ht="30" customHeight="1" thickTop="1" thickBot="1">
      <c r="A30" s="209" t="s">
        <v>1336</v>
      </c>
      <c r="B30" s="106" t="s">
        <v>339</v>
      </c>
      <c r="C30" s="108" t="s">
        <v>1337</v>
      </c>
      <c r="D30" s="196">
        <v>1082</v>
      </c>
    </row>
    <row r="31" spans="1:4" ht="30" customHeight="1" thickTop="1" thickBot="1">
      <c r="A31" s="209" t="s">
        <v>1351</v>
      </c>
      <c r="B31" s="106" t="s">
        <v>339</v>
      </c>
      <c r="C31" s="108" t="s">
        <v>1352</v>
      </c>
      <c r="D31" s="196">
        <v>1082</v>
      </c>
    </row>
    <row r="32" spans="1:4" ht="30" customHeight="1" thickTop="1" thickBot="1">
      <c r="A32" s="209" t="s">
        <v>1340</v>
      </c>
      <c r="B32" s="106" t="s">
        <v>339</v>
      </c>
      <c r="C32" s="108" t="s">
        <v>1341</v>
      </c>
      <c r="D32" s="196">
        <v>1082</v>
      </c>
    </row>
    <row r="33" spans="1:4" ht="30" customHeight="1" thickTop="1" thickBot="1">
      <c r="A33" s="209" t="s">
        <v>1356</v>
      </c>
      <c r="B33" s="106" t="s">
        <v>339</v>
      </c>
      <c r="C33" s="108" t="s">
        <v>1341</v>
      </c>
      <c r="D33" s="196">
        <v>1082</v>
      </c>
    </row>
    <row r="34" spans="1:4" ht="30" customHeight="1" thickTop="1" thickBot="1">
      <c r="A34" s="209" t="s">
        <v>1357</v>
      </c>
      <c r="B34" s="106" t="s">
        <v>339</v>
      </c>
      <c r="C34" s="108" t="s">
        <v>1358</v>
      </c>
      <c r="D34" s="196">
        <v>1082</v>
      </c>
    </row>
    <row r="35" spans="1:4" ht="30" customHeight="1" thickTop="1" thickBot="1">
      <c r="A35" s="209" t="s">
        <v>1407</v>
      </c>
      <c r="B35" s="106" t="s">
        <v>339</v>
      </c>
      <c r="C35" s="108" t="s">
        <v>1948</v>
      </c>
      <c r="D35" s="196">
        <v>1096.6533277314397</v>
      </c>
    </row>
    <row r="36" spans="1:4" ht="30" customHeight="1" thickTop="1" thickBot="1">
      <c r="A36" s="209" t="s">
        <v>1488</v>
      </c>
      <c r="B36" s="106" t="s">
        <v>339</v>
      </c>
      <c r="C36" s="108" t="s">
        <v>1489</v>
      </c>
      <c r="D36" s="196">
        <v>1096.6533277314397</v>
      </c>
    </row>
    <row r="37" spans="1:4" ht="30" customHeight="1" thickTop="1" thickBot="1">
      <c r="A37" s="209" t="s">
        <v>1469</v>
      </c>
      <c r="B37" s="106" t="s">
        <v>339</v>
      </c>
      <c r="C37" s="108" t="s">
        <v>1470</v>
      </c>
      <c r="D37" s="196">
        <v>1096.6533277314397</v>
      </c>
    </row>
    <row r="38" spans="1:4" ht="30" customHeight="1" thickTop="1" thickBot="1">
      <c r="A38" s="209" t="s">
        <v>1348</v>
      </c>
      <c r="B38" s="106" t="s">
        <v>339</v>
      </c>
      <c r="C38" s="108" t="s">
        <v>1349</v>
      </c>
      <c r="D38" s="196">
        <v>1096.6533277314397</v>
      </c>
    </row>
    <row r="39" spans="1:4" ht="30" customHeight="1" thickTop="1" thickBot="1">
      <c r="A39" s="209" t="s">
        <v>1305</v>
      </c>
      <c r="B39" s="106" t="s">
        <v>1307</v>
      </c>
      <c r="C39" s="108" t="s">
        <v>1364</v>
      </c>
      <c r="D39" s="196">
        <v>1096.6533277314397</v>
      </c>
    </row>
    <row r="40" spans="1:4" ht="30" customHeight="1" thickTop="1" thickBot="1">
      <c r="A40" s="209" t="s">
        <v>1345</v>
      </c>
      <c r="B40" s="106" t="s">
        <v>339</v>
      </c>
      <c r="C40" s="108" t="s">
        <v>1346</v>
      </c>
      <c r="D40" s="196">
        <v>1082</v>
      </c>
    </row>
    <row r="41" spans="1:4" ht="30" customHeight="1" thickTop="1" thickBot="1">
      <c r="A41" s="209" t="s">
        <v>1343</v>
      </c>
      <c r="B41" s="106" t="s">
        <v>339</v>
      </c>
      <c r="C41" s="108" t="s">
        <v>1344</v>
      </c>
      <c r="D41" s="196">
        <v>1082</v>
      </c>
    </row>
    <row r="42" spans="1:4" ht="30" customHeight="1" thickTop="1" thickBot="1">
      <c r="A42" s="209" t="s">
        <v>1476</v>
      </c>
      <c r="B42" s="106" t="s">
        <v>339</v>
      </c>
      <c r="C42" s="108" t="s">
        <v>1344</v>
      </c>
      <c r="D42" s="196">
        <v>1082</v>
      </c>
    </row>
    <row r="43" spans="1:4" ht="30" customHeight="1" thickTop="1" thickBot="1">
      <c r="A43" s="209" t="s">
        <v>1317</v>
      </c>
      <c r="B43" s="106" t="s">
        <v>339</v>
      </c>
      <c r="C43" s="108" t="s">
        <v>1318</v>
      </c>
      <c r="D43" s="196">
        <v>1096.6533277314397</v>
      </c>
    </row>
    <row r="44" spans="1:4" ht="30" customHeight="1" thickTop="1" thickBot="1">
      <c r="A44" s="209" t="s">
        <v>1471</v>
      </c>
      <c r="B44" s="106" t="s">
        <v>339</v>
      </c>
      <c r="C44" s="108" t="s">
        <v>1318</v>
      </c>
      <c r="D44" s="196">
        <v>1096.6533277314397</v>
      </c>
    </row>
    <row r="45" spans="1:4" ht="30" customHeight="1" thickTop="1" thickBot="1">
      <c r="A45" s="209" t="s">
        <v>1362</v>
      </c>
      <c r="B45" s="106" t="s">
        <v>339</v>
      </c>
      <c r="C45" s="108" t="s">
        <v>1363</v>
      </c>
      <c r="D45" s="196">
        <v>1082</v>
      </c>
    </row>
    <row r="46" spans="1:4" ht="30" customHeight="1" thickTop="1" thickBot="1">
      <c r="A46" s="209" t="s">
        <v>1371</v>
      </c>
      <c r="B46" s="106" t="s">
        <v>339</v>
      </c>
      <c r="C46" s="108" t="s">
        <v>1372</v>
      </c>
      <c r="D46" s="196">
        <v>1082</v>
      </c>
    </row>
    <row r="47" spans="1:4" ht="30" customHeight="1" thickTop="1" thickBot="1">
      <c r="A47" s="209" t="s">
        <v>1375</v>
      </c>
      <c r="B47" s="106" t="s">
        <v>339</v>
      </c>
      <c r="C47" s="108" t="s">
        <v>1376</v>
      </c>
      <c r="D47" s="196">
        <v>1082</v>
      </c>
    </row>
    <row r="48" spans="1:4" ht="30" customHeight="1" thickTop="1" thickBot="1">
      <c r="A48" s="209" t="s">
        <v>1367</v>
      </c>
      <c r="B48" s="106" t="s">
        <v>1307</v>
      </c>
      <c r="C48" s="108" t="s">
        <v>1368</v>
      </c>
      <c r="D48" s="196">
        <v>1082</v>
      </c>
    </row>
    <row r="49" spans="1:4" ht="30" customHeight="1" thickTop="1" thickBot="1">
      <c r="A49" s="209" t="s">
        <v>1365</v>
      </c>
      <c r="B49" s="106" t="s">
        <v>339</v>
      </c>
      <c r="C49" s="108" t="s">
        <v>1366</v>
      </c>
      <c r="D49" s="196">
        <v>1082</v>
      </c>
    </row>
    <row r="50" spans="1:4" ht="30" customHeight="1" thickTop="1" thickBot="1">
      <c r="A50" s="209" t="s">
        <v>1369</v>
      </c>
      <c r="B50" s="106" t="s">
        <v>339</v>
      </c>
      <c r="C50" s="108" t="s">
        <v>1370</v>
      </c>
      <c r="D50" s="196">
        <v>1082</v>
      </c>
    </row>
    <row r="51" spans="1:4" ht="30" customHeight="1" thickTop="1" thickBot="1">
      <c r="A51" s="209" t="s">
        <v>1398</v>
      </c>
      <c r="B51" s="106" t="s">
        <v>1390</v>
      </c>
      <c r="C51" s="108" t="s">
        <v>1399</v>
      </c>
      <c r="D51" s="196">
        <v>1082</v>
      </c>
    </row>
    <row r="52" spans="1:4" ht="30" customHeight="1" thickTop="1" thickBot="1">
      <c r="A52" s="209" t="s">
        <v>1400</v>
      </c>
      <c r="B52" s="106" t="s">
        <v>1390</v>
      </c>
      <c r="C52" s="108" t="s">
        <v>1399</v>
      </c>
      <c r="D52" s="196">
        <v>1082</v>
      </c>
    </row>
    <row r="53" spans="1:4" ht="30" customHeight="1" thickTop="1" thickBot="1">
      <c r="A53" s="209" t="s">
        <v>1373</v>
      </c>
      <c r="B53" s="106" t="s">
        <v>339</v>
      </c>
      <c r="C53" s="108" t="s">
        <v>1374</v>
      </c>
      <c r="D53" s="196">
        <v>1082</v>
      </c>
    </row>
    <row r="54" spans="1:4" ht="30" customHeight="1" thickTop="1" thickBot="1">
      <c r="A54" s="209" t="s">
        <v>1377</v>
      </c>
      <c r="B54" s="106" t="s">
        <v>339</v>
      </c>
      <c r="C54" s="108" t="s">
        <v>1378</v>
      </c>
      <c r="D54" s="196">
        <v>1096.6533277314397</v>
      </c>
    </row>
    <row r="55" spans="1:4" ht="30" customHeight="1" thickTop="1" thickBot="1">
      <c r="A55" s="209" t="s">
        <v>1462</v>
      </c>
      <c r="B55" s="106" t="s">
        <v>339</v>
      </c>
      <c r="C55" s="108" t="s">
        <v>2135</v>
      </c>
      <c r="D55" s="196">
        <v>1096.6533277314397</v>
      </c>
    </row>
    <row r="56" spans="1:4" ht="30" customHeight="1" thickTop="1" thickBot="1">
      <c r="A56" s="209" t="s">
        <v>1463</v>
      </c>
      <c r="B56" s="106" t="s">
        <v>339</v>
      </c>
      <c r="C56" s="108" t="s">
        <v>2136</v>
      </c>
      <c r="D56" s="196">
        <v>1096.6533277314397</v>
      </c>
    </row>
    <row r="57" spans="1:4" ht="30" customHeight="1" thickTop="1" thickBot="1">
      <c r="A57" s="209" t="s">
        <v>1464</v>
      </c>
      <c r="B57" s="106" t="s">
        <v>339</v>
      </c>
      <c r="C57" s="108" t="s">
        <v>2137</v>
      </c>
      <c r="D57" s="196">
        <v>1096.6533277314397</v>
      </c>
    </row>
    <row r="58" spans="1:4" ht="30" customHeight="1" thickTop="1" thickBot="1">
      <c r="A58" s="209" t="s">
        <v>1441</v>
      </c>
      <c r="B58" s="106" t="s">
        <v>339</v>
      </c>
      <c r="C58" s="108" t="s">
        <v>1951</v>
      </c>
      <c r="D58" s="196">
        <v>1096.6533277314397</v>
      </c>
    </row>
    <row r="59" spans="1:4" ht="30" customHeight="1" thickTop="1" thickBot="1">
      <c r="A59" s="209" t="s">
        <v>1379</v>
      </c>
      <c r="B59" s="106" t="s">
        <v>339</v>
      </c>
      <c r="C59" s="108" t="s">
        <v>1380</v>
      </c>
      <c r="D59" s="196">
        <v>1096.6533277314397</v>
      </c>
    </row>
    <row r="60" spans="1:4" ht="30" customHeight="1" thickTop="1" thickBot="1">
      <c r="A60" s="209" t="s">
        <v>1460</v>
      </c>
      <c r="B60" s="106" t="s">
        <v>339</v>
      </c>
      <c r="C60" s="108" t="s">
        <v>1461</v>
      </c>
      <c r="D60" s="196">
        <v>1096.6533277314397</v>
      </c>
    </row>
    <row r="61" spans="1:4" ht="30" customHeight="1" thickTop="1" thickBot="1">
      <c r="A61" s="209" t="s">
        <v>1446</v>
      </c>
      <c r="B61" s="106" t="s">
        <v>339</v>
      </c>
      <c r="C61" s="108" t="s">
        <v>1447</v>
      </c>
      <c r="D61" s="196">
        <v>1096.6533277314397</v>
      </c>
    </row>
    <row r="62" spans="1:4" ht="30" customHeight="1" thickTop="1" thickBot="1">
      <c r="A62" s="209" t="s">
        <v>1453</v>
      </c>
      <c r="B62" s="106" t="s">
        <v>339</v>
      </c>
      <c r="C62" s="108" t="s">
        <v>1454</v>
      </c>
      <c r="D62" s="196">
        <v>1096.6533277314397</v>
      </c>
    </row>
    <row r="63" spans="1:4" ht="30" customHeight="1" thickTop="1" thickBot="1">
      <c r="A63" s="209" t="s">
        <v>1457</v>
      </c>
      <c r="B63" s="106" t="s">
        <v>339</v>
      </c>
      <c r="C63" s="108" t="s">
        <v>1458</v>
      </c>
      <c r="D63" s="196">
        <v>1096.6533277314397</v>
      </c>
    </row>
    <row r="64" spans="1:4" ht="30" customHeight="1" thickTop="1" thickBot="1">
      <c r="A64" s="209" t="s">
        <v>1444</v>
      </c>
      <c r="B64" s="106" t="s">
        <v>339</v>
      </c>
      <c r="C64" s="108" t="s">
        <v>1445</v>
      </c>
      <c r="D64" s="196">
        <v>1096.6533277314397</v>
      </c>
    </row>
    <row r="65" spans="1:4" ht="30" customHeight="1" thickTop="1" thickBot="1">
      <c r="A65" s="209" t="s">
        <v>1381</v>
      </c>
      <c r="B65" s="106" t="s">
        <v>339</v>
      </c>
      <c r="C65" s="108" t="s">
        <v>1382</v>
      </c>
      <c r="D65" s="196">
        <v>1096.6533277314397</v>
      </c>
    </row>
    <row r="66" spans="1:4" ht="30" customHeight="1" thickTop="1" thickBot="1">
      <c r="A66" s="209" t="s">
        <v>1451</v>
      </c>
      <c r="B66" s="106" t="s">
        <v>339</v>
      </c>
      <c r="C66" s="108" t="s">
        <v>1452</v>
      </c>
      <c r="D66" s="196">
        <v>1096.6533277314397</v>
      </c>
    </row>
    <row r="67" spans="1:4" ht="30" customHeight="1" thickTop="1" thickBot="1">
      <c r="A67" s="209" t="s">
        <v>1455</v>
      </c>
      <c r="B67" s="106" t="s">
        <v>339</v>
      </c>
      <c r="C67" s="108" t="s">
        <v>1456</v>
      </c>
      <c r="D67" s="196">
        <v>1096.6533277314397</v>
      </c>
    </row>
    <row r="68" spans="1:4" ht="30" customHeight="1" thickTop="1" thickBot="1">
      <c r="A68" s="209" t="s">
        <v>1427</v>
      </c>
      <c r="B68" s="106" t="s">
        <v>339</v>
      </c>
      <c r="C68" s="108" t="s">
        <v>1428</v>
      </c>
      <c r="D68" s="196">
        <v>1096.6533277314397</v>
      </c>
    </row>
    <row r="69" spans="1:4" ht="30" customHeight="1" thickTop="1" thickBot="1">
      <c r="A69" s="209" t="s">
        <v>1467</v>
      </c>
      <c r="B69" s="106" t="s">
        <v>339</v>
      </c>
      <c r="C69" s="108" t="s">
        <v>2139</v>
      </c>
      <c r="D69" s="196">
        <v>1096.6533277314397</v>
      </c>
    </row>
    <row r="70" spans="1:4" ht="30" customHeight="1" thickTop="1" thickBot="1">
      <c r="A70" s="209" t="s">
        <v>1468</v>
      </c>
      <c r="B70" s="106" t="s">
        <v>339</v>
      </c>
      <c r="C70" s="108" t="s">
        <v>2140</v>
      </c>
      <c r="D70" s="196">
        <v>1096.6533277314397</v>
      </c>
    </row>
    <row r="71" spans="1:4" ht="30" customHeight="1" thickTop="1" thickBot="1">
      <c r="A71" s="209" t="s">
        <v>1465</v>
      </c>
      <c r="B71" s="106" t="s">
        <v>339</v>
      </c>
      <c r="C71" s="108" t="s">
        <v>2141</v>
      </c>
      <c r="D71" s="196">
        <v>1096.6533277314397</v>
      </c>
    </row>
    <row r="72" spans="1:4" ht="30" customHeight="1" thickTop="1" thickBot="1">
      <c r="A72" s="209" t="s">
        <v>1466</v>
      </c>
      <c r="B72" s="106" t="s">
        <v>339</v>
      </c>
      <c r="C72" s="108" t="s">
        <v>2142</v>
      </c>
      <c r="D72" s="196">
        <v>1096.6533277314397</v>
      </c>
    </row>
    <row r="73" spans="1:4" ht="30" customHeight="1" thickTop="1" thickBot="1">
      <c r="A73" s="209" t="s">
        <v>1434</v>
      </c>
      <c r="B73" s="106" t="s">
        <v>339</v>
      </c>
      <c r="C73" s="108" t="s">
        <v>1435</v>
      </c>
      <c r="D73" s="196">
        <v>1096.6533277314397</v>
      </c>
    </row>
    <row r="74" spans="1:4" ht="30" customHeight="1" thickTop="1" thickBot="1">
      <c r="A74" s="209" t="s">
        <v>1433</v>
      </c>
      <c r="B74" s="106" t="s">
        <v>339</v>
      </c>
      <c r="C74" s="108" t="s">
        <v>1950</v>
      </c>
      <c r="D74" s="196">
        <v>1096.6533277314397</v>
      </c>
    </row>
    <row r="75" spans="1:4" ht="30" customHeight="1" thickTop="1" thickBot="1">
      <c r="A75" s="209" t="s">
        <v>1431</v>
      </c>
      <c r="B75" s="106" t="s">
        <v>339</v>
      </c>
      <c r="C75" s="108" t="s">
        <v>1432</v>
      </c>
      <c r="D75" s="196">
        <v>1096.6533277314397</v>
      </c>
    </row>
    <row r="76" spans="1:4" ht="30" customHeight="1" thickTop="1" thickBot="1">
      <c r="A76" s="209" t="s">
        <v>1459</v>
      </c>
      <c r="B76" s="106" t="s">
        <v>339</v>
      </c>
      <c r="C76" s="108" t="s">
        <v>2134</v>
      </c>
      <c r="D76" s="196">
        <v>1096.6533277314397</v>
      </c>
    </row>
    <row r="77" spans="1:4" ht="30" customHeight="1" thickTop="1" thickBot="1">
      <c r="A77" s="209" t="s">
        <v>1437</v>
      </c>
      <c r="B77" s="106" t="s">
        <v>339</v>
      </c>
      <c r="C77" s="108" t="s">
        <v>1438</v>
      </c>
      <c r="D77" s="196">
        <v>1096.6533277314397</v>
      </c>
    </row>
    <row r="78" spans="1:4" ht="30" customHeight="1" thickTop="1" thickBot="1">
      <c r="A78" s="209" t="s">
        <v>1439</v>
      </c>
      <c r="B78" s="106" t="s">
        <v>339</v>
      </c>
      <c r="C78" s="108" t="s">
        <v>1440</v>
      </c>
      <c r="D78" s="196">
        <v>1096.6533277314397</v>
      </c>
    </row>
    <row r="79" spans="1:4" ht="30" customHeight="1" thickTop="1" thickBot="1">
      <c r="A79" s="209" t="s">
        <v>1442</v>
      </c>
      <c r="B79" s="106" t="s">
        <v>339</v>
      </c>
      <c r="C79" s="108" t="s">
        <v>1443</v>
      </c>
      <c r="D79" s="196">
        <v>1096.6533277314397</v>
      </c>
    </row>
    <row r="80" spans="1:4" ht="30" customHeight="1" thickTop="1" thickBot="1">
      <c r="A80" s="209" t="s">
        <v>1421</v>
      </c>
      <c r="B80" s="106" t="s">
        <v>339</v>
      </c>
      <c r="C80" s="108" t="s">
        <v>1422</v>
      </c>
      <c r="D80" s="196">
        <v>1096.6533277314397</v>
      </c>
    </row>
    <row r="81" spans="1:4" ht="30" customHeight="1" thickTop="1" thickBot="1">
      <c r="A81" s="209" t="s">
        <v>1425</v>
      </c>
      <c r="B81" s="106" t="s">
        <v>339</v>
      </c>
      <c r="C81" s="108" t="s">
        <v>1426</v>
      </c>
      <c r="D81" s="196">
        <v>1096.6533277314397</v>
      </c>
    </row>
    <row r="82" spans="1:4" ht="30" customHeight="1" thickTop="1" thickBot="1">
      <c r="A82" s="209" t="s">
        <v>1429</v>
      </c>
      <c r="B82" s="106" t="s">
        <v>339</v>
      </c>
      <c r="C82" s="108" t="s">
        <v>1430</v>
      </c>
      <c r="D82" s="196">
        <v>1096.6533277314397</v>
      </c>
    </row>
    <row r="83" spans="1:4" ht="30" customHeight="1" thickTop="1" thickBot="1">
      <c r="A83" s="209" t="s">
        <v>1423</v>
      </c>
      <c r="B83" s="106" t="s">
        <v>339</v>
      </c>
      <c r="C83" s="108" t="s">
        <v>1424</v>
      </c>
      <c r="D83" s="196">
        <v>1096.6533277314397</v>
      </c>
    </row>
    <row r="84" spans="1:4" ht="30" customHeight="1" thickTop="1" thickBot="1">
      <c r="A84" s="209" t="s">
        <v>1389</v>
      </c>
      <c r="B84" s="106" t="s">
        <v>339</v>
      </c>
      <c r="C84" s="108" t="s">
        <v>1391</v>
      </c>
      <c r="D84" s="196">
        <v>1082</v>
      </c>
    </row>
    <row r="85" spans="1:4" ht="30" customHeight="1" thickTop="1" thickBot="1">
      <c r="A85" s="209" t="s">
        <v>1392</v>
      </c>
      <c r="B85" s="106" t="s">
        <v>339</v>
      </c>
      <c r="C85" s="108" t="s">
        <v>1943</v>
      </c>
      <c r="D85" s="196">
        <v>1082</v>
      </c>
    </row>
    <row r="86" spans="1:4" ht="30" customHeight="1" thickTop="1" thickBot="1">
      <c r="A86" s="209" t="s">
        <v>1393</v>
      </c>
      <c r="B86" s="106" t="s">
        <v>1390</v>
      </c>
      <c r="C86" s="108" t="s">
        <v>1394</v>
      </c>
      <c r="D86" s="196">
        <v>1082</v>
      </c>
    </row>
    <row r="87" spans="1:4" ht="30" customHeight="1" thickTop="1" thickBot="1">
      <c r="A87" s="209" t="s">
        <v>1395</v>
      </c>
      <c r="B87" s="106" t="s">
        <v>339</v>
      </c>
      <c r="C87" s="108" t="s">
        <v>1396</v>
      </c>
      <c r="D87" s="196">
        <v>1082</v>
      </c>
    </row>
    <row r="88" spans="1:4" ht="30" customHeight="1" thickTop="1" thickBot="1">
      <c r="A88" s="209" t="s">
        <v>1397</v>
      </c>
      <c r="B88" s="106" t="s">
        <v>339</v>
      </c>
      <c r="C88" s="108" t="s">
        <v>1396</v>
      </c>
      <c r="D88" s="196">
        <v>1082</v>
      </c>
    </row>
    <row r="89" spans="1:4" ht="30" customHeight="1" thickTop="1" thickBot="1">
      <c r="A89" s="209" t="s">
        <v>1327</v>
      </c>
      <c r="B89" s="106" t="s">
        <v>339</v>
      </c>
      <c r="C89" s="108" t="s">
        <v>1936</v>
      </c>
      <c r="D89" s="196">
        <v>1096.6533277314397</v>
      </c>
    </row>
    <row r="90" spans="1:4" ht="30" customHeight="1" thickTop="1" thickBot="1">
      <c r="A90" s="209" t="s">
        <v>1449</v>
      </c>
      <c r="B90" s="106" t="s">
        <v>339</v>
      </c>
      <c r="C90" s="108" t="s">
        <v>1450</v>
      </c>
      <c r="D90" s="196">
        <v>1096.6533277314397</v>
      </c>
    </row>
    <row r="91" spans="1:4" ht="30" customHeight="1" thickTop="1" thickBot="1">
      <c r="A91" s="209" t="s">
        <v>1328</v>
      </c>
      <c r="B91" s="106" t="s">
        <v>339</v>
      </c>
      <c r="C91" s="108" t="s">
        <v>1329</v>
      </c>
      <c r="D91" s="196">
        <v>1096.6533277314397</v>
      </c>
    </row>
    <row r="92" spans="1:4" ht="30" customHeight="1" thickTop="1" thickBot="1">
      <c r="A92" s="209" t="s">
        <v>1361</v>
      </c>
      <c r="B92" s="106" t="s">
        <v>339</v>
      </c>
      <c r="C92" s="108" t="s">
        <v>1942</v>
      </c>
      <c r="D92" s="196">
        <v>1096.6533277314397</v>
      </c>
    </row>
    <row r="93" spans="1:4" ht="30" customHeight="1" thickTop="1" thickBot="1">
      <c r="A93" s="209" t="s">
        <v>1492</v>
      </c>
      <c r="B93" s="106" t="s">
        <v>1490</v>
      </c>
      <c r="C93" s="108" t="s">
        <v>1954</v>
      </c>
      <c r="D93" s="196">
        <v>55.488691299647009</v>
      </c>
    </row>
    <row r="94" spans="1:4" ht="30" customHeight="1" thickTop="1" thickBot="1">
      <c r="A94" s="209" t="s">
        <v>1483</v>
      </c>
      <c r="B94" s="106" t="s">
        <v>92</v>
      </c>
      <c r="C94" s="108" t="s">
        <v>1952</v>
      </c>
      <c r="D94" s="196">
        <v>355021.39093201759</v>
      </c>
    </row>
    <row r="95" spans="1:4" ht="30" customHeight="1" thickTop="1" thickBot="1">
      <c r="A95" s="209" t="s">
        <v>1306</v>
      </c>
      <c r="B95" s="106" t="s">
        <v>1307</v>
      </c>
      <c r="C95" s="108" t="s">
        <v>1308</v>
      </c>
      <c r="D95" s="196">
        <v>0.30101358760964236</v>
      </c>
    </row>
    <row r="96" spans="1:4" ht="30" customHeight="1" thickTop="1" thickBot="1">
      <c r="A96" s="209" t="s">
        <v>1715</v>
      </c>
      <c r="B96" s="106" t="s">
        <v>339</v>
      </c>
      <c r="C96" s="108" t="s">
        <v>1935</v>
      </c>
      <c r="D96" s="196">
        <v>916.53156507241408</v>
      </c>
    </row>
    <row r="97" spans="1:4" ht="30" customHeight="1" thickTop="1" thickBot="1">
      <c r="A97" s="209" t="s">
        <v>1496</v>
      </c>
      <c r="B97" s="106" t="s">
        <v>339</v>
      </c>
      <c r="C97" s="108" t="s">
        <v>1495</v>
      </c>
      <c r="D97" s="196">
        <v>751.77667601966516</v>
      </c>
    </row>
    <row r="98" spans="1:4" ht="30" customHeight="1" thickTop="1" thickBot="1">
      <c r="A98" s="209" t="s">
        <v>1321</v>
      </c>
      <c r="B98" s="106" t="s">
        <v>92</v>
      </c>
      <c r="C98" s="108" t="s">
        <v>1322</v>
      </c>
      <c r="D98" s="196">
        <v>30252.42602376124</v>
      </c>
    </row>
    <row r="99" spans="1:4" ht="30" customHeight="1" thickTop="1" thickBot="1">
      <c r="A99" s="209" t="s">
        <v>1335</v>
      </c>
      <c r="B99" s="106" t="s">
        <v>339</v>
      </c>
      <c r="C99" s="108" t="s">
        <v>1937</v>
      </c>
      <c r="D99" s="196">
        <v>971.68432640355229</v>
      </c>
    </row>
    <row r="100" spans="1:4" ht="30" customHeight="1" thickTop="1" thickBot="1">
      <c r="A100" s="209" t="s">
        <v>1404</v>
      </c>
      <c r="B100" s="106" t="s">
        <v>1390</v>
      </c>
      <c r="C100" s="108" t="s">
        <v>1947</v>
      </c>
      <c r="D100" s="196">
        <v>1000.2705877616349</v>
      </c>
    </row>
    <row r="101" spans="1:4" ht="30" customHeight="1" thickTop="1" thickBot="1">
      <c r="A101" s="209" t="s">
        <v>1477</v>
      </c>
      <c r="B101" s="106" t="s">
        <v>339</v>
      </c>
      <c r="C101" s="108" t="s">
        <v>1478</v>
      </c>
      <c r="D101" s="196">
        <v>5258.6983922486934</v>
      </c>
    </row>
    <row r="102" spans="1:4" ht="30" customHeight="1" thickTop="1" thickBot="1">
      <c r="A102" s="209" t="s">
        <v>1479</v>
      </c>
      <c r="B102" s="106" t="s">
        <v>141</v>
      </c>
      <c r="C102" s="108" t="s">
        <v>1480</v>
      </c>
      <c r="D102" s="196">
        <v>177109.93386256482</v>
      </c>
    </row>
    <row r="103" spans="1:4" ht="30" customHeight="1" thickTop="1" thickBot="1">
      <c r="A103" s="209" t="s">
        <v>1411</v>
      </c>
      <c r="B103" s="106" t="s">
        <v>344</v>
      </c>
      <c r="C103" s="108" t="s">
        <v>1412</v>
      </c>
      <c r="D103" s="196">
        <v>0.45414349571937268</v>
      </c>
    </row>
    <row r="104" spans="1:4" ht="30" customHeight="1" thickTop="1" thickBot="1">
      <c r="A104" s="209" t="s">
        <v>1409</v>
      </c>
      <c r="B104" s="106" t="s">
        <v>344</v>
      </c>
      <c r="C104" s="108" t="s">
        <v>1410</v>
      </c>
      <c r="D104" s="196">
        <v>0.30101358760964236</v>
      </c>
    </row>
    <row r="105" spans="1:4" ht="30" customHeight="1" thickTop="1" thickBot="1">
      <c r="A105" s="209" t="s">
        <v>1359</v>
      </c>
      <c r="B105" s="106" t="s">
        <v>339</v>
      </c>
      <c r="C105" s="108" t="s">
        <v>1360</v>
      </c>
      <c r="D105" s="196">
        <v>1082</v>
      </c>
    </row>
    <row r="106" spans="1:4" ht="30" customHeight="1" thickTop="1" thickBot="1">
      <c r="A106" s="209" t="s">
        <v>1486</v>
      </c>
      <c r="B106" s="106" t="s">
        <v>92</v>
      </c>
      <c r="C106" s="108" t="s">
        <v>1487</v>
      </c>
      <c r="D106" s="196">
        <v>169489.60634697319</v>
      </c>
    </row>
    <row r="107" spans="1:4" ht="30" customHeight="1" thickTop="1" thickBot="1">
      <c r="A107" s="209" t="s">
        <v>1385</v>
      </c>
      <c r="B107" s="106" t="s">
        <v>339</v>
      </c>
      <c r="C107" s="108" t="s">
        <v>1386</v>
      </c>
      <c r="D107" s="196">
        <v>1297.682629293241</v>
      </c>
    </row>
    <row r="108" spans="1:4" ht="30" customHeight="1" thickTop="1" thickBot="1">
      <c r="A108" s="209" t="s">
        <v>1347</v>
      </c>
      <c r="B108" s="106" t="s">
        <v>339</v>
      </c>
      <c r="C108" s="108" t="s">
        <v>1939</v>
      </c>
      <c r="D108" s="196">
        <v>821.12908167746264</v>
      </c>
    </row>
    <row r="109" spans="1:4" ht="30" customHeight="1" thickTop="1" thickBot="1">
      <c r="A109" s="209" t="s">
        <v>1342</v>
      </c>
      <c r="B109" s="106" t="s">
        <v>339</v>
      </c>
      <c r="C109" s="108" t="s">
        <v>1938</v>
      </c>
      <c r="D109" s="196">
        <v>810.84943355188761</v>
      </c>
    </row>
    <row r="110" spans="1:4" ht="30" customHeight="1" thickTop="1" thickBot="1">
      <c r="A110" s="209" t="s">
        <v>1481</v>
      </c>
      <c r="B110" s="106" t="s">
        <v>339</v>
      </c>
      <c r="C110" s="108" t="s">
        <v>1482</v>
      </c>
      <c r="D110" s="196">
        <v>1159.8941938762794</v>
      </c>
    </row>
    <row r="111" spans="1:4" ht="30" customHeight="1" thickTop="1" thickBot="1">
      <c r="A111" s="209" t="s">
        <v>1402</v>
      </c>
      <c r="B111" s="106" t="s">
        <v>1390</v>
      </c>
      <c r="C111" s="108" t="s">
        <v>1945</v>
      </c>
      <c r="D111" s="196">
        <v>797.84205483140272</v>
      </c>
    </row>
    <row r="112" spans="1:4" ht="30" customHeight="1" thickTop="1" thickBot="1">
      <c r="A112" s="209" t="s">
        <v>1403</v>
      </c>
      <c r="B112" s="106" t="s">
        <v>344</v>
      </c>
      <c r="C112" s="108" t="s">
        <v>1946</v>
      </c>
      <c r="D112" s="196">
        <v>2.9056347965060447</v>
      </c>
    </row>
    <row r="113" spans="1:4" ht="30" customHeight="1" thickTop="1" thickBot="1">
      <c r="A113" s="209" t="s">
        <v>1408</v>
      </c>
      <c r="B113" s="106" t="s">
        <v>1390</v>
      </c>
      <c r="C113" s="108" t="s">
        <v>1949</v>
      </c>
      <c r="D113" s="196">
        <v>627.40486782127505</v>
      </c>
    </row>
    <row r="114" spans="1:4" ht="30" customHeight="1" thickTop="1" thickBot="1">
      <c r="A114" s="209" t="s">
        <v>1484</v>
      </c>
      <c r="B114" s="106" t="s">
        <v>92</v>
      </c>
      <c r="C114" s="108" t="s">
        <v>1485</v>
      </c>
      <c r="D114" s="196">
        <v>1026092.5908558896</v>
      </c>
    </row>
    <row r="115" spans="1:4" ht="30" customHeight="1" thickTop="1" thickBot="1">
      <c r="A115" s="209" t="s">
        <v>1405</v>
      </c>
      <c r="B115" s="106" t="s">
        <v>92</v>
      </c>
      <c r="C115" s="108" t="s">
        <v>1406</v>
      </c>
      <c r="D115" s="196">
        <v>846.30400596628817</v>
      </c>
    </row>
    <row r="116" spans="1:4" ht="30" customHeight="1" thickTop="1" thickBot="1">
      <c r="A116" s="209" t="s">
        <v>1355</v>
      </c>
      <c r="B116" s="106" t="s">
        <v>339</v>
      </c>
      <c r="C116" s="108" t="s">
        <v>1941</v>
      </c>
      <c r="D116" s="196">
        <v>14.12084602763937</v>
      </c>
    </row>
    <row r="117" spans="1:4" ht="30" customHeight="1" thickTop="1" thickBot="1">
      <c r="A117" s="209" t="s">
        <v>1383</v>
      </c>
      <c r="B117" s="106" t="s">
        <v>92</v>
      </c>
      <c r="C117" s="108" t="s">
        <v>1384</v>
      </c>
      <c r="D117" s="196">
        <v>482527.46420183347</v>
      </c>
    </row>
    <row r="118" spans="1:4" ht="15.6" thickTop="1" thickBot="1">
      <c r="D118" s="196"/>
    </row>
    <row r="119"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2" customWidth="1"/>
    <col min="2" max="2" width="15.44140625" style="542" customWidth="1"/>
    <col min="3" max="3" width="7.33203125" style="542" customWidth="1"/>
    <col min="4" max="4" width="11.44140625" style="542"/>
    <col min="5" max="5" width="5.6640625" style="542" customWidth="1"/>
    <col min="6" max="6" width="5.6640625" style="542" hidden="1" customWidth="1"/>
    <col min="7" max="7" width="9.5546875" style="542" customWidth="1"/>
    <col min="8" max="8" width="14" style="542" customWidth="1"/>
    <col min="9" max="9" width="16.33203125" style="542" customWidth="1"/>
    <col min="10" max="10" width="15.88671875" style="542" customWidth="1"/>
    <col min="11" max="11" width="11.6640625" style="542" customWidth="1"/>
    <col min="12" max="12" width="8.33203125" style="542" customWidth="1"/>
    <col min="13" max="13" width="16.5546875" style="542" customWidth="1"/>
    <col min="14" max="256" width="11.44140625" style="542"/>
    <col min="257" max="257" width="22.6640625" style="542" customWidth="1"/>
    <col min="258" max="258" width="15.44140625" style="542" customWidth="1"/>
    <col min="259" max="259" width="7.33203125" style="542" customWidth="1"/>
    <col min="260" max="260" width="11.44140625" style="542"/>
    <col min="261" max="261" width="5.6640625" style="542" customWidth="1"/>
    <col min="262" max="262" width="0" style="542" hidden="1" customWidth="1"/>
    <col min="263" max="263" width="9.5546875" style="542" customWidth="1"/>
    <col min="264" max="264" width="14" style="542" customWidth="1"/>
    <col min="265" max="265" width="16.33203125" style="542" customWidth="1"/>
    <col min="266" max="266" width="15.88671875" style="542" customWidth="1"/>
    <col min="267" max="267" width="11.6640625" style="542" customWidth="1"/>
    <col min="268" max="268" width="8.33203125" style="542" customWidth="1"/>
    <col min="269" max="269" width="16.5546875" style="542" customWidth="1"/>
    <col min="270" max="512" width="11.44140625" style="542"/>
    <col min="513" max="513" width="22.6640625" style="542" customWidth="1"/>
    <col min="514" max="514" width="15.44140625" style="542" customWidth="1"/>
    <col min="515" max="515" width="7.33203125" style="542" customWidth="1"/>
    <col min="516" max="516" width="11.44140625" style="542"/>
    <col min="517" max="517" width="5.6640625" style="542" customWidth="1"/>
    <col min="518" max="518" width="0" style="542" hidden="1" customWidth="1"/>
    <col min="519" max="519" width="9.5546875" style="542" customWidth="1"/>
    <col min="520" max="520" width="14" style="542" customWidth="1"/>
    <col min="521" max="521" width="16.33203125" style="542" customWidth="1"/>
    <col min="522" max="522" width="15.88671875" style="542" customWidth="1"/>
    <col min="523" max="523" width="11.6640625" style="542" customWidth="1"/>
    <col min="524" max="524" width="8.33203125" style="542" customWidth="1"/>
    <col min="525" max="525" width="16.5546875" style="542" customWidth="1"/>
    <col min="526" max="768" width="11.44140625" style="542"/>
    <col min="769" max="769" width="22.6640625" style="542" customWidth="1"/>
    <col min="770" max="770" width="15.44140625" style="542" customWidth="1"/>
    <col min="771" max="771" width="7.33203125" style="542" customWidth="1"/>
    <col min="772" max="772" width="11.44140625" style="542"/>
    <col min="773" max="773" width="5.6640625" style="542" customWidth="1"/>
    <col min="774" max="774" width="0" style="542" hidden="1" customWidth="1"/>
    <col min="775" max="775" width="9.5546875" style="542" customWidth="1"/>
    <col min="776" max="776" width="14" style="542" customWidth="1"/>
    <col min="777" max="777" width="16.33203125" style="542" customWidth="1"/>
    <col min="778" max="778" width="15.88671875" style="542" customWidth="1"/>
    <col min="779" max="779" width="11.6640625" style="542" customWidth="1"/>
    <col min="780" max="780" width="8.33203125" style="542" customWidth="1"/>
    <col min="781" max="781" width="16.5546875" style="542" customWidth="1"/>
    <col min="782" max="1024" width="11.44140625" style="542"/>
    <col min="1025" max="1025" width="22.6640625" style="542" customWidth="1"/>
    <col min="1026" max="1026" width="15.44140625" style="542" customWidth="1"/>
    <col min="1027" max="1027" width="7.33203125" style="542" customWidth="1"/>
    <col min="1028" max="1028" width="11.44140625" style="542"/>
    <col min="1029" max="1029" width="5.6640625" style="542" customWidth="1"/>
    <col min="1030" max="1030" width="0" style="542" hidden="1" customWidth="1"/>
    <col min="1031" max="1031" width="9.5546875" style="542" customWidth="1"/>
    <col min="1032" max="1032" width="14" style="542" customWidth="1"/>
    <col min="1033" max="1033" width="16.33203125" style="542" customWidth="1"/>
    <col min="1034" max="1034" width="15.88671875" style="542" customWidth="1"/>
    <col min="1035" max="1035" width="11.6640625" style="542" customWidth="1"/>
    <col min="1036" max="1036" width="8.33203125" style="542" customWidth="1"/>
    <col min="1037" max="1037" width="16.5546875" style="542" customWidth="1"/>
    <col min="1038" max="1280" width="11.44140625" style="542"/>
    <col min="1281" max="1281" width="22.6640625" style="542" customWidth="1"/>
    <col min="1282" max="1282" width="15.44140625" style="542" customWidth="1"/>
    <col min="1283" max="1283" width="7.33203125" style="542" customWidth="1"/>
    <col min="1284" max="1284" width="11.44140625" style="542"/>
    <col min="1285" max="1285" width="5.6640625" style="542" customWidth="1"/>
    <col min="1286" max="1286" width="0" style="542" hidden="1" customWidth="1"/>
    <col min="1287" max="1287" width="9.5546875" style="542" customWidth="1"/>
    <col min="1288" max="1288" width="14" style="542" customWidth="1"/>
    <col min="1289" max="1289" width="16.33203125" style="542" customWidth="1"/>
    <col min="1290" max="1290" width="15.88671875" style="542" customWidth="1"/>
    <col min="1291" max="1291" width="11.6640625" style="542" customWidth="1"/>
    <col min="1292" max="1292" width="8.33203125" style="542" customWidth="1"/>
    <col min="1293" max="1293" width="16.5546875" style="542" customWidth="1"/>
    <col min="1294" max="1536" width="11.44140625" style="542"/>
    <col min="1537" max="1537" width="22.6640625" style="542" customWidth="1"/>
    <col min="1538" max="1538" width="15.44140625" style="542" customWidth="1"/>
    <col min="1539" max="1539" width="7.33203125" style="542" customWidth="1"/>
    <col min="1540" max="1540" width="11.44140625" style="542"/>
    <col min="1541" max="1541" width="5.6640625" style="542" customWidth="1"/>
    <col min="1542" max="1542" width="0" style="542" hidden="1" customWidth="1"/>
    <col min="1543" max="1543" width="9.5546875" style="542" customWidth="1"/>
    <col min="1544" max="1544" width="14" style="542" customWidth="1"/>
    <col min="1545" max="1545" width="16.33203125" style="542" customWidth="1"/>
    <col min="1546" max="1546" width="15.88671875" style="542" customWidth="1"/>
    <col min="1547" max="1547" width="11.6640625" style="542" customWidth="1"/>
    <col min="1548" max="1548" width="8.33203125" style="542" customWidth="1"/>
    <col min="1549" max="1549" width="16.5546875" style="542" customWidth="1"/>
    <col min="1550" max="1792" width="11.44140625" style="542"/>
    <col min="1793" max="1793" width="22.6640625" style="542" customWidth="1"/>
    <col min="1794" max="1794" width="15.44140625" style="542" customWidth="1"/>
    <col min="1795" max="1795" width="7.33203125" style="542" customWidth="1"/>
    <col min="1796" max="1796" width="11.44140625" style="542"/>
    <col min="1797" max="1797" width="5.6640625" style="542" customWidth="1"/>
    <col min="1798" max="1798" width="0" style="542" hidden="1" customWidth="1"/>
    <col min="1799" max="1799" width="9.5546875" style="542" customWidth="1"/>
    <col min="1800" max="1800" width="14" style="542" customWidth="1"/>
    <col min="1801" max="1801" width="16.33203125" style="542" customWidth="1"/>
    <col min="1802" max="1802" width="15.88671875" style="542" customWidth="1"/>
    <col min="1803" max="1803" width="11.6640625" style="542" customWidth="1"/>
    <col min="1804" max="1804" width="8.33203125" style="542" customWidth="1"/>
    <col min="1805" max="1805" width="16.5546875" style="542" customWidth="1"/>
    <col min="1806" max="2048" width="11.44140625" style="542"/>
    <col min="2049" max="2049" width="22.6640625" style="542" customWidth="1"/>
    <col min="2050" max="2050" width="15.44140625" style="542" customWidth="1"/>
    <col min="2051" max="2051" width="7.33203125" style="542" customWidth="1"/>
    <col min="2052" max="2052" width="11.44140625" style="542"/>
    <col min="2053" max="2053" width="5.6640625" style="542" customWidth="1"/>
    <col min="2054" max="2054" width="0" style="542" hidden="1" customWidth="1"/>
    <col min="2055" max="2055" width="9.5546875" style="542" customWidth="1"/>
    <col min="2056" max="2056" width="14" style="542" customWidth="1"/>
    <col min="2057" max="2057" width="16.33203125" style="542" customWidth="1"/>
    <col min="2058" max="2058" width="15.88671875" style="542" customWidth="1"/>
    <col min="2059" max="2059" width="11.6640625" style="542" customWidth="1"/>
    <col min="2060" max="2060" width="8.33203125" style="542" customWidth="1"/>
    <col min="2061" max="2061" width="16.5546875" style="542" customWidth="1"/>
    <col min="2062" max="2304" width="11.44140625" style="542"/>
    <col min="2305" max="2305" width="22.6640625" style="542" customWidth="1"/>
    <col min="2306" max="2306" width="15.44140625" style="542" customWidth="1"/>
    <col min="2307" max="2307" width="7.33203125" style="542" customWidth="1"/>
    <col min="2308" max="2308" width="11.44140625" style="542"/>
    <col min="2309" max="2309" width="5.6640625" style="542" customWidth="1"/>
    <col min="2310" max="2310" width="0" style="542" hidden="1" customWidth="1"/>
    <col min="2311" max="2311" width="9.5546875" style="542" customWidth="1"/>
    <col min="2312" max="2312" width="14" style="542" customWidth="1"/>
    <col min="2313" max="2313" width="16.33203125" style="542" customWidth="1"/>
    <col min="2314" max="2314" width="15.88671875" style="542" customWidth="1"/>
    <col min="2315" max="2315" width="11.6640625" style="542" customWidth="1"/>
    <col min="2316" max="2316" width="8.33203125" style="542" customWidth="1"/>
    <col min="2317" max="2317" width="16.5546875" style="542" customWidth="1"/>
    <col min="2318" max="2560" width="11.44140625" style="542"/>
    <col min="2561" max="2561" width="22.6640625" style="542" customWidth="1"/>
    <col min="2562" max="2562" width="15.44140625" style="542" customWidth="1"/>
    <col min="2563" max="2563" width="7.33203125" style="542" customWidth="1"/>
    <col min="2564" max="2564" width="11.44140625" style="542"/>
    <col min="2565" max="2565" width="5.6640625" style="542" customWidth="1"/>
    <col min="2566" max="2566" width="0" style="542" hidden="1" customWidth="1"/>
    <col min="2567" max="2567" width="9.5546875" style="542" customWidth="1"/>
    <col min="2568" max="2568" width="14" style="542" customWidth="1"/>
    <col min="2569" max="2569" width="16.33203125" style="542" customWidth="1"/>
    <col min="2570" max="2570" width="15.88671875" style="542" customWidth="1"/>
    <col min="2571" max="2571" width="11.6640625" style="542" customWidth="1"/>
    <col min="2572" max="2572" width="8.33203125" style="542" customWidth="1"/>
    <col min="2573" max="2573" width="16.5546875" style="542" customWidth="1"/>
    <col min="2574" max="2816" width="11.44140625" style="542"/>
    <col min="2817" max="2817" width="22.6640625" style="542" customWidth="1"/>
    <col min="2818" max="2818" width="15.44140625" style="542" customWidth="1"/>
    <col min="2819" max="2819" width="7.33203125" style="542" customWidth="1"/>
    <col min="2820" max="2820" width="11.44140625" style="542"/>
    <col min="2821" max="2821" width="5.6640625" style="542" customWidth="1"/>
    <col min="2822" max="2822" width="0" style="542" hidden="1" customWidth="1"/>
    <col min="2823" max="2823" width="9.5546875" style="542" customWidth="1"/>
    <col min="2824" max="2824" width="14" style="542" customWidth="1"/>
    <col min="2825" max="2825" width="16.33203125" style="542" customWidth="1"/>
    <col min="2826" max="2826" width="15.88671875" style="542" customWidth="1"/>
    <col min="2827" max="2827" width="11.6640625" style="542" customWidth="1"/>
    <col min="2828" max="2828" width="8.33203125" style="542" customWidth="1"/>
    <col min="2829" max="2829" width="16.5546875" style="542" customWidth="1"/>
    <col min="2830" max="3072" width="11.44140625" style="542"/>
    <col min="3073" max="3073" width="22.6640625" style="542" customWidth="1"/>
    <col min="3074" max="3074" width="15.44140625" style="542" customWidth="1"/>
    <col min="3075" max="3075" width="7.33203125" style="542" customWidth="1"/>
    <col min="3076" max="3076" width="11.44140625" style="542"/>
    <col min="3077" max="3077" width="5.6640625" style="542" customWidth="1"/>
    <col min="3078" max="3078" width="0" style="542" hidden="1" customWidth="1"/>
    <col min="3079" max="3079" width="9.5546875" style="542" customWidth="1"/>
    <col min="3080" max="3080" width="14" style="542" customWidth="1"/>
    <col min="3081" max="3081" width="16.33203125" style="542" customWidth="1"/>
    <col min="3082" max="3082" width="15.88671875" style="542" customWidth="1"/>
    <col min="3083" max="3083" width="11.6640625" style="542" customWidth="1"/>
    <col min="3084" max="3084" width="8.33203125" style="542" customWidth="1"/>
    <col min="3085" max="3085" width="16.5546875" style="542" customWidth="1"/>
    <col min="3086" max="3328" width="11.44140625" style="542"/>
    <col min="3329" max="3329" width="22.6640625" style="542" customWidth="1"/>
    <col min="3330" max="3330" width="15.44140625" style="542" customWidth="1"/>
    <col min="3331" max="3331" width="7.33203125" style="542" customWidth="1"/>
    <col min="3332" max="3332" width="11.44140625" style="542"/>
    <col min="3333" max="3333" width="5.6640625" style="542" customWidth="1"/>
    <col min="3334" max="3334" width="0" style="542" hidden="1" customWidth="1"/>
    <col min="3335" max="3335" width="9.5546875" style="542" customWidth="1"/>
    <col min="3336" max="3336" width="14" style="542" customWidth="1"/>
    <col min="3337" max="3337" width="16.33203125" style="542" customWidth="1"/>
    <col min="3338" max="3338" width="15.88671875" style="542" customWidth="1"/>
    <col min="3339" max="3339" width="11.6640625" style="542" customWidth="1"/>
    <col min="3340" max="3340" width="8.33203125" style="542" customWidth="1"/>
    <col min="3341" max="3341" width="16.5546875" style="542" customWidth="1"/>
    <col min="3342" max="3584" width="11.44140625" style="542"/>
    <col min="3585" max="3585" width="22.6640625" style="542" customWidth="1"/>
    <col min="3586" max="3586" width="15.44140625" style="542" customWidth="1"/>
    <col min="3587" max="3587" width="7.33203125" style="542" customWidth="1"/>
    <col min="3588" max="3588" width="11.44140625" style="542"/>
    <col min="3589" max="3589" width="5.6640625" style="542" customWidth="1"/>
    <col min="3590" max="3590" width="0" style="542" hidden="1" customWidth="1"/>
    <col min="3591" max="3591" width="9.5546875" style="542" customWidth="1"/>
    <col min="3592" max="3592" width="14" style="542" customWidth="1"/>
    <col min="3593" max="3593" width="16.33203125" style="542" customWidth="1"/>
    <col min="3594" max="3594" width="15.88671875" style="542" customWidth="1"/>
    <col min="3595" max="3595" width="11.6640625" style="542" customWidth="1"/>
    <col min="3596" max="3596" width="8.33203125" style="542" customWidth="1"/>
    <col min="3597" max="3597" width="16.5546875" style="542" customWidth="1"/>
    <col min="3598" max="3840" width="11.44140625" style="542"/>
    <col min="3841" max="3841" width="22.6640625" style="542" customWidth="1"/>
    <col min="3842" max="3842" width="15.44140625" style="542" customWidth="1"/>
    <col min="3843" max="3843" width="7.33203125" style="542" customWidth="1"/>
    <col min="3844" max="3844" width="11.44140625" style="542"/>
    <col min="3845" max="3845" width="5.6640625" style="542" customWidth="1"/>
    <col min="3846" max="3846" width="0" style="542" hidden="1" customWidth="1"/>
    <col min="3847" max="3847" width="9.5546875" style="542" customWidth="1"/>
    <col min="3848" max="3848" width="14" style="542" customWidth="1"/>
    <col min="3849" max="3849" width="16.33203125" style="542" customWidth="1"/>
    <col min="3850" max="3850" width="15.88671875" style="542" customWidth="1"/>
    <col min="3851" max="3851" width="11.6640625" style="542" customWidth="1"/>
    <col min="3852" max="3852" width="8.33203125" style="542" customWidth="1"/>
    <col min="3853" max="3853" width="16.5546875" style="542" customWidth="1"/>
    <col min="3854" max="4096" width="11.44140625" style="542"/>
    <col min="4097" max="4097" width="22.6640625" style="542" customWidth="1"/>
    <col min="4098" max="4098" width="15.44140625" style="542" customWidth="1"/>
    <col min="4099" max="4099" width="7.33203125" style="542" customWidth="1"/>
    <col min="4100" max="4100" width="11.44140625" style="542"/>
    <col min="4101" max="4101" width="5.6640625" style="542" customWidth="1"/>
    <col min="4102" max="4102" width="0" style="542" hidden="1" customWidth="1"/>
    <col min="4103" max="4103" width="9.5546875" style="542" customWidth="1"/>
    <col min="4104" max="4104" width="14" style="542" customWidth="1"/>
    <col min="4105" max="4105" width="16.33203125" style="542" customWidth="1"/>
    <col min="4106" max="4106" width="15.88671875" style="542" customWidth="1"/>
    <col min="4107" max="4107" width="11.6640625" style="542" customWidth="1"/>
    <col min="4108" max="4108" width="8.33203125" style="542" customWidth="1"/>
    <col min="4109" max="4109" width="16.5546875" style="542" customWidth="1"/>
    <col min="4110" max="4352" width="11.44140625" style="542"/>
    <col min="4353" max="4353" width="22.6640625" style="542" customWidth="1"/>
    <col min="4354" max="4354" width="15.44140625" style="542" customWidth="1"/>
    <col min="4355" max="4355" width="7.33203125" style="542" customWidth="1"/>
    <col min="4356" max="4356" width="11.44140625" style="542"/>
    <col min="4357" max="4357" width="5.6640625" style="542" customWidth="1"/>
    <col min="4358" max="4358" width="0" style="542" hidden="1" customWidth="1"/>
    <col min="4359" max="4359" width="9.5546875" style="542" customWidth="1"/>
    <col min="4360" max="4360" width="14" style="542" customWidth="1"/>
    <col min="4361" max="4361" width="16.33203125" style="542" customWidth="1"/>
    <col min="4362" max="4362" width="15.88671875" style="542" customWidth="1"/>
    <col min="4363" max="4363" width="11.6640625" style="542" customWidth="1"/>
    <col min="4364" max="4364" width="8.33203125" style="542" customWidth="1"/>
    <col min="4365" max="4365" width="16.5546875" style="542" customWidth="1"/>
    <col min="4366" max="4608" width="11.44140625" style="542"/>
    <col min="4609" max="4609" width="22.6640625" style="542" customWidth="1"/>
    <col min="4610" max="4610" width="15.44140625" style="542" customWidth="1"/>
    <col min="4611" max="4611" width="7.33203125" style="542" customWidth="1"/>
    <col min="4612" max="4612" width="11.44140625" style="542"/>
    <col min="4613" max="4613" width="5.6640625" style="542" customWidth="1"/>
    <col min="4614" max="4614" width="0" style="542" hidden="1" customWidth="1"/>
    <col min="4615" max="4615" width="9.5546875" style="542" customWidth="1"/>
    <col min="4616" max="4616" width="14" style="542" customWidth="1"/>
    <col min="4617" max="4617" width="16.33203125" style="542" customWidth="1"/>
    <col min="4618" max="4618" width="15.88671875" style="542" customWidth="1"/>
    <col min="4619" max="4619" width="11.6640625" style="542" customWidth="1"/>
    <col min="4620" max="4620" width="8.33203125" style="542" customWidth="1"/>
    <col min="4621" max="4621" width="16.5546875" style="542" customWidth="1"/>
    <col min="4622" max="4864" width="11.44140625" style="542"/>
    <col min="4865" max="4865" width="22.6640625" style="542" customWidth="1"/>
    <col min="4866" max="4866" width="15.44140625" style="542" customWidth="1"/>
    <col min="4867" max="4867" width="7.33203125" style="542" customWidth="1"/>
    <col min="4868" max="4868" width="11.44140625" style="542"/>
    <col min="4869" max="4869" width="5.6640625" style="542" customWidth="1"/>
    <col min="4870" max="4870" width="0" style="542" hidden="1" customWidth="1"/>
    <col min="4871" max="4871" width="9.5546875" style="542" customWidth="1"/>
    <col min="4872" max="4872" width="14" style="542" customWidth="1"/>
    <col min="4873" max="4873" width="16.33203125" style="542" customWidth="1"/>
    <col min="4874" max="4874" width="15.88671875" style="542" customWidth="1"/>
    <col min="4875" max="4875" width="11.6640625" style="542" customWidth="1"/>
    <col min="4876" max="4876" width="8.33203125" style="542" customWidth="1"/>
    <col min="4877" max="4877" width="16.5546875" style="542" customWidth="1"/>
    <col min="4878" max="5120" width="11.44140625" style="542"/>
    <col min="5121" max="5121" width="22.6640625" style="542" customWidth="1"/>
    <col min="5122" max="5122" width="15.44140625" style="542" customWidth="1"/>
    <col min="5123" max="5123" width="7.33203125" style="542" customWidth="1"/>
    <col min="5124" max="5124" width="11.44140625" style="542"/>
    <col min="5125" max="5125" width="5.6640625" style="542" customWidth="1"/>
    <col min="5126" max="5126" width="0" style="542" hidden="1" customWidth="1"/>
    <col min="5127" max="5127" width="9.5546875" style="542" customWidth="1"/>
    <col min="5128" max="5128" width="14" style="542" customWidth="1"/>
    <col min="5129" max="5129" width="16.33203125" style="542" customWidth="1"/>
    <col min="5130" max="5130" width="15.88671875" style="542" customWidth="1"/>
    <col min="5131" max="5131" width="11.6640625" style="542" customWidth="1"/>
    <col min="5132" max="5132" width="8.33203125" style="542" customWidth="1"/>
    <col min="5133" max="5133" width="16.5546875" style="542" customWidth="1"/>
    <col min="5134" max="5376" width="11.44140625" style="542"/>
    <col min="5377" max="5377" width="22.6640625" style="542" customWidth="1"/>
    <col min="5378" max="5378" width="15.44140625" style="542" customWidth="1"/>
    <col min="5379" max="5379" width="7.33203125" style="542" customWidth="1"/>
    <col min="5380" max="5380" width="11.44140625" style="542"/>
    <col min="5381" max="5381" width="5.6640625" style="542" customWidth="1"/>
    <col min="5382" max="5382" width="0" style="542" hidden="1" customWidth="1"/>
    <col min="5383" max="5383" width="9.5546875" style="542" customWidth="1"/>
    <col min="5384" max="5384" width="14" style="542" customWidth="1"/>
    <col min="5385" max="5385" width="16.33203125" style="542" customWidth="1"/>
    <col min="5386" max="5386" width="15.88671875" style="542" customWidth="1"/>
    <col min="5387" max="5387" width="11.6640625" style="542" customWidth="1"/>
    <col min="5388" max="5388" width="8.33203125" style="542" customWidth="1"/>
    <col min="5389" max="5389" width="16.5546875" style="542" customWidth="1"/>
    <col min="5390" max="5632" width="11.44140625" style="542"/>
    <col min="5633" max="5633" width="22.6640625" style="542" customWidth="1"/>
    <col min="5634" max="5634" width="15.44140625" style="542" customWidth="1"/>
    <col min="5635" max="5635" width="7.33203125" style="542" customWidth="1"/>
    <col min="5636" max="5636" width="11.44140625" style="542"/>
    <col min="5637" max="5637" width="5.6640625" style="542" customWidth="1"/>
    <col min="5638" max="5638" width="0" style="542" hidden="1" customWidth="1"/>
    <col min="5639" max="5639" width="9.5546875" style="542" customWidth="1"/>
    <col min="5640" max="5640" width="14" style="542" customWidth="1"/>
    <col min="5641" max="5641" width="16.33203125" style="542" customWidth="1"/>
    <col min="5642" max="5642" width="15.88671875" style="542" customWidth="1"/>
    <col min="5643" max="5643" width="11.6640625" style="542" customWidth="1"/>
    <col min="5644" max="5644" width="8.33203125" style="542" customWidth="1"/>
    <col min="5645" max="5645" width="16.5546875" style="542" customWidth="1"/>
    <col min="5646" max="5888" width="11.44140625" style="542"/>
    <col min="5889" max="5889" width="22.6640625" style="542" customWidth="1"/>
    <col min="5890" max="5890" width="15.44140625" style="542" customWidth="1"/>
    <col min="5891" max="5891" width="7.33203125" style="542" customWidth="1"/>
    <col min="5892" max="5892" width="11.44140625" style="542"/>
    <col min="5893" max="5893" width="5.6640625" style="542" customWidth="1"/>
    <col min="5894" max="5894" width="0" style="542" hidden="1" customWidth="1"/>
    <col min="5895" max="5895" width="9.5546875" style="542" customWidth="1"/>
    <col min="5896" max="5896" width="14" style="542" customWidth="1"/>
    <col min="5897" max="5897" width="16.33203125" style="542" customWidth="1"/>
    <col min="5898" max="5898" width="15.88671875" style="542" customWidth="1"/>
    <col min="5899" max="5899" width="11.6640625" style="542" customWidth="1"/>
    <col min="5900" max="5900" width="8.33203125" style="542" customWidth="1"/>
    <col min="5901" max="5901" width="16.5546875" style="542" customWidth="1"/>
    <col min="5902" max="6144" width="11.44140625" style="542"/>
    <col min="6145" max="6145" width="22.6640625" style="542" customWidth="1"/>
    <col min="6146" max="6146" width="15.44140625" style="542" customWidth="1"/>
    <col min="6147" max="6147" width="7.33203125" style="542" customWidth="1"/>
    <col min="6148" max="6148" width="11.44140625" style="542"/>
    <col min="6149" max="6149" width="5.6640625" style="542" customWidth="1"/>
    <col min="6150" max="6150" width="0" style="542" hidden="1" customWidth="1"/>
    <col min="6151" max="6151" width="9.5546875" style="542" customWidth="1"/>
    <col min="6152" max="6152" width="14" style="542" customWidth="1"/>
    <col min="6153" max="6153" width="16.33203125" style="542" customWidth="1"/>
    <col min="6154" max="6154" width="15.88671875" style="542" customWidth="1"/>
    <col min="6155" max="6155" width="11.6640625" style="542" customWidth="1"/>
    <col min="6156" max="6156" width="8.33203125" style="542" customWidth="1"/>
    <col min="6157" max="6157" width="16.5546875" style="542" customWidth="1"/>
    <col min="6158" max="6400" width="11.44140625" style="542"/>
    <col min="6401" max="6401" width="22.6640625" style="542" customWidth="1"/>
    <col min="6402" max="6402" width="15.44140625" style="542" customWidth="1"/>
    <col min="6403" max="6403" width="7.33203125" style="542" customWidth="1"/>
    <col min="6404" max="6404" width="11.44140625" style="542"/>
    <col min="6405" max="6405" width="5.6640625" style="542" customWidth="1"/>
    <col min="6406" max="6406" width="0" style="542" hidden="1" customWidth="1"/>
    <col min="6407" max="6407" width="9.5546875" style="542" customWidth="1"/>
    <col min="6408" max="6408" width="14" style="542" customWidth="1"/>
    <col min="6409" max="6409" width="16.33203125" style="542" customWidth="1"/>
    <col min="6410" max="6410" width="15.88671875" style="542" customWidth="1"/>
    <col min="6411" max="6411" width="11.6640625" style="542" customWidth="1"/>
    <col min="6412" max="6412" width="8.33203125" style="542" customWidth="1"/>
    <col min="6413" max="6413" width="16.5546875" style="542" customWidth="1"/>
    <col min="6414" max="6656" width="11.44140625" style="542"/>
    <col min="6657" max="6657" width="22.6640625" style="542" customWidth="1"/>
    <col min="6658" max="6658" width="15.44140625" style="542" customWidth="1"/>
    <col min="6659" max="6659" width="7.33203125" style="542" customWidth="1"/>
    <col min="6660" max="6660" width="11.44140625" style="542"/>
    <col min="6661" max="6661" width="5.6640625" style="542" customWidth="1"/>
    <col min="6662" max="6662" width="0" style="542" hidden="1" customWidth="1"/>
    <col min="6663" max="6663" width="9.5546875" style="542" customWidth="1"/>
    <col min="6664" max="6664" width="14" style="542" customWidth="1"/>
    <col min="6665" max="6665" width="16.33203125" style="542" customWidth="1"/>
    <col min="6666" max="6666" width="15.88671875" style="542" customWidth="1"/>
    <col min="6667" max="6667" width="11.6640625" style="542" customWidth="1"/>
    <col min="6668" max="6668" width="8.33203125" style="542" customWidth="1"/>
    <col min="6669" max="6669" width="16.5546875" style="542" customWidth="1"/>
    <col min="6670" max="6912" width="11.44140625" style="542"/>
    <col min="6913" max="6913" width="22.6640625" style="542" customWidth="1"/>
    <col min="6914" max="6914" width="15.44140625" style="542" customWidth="1"/>
    <col min="6915" max="6915" width="7.33203125" style="542" customWidth="1"/>
    <col min="6916" max="6916" width="11.44140625" style="542"/>
    <col min="6917" max="6917" width="5.6640625" style="542" customWidth="1"/>
    <col min="6918" max="6918" width="0" style="542" hidden="1" customWidth="1"/>
    <col min="6919" max="6919" width="9.5546875" style="542" customWidth="1"/>
    <col min="6920" max="6920" width="14" style="542" customWidth="1"/>
    <col min="6921" max="6921" width="16.33203125" style="542" customWidth="1"/>
    <col min="6922" max="6922" width="15.88671875" style="542" customWidth="1"/>
    <col min="6923" max="6923" width="11.6640625" style="542" customWidth="1"/>
    <col min="6924" max="6924" width="8.33203125" style="542" customWidth="1"/>
    <col min="6925" max="6925" width="16.5546875" style="542" customWidth="1"/>
    <col min="6926" max="7168" width="11.44140625" style="542"/>
    <col min="7169" max="7169" width="22.6640625" style="542" customWidth="1"/>
    <col min="7170" max="7170" width="15.44140625" style="542" customWidth="1"/>
    <col min="7171" max="7171" width="7.33203125" style="542" customWidth="1"/>
    <col min="7172" max="7172" width="11.44140625" style="542"/>
    <col min="7173" max="7173" width="5.6640625" style="542" customWidth="1"/>
    <col min="7174" max="7174" width="0" style="542" hidden="1" customWidth="1"/>
    <col min="7175" max="7175" width="9.5546875" style="542" customWidth="1"/>
    <col min="7176" max="7176" width="14" style="542" customWidth="1"/>
    <col min="7177" max="7177" width="16.33203125" style="542" customWidth="1"/>
    <col min="7178" max="7178" width="15.88671875" style="542" customWidth="1"/>
    <col min="7179" max="7179" width="11.6640625" style="542" customWidth="1"/>
    <col min="7180" max="7180" width="8.33203125" style="542" customWidth="1"/>
    <col min="7181" max="7181" width="16.5546875" style="542" customWidth="1"/>
    <col min="7182" max="7424" width="11.44140625" style="542"/>
    <col min="7425" max="7425" width="22.6640625" style="542" customWidth="1"/>
    <col min="7426" max="7426" width="15.44140625" style="542" customWidth="1"/>
    <col min="7427" max="7427" width="7.33203125" style="542" customWidth="1"/>
    <col min="7428" max="7428" width="11.44140625" style="542"/>
    <col min="7429" max="7429" width="5.6640625" style="542" customWidth="1"/>
    <col min="7430" max="7430" width="0" style="542" hidden="1" customWidth="1"/>
    <col min="7431" max="7431" width="9.5546875" style="542" customWidth="1"/>
    <col min="7432" max="7432" width="14" style="542" customWidth="1"/>
    <col min="7433" max="7433" width="16.33203125" style="542" customWidth="1"/>
    <col min="7434" max="7434" width="15.88671875" style="542" customWidth="1"/>
    <col min="7435" max="7435" width="11.6640625" style="542" customWidth="1"/>
    <col min="7436" max="7436" width="8.33203125" style="542" customWidth="1"/>
    <col min="7437" max="7437" width="16.5546875" style="542" customWidth="1"/>
    <col min="7438" max="7680" width="11.44140625" style="542"/>
    <col min="7681" max="7681" width="22.6640625" style="542" customWidth="1"/>
    <col min="7682" max="7682" width="15.44140625" style="542" customWidth="1"/>
    <col min="7683" max="7683" width="7.33203125" style="542" customWidth="1"/>
    <col min="7684" max="7684" width="11.44140625" style="542"/>
    <col min="7685" max="7685" width="5.6640625" style="542" customWidth="1"/>
    <col min="7686" max="7686" width="0" style="542" hidden="1" customWidth="1"/>
    <col min="7687" max="7687" width="9.5546875" style="542" customWidth="1"/>
    <col min="7688" max="7688" width="14" style="542" customWidth="1"/>
    <col min="7689" max="7689" width="16.33203125" style="542" customWidth="1"/>
    <col min="7690" max="7690" width="15.88671875" style="542" customWidth="1"/>
    <col min="7691" max="7691" width="11.6640625" style="542" customWidth="1"/>
    <col min="7692" max="7692" width="8.33203125" style="542" customWidth="1"/>
    <col min="7693" max="7693" width="16.5546875" style="542" customWidth="1"/>
    <col min="7694" max="7936" width="11.44140625" style="542"/>
    <col min="7937" max="7937" width="22.6640625" style="542" customWidth="1"/>
    <col min="7938" max="7938" width="15.44140625" style="542" customWidth="1"/>
    <col min="7939" max="7939" width="7.33203125" style="542" customWidth="1"/>
    <col min="7940" max="7940" width="11.44140625" style="542"/>
    <col min="7941" max="7941" width="5.6640625" style="542" customWidth="1"/>
    <col min="7942" max="7942" width="0" style="542" hidden="1" customWidth="1"/>
    <col min="7943" max="7943" width="9.5546875" style="542" customWidth="1"/>
    <col min="7944" max="7944" width="14" style="542" customWidth="1"/>
    <col min="7945" max="7945" width="16.33203125" style="542" customWidth="1"/>
    <col min="7946" max="7946" width="15.88671875" style="542" customWidth="1"/>
    <col min="7947" max="7947" width="11.6640625" style="542" customWidth="1"/>
    <col min="7948" max="7948" width="8.33203125" style="542" customWidth="1"/>
    <col min="7949" max="7949" width="16.5546875" style="542" customWidth="1"/>
    <col min="7950" max="8192" width="11.44140625" style="542"/>
    <col min="8193" max="8193" width="22.6640625" style="542" customWidth="1"/>
    <col min="8194" max="8194" width="15.44140625" style="542" customWidth="1"/>
    <col min="8195" max="8195" width="7.33203125" style="542" customWidth="1"/>
    <col min="8196" max="8196" width="11.44140625" style="542"/>
    <col min="8197" max="8197" width="5.6640625" style="542" customWidth="1"/>
    <col min="8198" max="8198" width="0" style="542" hidden="1" customWidth="1"/>
    <col min="8199" max="8199" width="9.5546875" style="542" customWidth="1"/>
    <col min="8200" max="8200" width="14" style="542" customWidth="1"/>
    <col min="8201" max="8201" width="16.33203125" style="542" customWidth="1"/>
    <col min="8202" max="8202" width="15.88671875" style="542" customWidth="1"/>
    <col min="8203" max="8203" width="11.6640625" style="542" customWidth="1"/>
    <col min="8204" max="8204" width="8.33203125" style="542" customWidth="1"/>
    <col min="8205" max="8205" width="16.5546875" style="542" customWidth="1"/>
    <col min="8206" max="8448" width="11.44140625" style="542"/>
    <col min="8449" max="8449" width="22.6640625" style="542" customWidth="1"/>
    <col min="8450" max="8450" width="15.44140625" style="542" customWidth="1"/>
    <col min="8451" max="8451" width="7.33203125" style="542" customWidth="1"/>
    <col min="8452" max="8452" width="11.44140625" style="542"/>
    <col min="8453" max="8453" width="5.6640625" style="542" customWidth="1"/>
    <col min="8454" max="8454" width="0" style="542" hidden="1" customWidth="1"/>
    <col min="8455" max="8455" width="9.5546875" style="542" customWidth="1"/>
    <col min="8456" max="8456" width="14" style="542" customWidth="1"/>
    <col min="8457" max="8457" width="16.33203125" style="542" customWidth="1"/>
    <col min="8458" max="8458" width="15.88671875" style="542" customWidth="1"/>
    <col min="8459" max="8459" width="11.6640625" style="542" customWidth="1"/>
    <col min="8460" max="8460" width="8.33203125" style="542" customWidth="1"/>
    <col min="8461" max="8461" width="16.5546875" style="542" customWidth="1"/>
    <col min="8462" max="8704" width="11.44140625" style="542"/>
    <col min="8705" max="8705" width="22.6640625" style="542" customWidth="1"/>
    <col min="8706" max="8706" width="15.44140625" style="542" customWidth="1"/>
    <col min="8707" max="8707" width="7.33203125" style="542" customWidth="1"/>
    <col min="8708" max="8708" width="11.44140625" style="542"/>
    <col min="8709" max="8709" width="5.6640625" style="542" customWidth="1"/>
    <col min="8710" max="8710" width="0" style="542" hidden="1" customWidth="1"/>
    <col min="8711" max="8711" width="9.5546875" style="542" customWidth="1"/>
    <col min="8712" max="8712" width="14" style="542" customWidth="1"/>
    <col min="8713" max="8713" width="16.33203125" style="542" customWidth="1"/>
    <col min="8714" max="8714" width="15.88671875" style="542" customWidth="1"/>
    <col min="8715" max="8715" width="11.6640625" style="542" customWidth="1"/>
    <col min="8716" max="8716" width="8.33203125" style="542" customWidth="1"/>
    <col min="8717" max="8717" width="16.5546875" style="542" customWidth="1"/>
    <col min="8718" max="8960" width="11.44140625" style="542"/>
    <col min="8961" max="8961" width="22.6640625" style="542" customWidth="1"/>
    <col min="8962" max="8962" width="15.44140625" style="542" customWidth="1"/>
    <col min="8963" max="8963" width="7.33203125" style="542" customWidth="1"/>
    <col min="8964" max="8964" width="11.44140625" style="542"/>
    <col min="8965" max="8965" width="5.6640625" style="542" customWidth="1"/>
    <col min="8966" max="8966" width="0" style="542" hidden="1" customWidth="1"/>
    <col min="8967" max="8967" width="9.5546875" style="542" customWidth="1"/>
    <col min="8968" max="8968" width="14" style="542" customWidth="1"/>
    <col min="8969" max="8969" width="16.33203125" style="542" customWidth="1"/>
    <col min="8970" max="8970" width="15.88671875" style="542" customWidth="1"/>
    <col min="8971" max="8971" width="11.6640625" style="542" customWidth="1"/>
    <col min="8972" max="8972" width="8.33203125" style="542" customWidth="1"/>
    <col min="8973" max="8973" width="16.5546875" style="542" customWidth="1"/>
    <col min="8974" max="9216" width="11.44140625" style="542"/>
    <col min="9217" max="9217" width="22.6640625" style="542" customWidth="1"/>
    <col min="9218" max="9218" width="15.44140625" style="542" customWidth="1"/>
    <col min="9219" max="9219" width="7.33203125" style="542" customWidth="1"/>
    <col min="9220" max="9220" width="11.44140625" style="542"/>
    <col min="9221" max="9221" width="5.6640625" style="542" customWidth="1"/>
    <col min="9222" max="9222" width="0" style="542" hidden="1" customWidth="1"/>
    <col min="9223" max="9223" width="9.5546875" style="542" customWidth="1"/>
    <col min="9224" max="9224" width="14" style="542" customWidth="1"/>
    <col min="9225" max="9225" width="16.33203125" style="542" customWidth="1"/>
    <col min="9226" max="9226" width="15.88671875" style="542" customWidth="1"/>
    <col min="9227" max="9227" width="11.6640625" style="542" customWidth="1"/>
    <col min="9228" max="9228" width="8.33203125" style="542" customWidth="1"/>
    <col min="9229" max="9229" width="16.5546875" style="542" customWidth="1"/>
    <col min="9230" max="9472" width="11.44140625" style="542"/>
    <col min="9473" max="9473" width="22.6640625" style="542" customWidth="1"/>
    <col min="9474" max="9474" width="15.44140625" style="542" customWidth="1"/>
    <col min="9475" max="9475" width="7.33203125" style="542" customWidth="1"/>
    <col min="9476" max="9476" width="11.44140625" style="542"/>
    <col min="9477" max="9477" width="5.6640625" style="542" customWidth="1"/>
    <col min="9478" max="9478" width="0" style="542" hidden="1" customWidth="1"/>
    <col min="9479" max="9479" width="9.5546875" style="542" customWidth="1"/>
    <col min="9480" max="9480" width="14" style="542" customWidth="1"/>
    <col min="9481" max="9481" width="16.33203125" style="542" customWidth="1"/>
    <col min="9482" max="9482" width="15.88671875" style="542" customWidth="1"/>
    <col min="9483" max="9483" width="11.6640625" style="542" customWidth="1"/>
    <col min="9484" max="9484" width="8.33203125" style="542" customWidth="1"/>
    <col min="9485" max="9485" width="16.5546875" style="542" customWidth="1"/>
    <col min="9486" max="9728" width="11.44140625" style="542"/>
    <col min="9729" max="9729" width="22.6640625" style="542" customWidth="1"/>
    <col min="9730" max="9730" width="15.44140625" style="542" customWidth="1"/>
    <col min="9731" max="9731" width="7.33203125" style="542" customWidth="1"/>
    <col min="9732" max="9732" width="11.44140625" style="542"/>
    <col min="9733" max="9733" width="5.6640625" style="542" customWidth="1"/>
    <col min="9734" max="9734" width="0" style="542" hidden="1" customWidth="1"/>
    <col min="9735" max="9735" width="9.5546875" style="542" customWidth="1"/>
    <col min="9736" max="9736" width="14" style="542" customWidth="1"/>
    <col min="9737" max="9737" width="16.33203125" style="542" customWidth="1"/>
    <col min="9738" max="9738" width="15.88671875" style="542" customWidth="1"/>
    <col min="9739" max="9739" width="11.6640625" style="542" customWidth="1"/>
    <col min="9740" max="9740" width="8.33203125" style="542" customWidth="1"/>
    <col min="9741" max="9741" width="16.5546875" style="542" customWidth="1"/>
    <col min="9742" max="9984" width="11.44140625" style="542"/>
    <col min="9985" max="9985" width="22.6640625" style="542" customWidth="1"/>
    <col min="9986" max="9986" width="15.44140625" style="542" customWidth="1"/>
    <col min="9987" max="9987" width="7.33203125" style="542" customWidth="1"/>
    <col min="9988" max="9988" width="11.44140625" style="542"/>
    <col min="9989" max="9989" width="5.6640625" style="542" customWidth="1"/>
    <col min="9990" max="9990" width="0" style="542" hidden="1" customWidth="1"/>
    <col min="9991" max="9991" width="9.5546875" style="542" customWidth="1"/>
    <col min="9992" max="9992" width="14" style="542" customWidth="1"/>
    <col min="9993" max="9993" width="16.33203125" style="542" customWidth="1"/>
    <col min="9994" max="9994" width="15.88671875" style="542" customWidth="1"/>
    <col min="9995" max="9995" width="11.6640625" style="542" customWidth="1"/>
    <col min="9996" max="9996" width="8.33203125" style="542" customWidth="1"/>
    <col min="9997" max="9997" width="16.5546875" style="542" customWidth="1"/>
    <col min="9998" max="10240" width="11.44140625" style="542"/>
    <col min="10241" max="10241" width="22.6640625" style="542" customWidth="1"/>
    <col min="10242" max="10242" width="15.44140625" style="542" customWidth="1"/>
    <col min="10243" max="10243" width="7.33203125" style="542" customWidth="1"/>
    <col min="10244" max="10244" width="11.44140625" style="542"/>
    <col min="10245" max="10245" width="5.6640625" style="542" customWidth="1"/>
    <col min="10246" max="10246" width="0" style="542" hidden="1" customWidth="1"/>
    <col min="10247" max="10247" width="9.5546875" style="542" customWidth="1"/>
    <col min="10248" max="10248" width="14" style="542" customWidth="1"/>
    <col min="10249" max="10249" width="16.33203125" style="542" customWidth="1"/>
    <col min="10250" max="10250" width="15.88671875" style="542" customWidth="1"/>
    <col min="10251" max="10251" width="11.6640625" style="542" customWidth="1"/>
    <col min="10252" max="10252" width="8.33203125" style="542" customWidth="1"/>
    <col min="10253" max="10253" width="16.5546875" style="542" customWidth="1"/>
    <col min="10254" max="10496" width="11.44140625" style="542"/>
    <col min="10497" max="10497" width="22.6640625" style="542" customWidth="1"/>
    <col min="10498" max="10498" width="15.44140625" style="542" customWidth="1"/>
    <col min="10499" max="10499" width="7.33203125" style="542" customWidth="1"/>
    <col min="10500" max="10500" width="11.44140625" style="542"/>
    <col min="10501" max="10501" width="5.6640625" style="542" customWidth="1"/>
    <col min="10502" max="10502" width="0" style="542" hidden="1" customWidth="1"/>
    <col min="10503" max="10503" width="9.5546875" style="542" customWidth="1"/>
    <col min="10504" max="10504" width="14" style="542" customWidth="1"/>
    <col min="10505" max="10505" width="16.33203125" style="542" customWidth="1"/>
    <col min="10506" max="10506" width="15.88671875" style="542" customWidth="1"/>
    <col min="10507" max="10507" width="11.6640625" style="542" customWidth="1"/>
    <col min="10508" max="10508" width="8.33203125" style="542" customWidth="1"/>
    <col min="10509" max="10509" width="16.5546875" style="542" customWidth="1"/>
    <col min="10510" max="10752" width="11.44140625" style="542"/>
    <col min="10753" max="10753" width="22.6640625" style="542" customWidth="1"/>
    <col min="10754" max="10754" width="15.44140625" style="542" customWidth="1"/>
    <col min="10755" max="10755" width="7.33203125" style="542" customWidth="1"/>
    <col min="10756" max="10756" width="11.44140625" style="542"/>
    <col min="10757" max="10757" width="5.6640625" style="542" customWidth="1"/>
    <col min="10758" max="10758" width="0" style="542" hidden="1" customWidth="1"/>
    <col min="10759" max="10759" width="9.5546875" style="542" customWidth="1"/>
    <col min="10760" max="10760" width="14" style="542" customWidth="1"/>
    <col min="10761" max="10761" width="16.33203125" style="542" customWidth="1"/>
    <col min="10762" max="10762" width="15.88671875" style="542" customWidth="1"/>
    <col min="10763" max="10763" width="11.6640625" style="542" customWidth="1"/>
    <col min="10764" max="10764" width="8.33203125" style="542" customWidth="1"/>
    <col min="10765" max="10765" width="16.5546875" style="542" customWidth="1"/>
    <col min="10766" max="11008" width="11.44140625" style="542"/>
    <col min="11009" max="11009" width="22.6640625" style="542" customWidth="1"/>
    <col min="11010" max="11010" width="15.44140625" style="542" customWidth="1"/>
    <col min="11011" max="11011" width="7.33203125" style="542" customWidth="1"/>
    <col min="11012" max="11012" width="11.44140625" style="542"/>
    <col min="11013" max="11013" width="5.6640625" style="542" customWidth="1"/>
    <col min="11014" max="11014" width="0" style="542" hidden="1" customWidth="1"/>
    <col min="11015" max="11015" width="9.5546875" style="542" customWidth="1"/>
    <col min="11016" max="11016" width="14" style="542" customWidth="1"/>
    <col min="11017" max="11017" width="16.33203125" style="542" customWidth="1"/>
    <col min="11018" max="11018" width="15.88671875" style="542" customWidth="1"/>
    <col min="11019" max="11019" width="11.6640625" style="542" customWidth="1"/>
    <col min="11020" max="11020" width="8.33203125" style="542" customWidth="1"/>
    <col min="11021" max="11021" width="16.5546875" style="542" customWidth="1"/>
    <col min="11022" max="11264" width="11.44140625" style="542"/>
    <col min="11265" max="11265" width="22.6640625" style="542" customWidth="1"/>
    <col min="11266" max="11266" width="15.44140625" style="542" customWidth="1"/>
    <col min="11267" max="11267" width="7.33203125" style="542" customWidth="1"/>
    <col min="11268" max="11268" width="11.44140625" style="542"/>
    <col min="11269" max="11269" width="5.6640625" style="542" customWidth="1"/>
    <col min="11270" max="11270" width="0" style="542" hidden="1" customWidth="1"/>
    <col min="11271" max="11271" width="9.5546875" style="542" customWidth="1"/>
    <col min="11272" max="11272" width="14" style="542" customWidth="1"/>
    <col min="11273" max="11273" width="16.33203125" style="542" customWidth="1"/>
    <col min="11274" max="11274" width="15.88671875" style="542" customWidth="1"/>
    <col min="11275" max="11275" width="11.6640625" style="542" customWidth="1"/>
    <col min="11276" max="11276" width="8.33203125" style="542" customWidth="1"/>
    <col min="11277" max="11277" width="16.5546875" style="542" customWidth="1"/>
    <col min="11278" max="11520" width="11.44140625" style="542"/>
    <col min="11521" max="11521" width="22.6640625" style="542" customWidth="1"/>
    <col min="11522" max="11522" width="15.44140625" style="542" customWidth="1"/>
    <col min="11523" max="11523" width="7.33203125" style="542" customWidth="1"/>
    <col min="11524" max="11524" width="11.44140625" style="542"/>
    <col min="11525" max="11525" width="5.6640625" style="542" customWidth="1"/>
    <col min="11526" max="11526" width="0" style="542" hidden="1" customWidth="1"/>
    <col min="11527" max="11527" width="9.5546875" style="542" customWidth="1"/>
    <col min="11528" max="11528" width="14" style="542" customWidth="1"/>
    <col min="11529" max="11529" width="16.33203125" style="542" customWidth="1"/>
    <col min="11530" max="11530" width="15.88671875" style="542" customWidth="1"/>
    <col min="11531" max="11531" width="11.6640625" style="542" customWidth="1"/>
    <col min="11532" max="11532" width="8.33203125" style="542" customWidth="1"/>
    <col min="11533" max="11533" width="16.5546875" style="542" customWidth="1"/>
    <col min="11534" max="11776" width="11.44140625" style="542"/>
    <col min="11777" max="11777" width="22.6640625" style="542" customWidth="1"/>
    <col min="11778" max="11778" width="15.44140625" style="542" customWidth="1"/>
    <col min="11779" max="11779" width="7.33203125" style="542" customWidth="1"/>
    <col min="11780" max="11780" width="11.44140625" style="542"/>
    <col min="11781" max="11781" width="5.6640625" style="542" customWidth="1"/>
    <col min="11782" max="11782" width="0" style="542" hidden="1" customWidth="1"/>
    <col min="11783" max="11783" width="9.5546875" style="542" customWidth="1"/>
    <col min="11784" max="11784" width="14" style="542" customWidth="1"/>
    <col min="11785" max="11785" width="16.33203125" style="542" customWidth="1"/>
    <col min="11786" max="11786" width="15.88671875" style="542" customWidth="1"/>
    <col min="11787" max="11787" width="11.6640625" style="542" customWidth="1"/>
    <col min="11788" max="11788" width="8.33203125" style="542" customWidth="1"/>
    <col min="11789" max="11789" width="16.5546875" style="542" customWidth="1"/>
    <col min="11790" max="12032" width="11.44140625" style="542"/>
    <col min="12033" max="12033" width="22.6640625" style="542" customWidth="1"/>
    <col min="12034" max="12034" width="15.44140625" style="542" customWidth="1"/>
    <col min="12035" max="12035" width="7.33203125" style="542" customWidth="1"/>
    <col min="12036" max="12036" width="11.44140625" style="542"/>
    <col min="12037" max="12037" width="5.6640625" style="542" customWidth="1"/>
    <col min="12038" max="12038" width="0" style="542" hidden="1" customWidth="1"/>
    <col min="12039" max="12039" width="9.5546875" style="542" customWidth="1"/>
    <col min="12040" max="12040" width="14" style="542" customWidth="1"/>
    <col min="12041" max="12041" width="16.33203125" style="542" customWidth="1"/>
    <col min="12042" max="12042" width="15.88671875" style="542" customWidth="1"/>
    <col min="12043" max="12043" width="11.6640625" style="542" customWidth="1"/>
    <col min="12044" max="12044" width="8.33203125" style="542" customWidth="1"/>
    <col min="12045" max="12045" width="16.5546875" style="542" customWidth="1"/>
    <col min="12046" max="12288" width="11.44140625" style="542"/>
    <col min="12289" max="12289" width="22.6640625" style="542" customWidth="1"/>
    <col min="12290" max="12290" width="15.44140625" style="542" customWidth="1"/>
    <col min="12291" max="12291" width="7.33203125" style="542" customWidth="1"/>
    <col min="12292" max="12292" width="11.44140625" style="542"/>
    <col min="12293" max="12293" width="5.6640625" style="542" customWidth="1"/>
    <col min="12294" max="12294" width="0" style="542" hidden="1" customWidth="1"/>
    <col min="12295" max="12295" width="9.5546875" style="542" customWidth="1"/>
    <col min="12296" max="12296" width="14" style="542" customWidth="1"/>
    <col min="12297" max="12297" width="16.33203125" style="542" customWidth="1"/>
    <col min="12298" max="12298" width="15.88671875" style="542" customWidth="1"/>
    <col min="12299" max="12299" width="11.6640625" style="542" customWidth="1"/>
    <col min="12300" max="12300" width="8.33203125" style="542" customWidth="1"/>
    <col min="12301" max="12301" width="16.5546875" style="542" customWidth="1"/>
    <col min="12302" max="12544" width="11.44140625" style="542"/>
    <col min="12545" max="12545" width="22.6640625" style="542" customWidth="1"/>
    <col min="12546" max="12546" width="15.44140625" style="542" customWidth="1"/>
    <col min="12547" max="12547" width="7.33203125" style="542" customWidth="1"/>
    <col min="12548" max="12548" width="11.44140625" style="542"/>
    <col min="12549" max="12549" width="5.6640625" style="542" customWidth="1"/>
    <col min="12550" max="12550" width="0" style="542" hidden="1" customWidth="1"/>
    <col min="12551" max="12551" width="9.5546875" style="542" customWidth="1"/>
    <col min="12552" max="12552" width="14" style="542" customWidth="1"/>
    <col min="12553" max="12553" width="16.33203125" style="542" customWidth="1"/>
    <col min="12554" max="12554" width="15.88671875" style="542" customWidth="1"/>
    <col min="12555" max="12555" width="11.6640625" style="542" customWidth="1"/>
    <col min="12556" max="12556" width="8.33203125" style="542" customWidth="1"/>
    <col min="12557" max="12557" width="16.5546875" style="542" customWidth="1"/>
    <col min="12558" max="12800" width="11.44140625" style="542"/>
    <col min="12801" max="12801" width="22.6640625" style="542" customWidth="1"/>
    <col min="12802" max="12802" width="15.44140625" style="542" customWidth="1"/>
    <col min="12803" max="12803" width="7.33203125" style="542" customWidth="1"/>
    <col min="12804" max="12804" width="11.44140625" style="542"/>
    <col min="12805" max="12805" width="5.6640625" style="542" customWidth="1"/>
    <col min="12806" max="12806" width="0" style="542" hidden="1" customWidth="1"/>
    <col min="12807" max="12807" width="9.5546875" style="542" customWidth="1"/>
    <col min="12808" max="12808" width="14" style="542" customWidth="1"/>
    <col min="12809" max="12809" width="16.33203125" style="542" customWidth="1"/>
    <col min="12810" max="12810" width="15.88671875" style="542" customWidth="1"/>
    <col min="12811" max="12811" width="11.6640625" style="542" customWidth="1"/>
    <col min="12812" max="12812" width="8.33203125" style="542" customWidth="1"/>
    <col min="12813" max="12813" width="16.5546875" style="542" customWidth="1"/>
    <col min="12814" max="13056" width="11.44140625" style="542"/>
    <col min="13057" max="13057" width="22.6640625" style="542" customWidth="1"/>
    <col min="13058" max="13058" width="15.44140625" style="542" customWidth="1"/>
    <col min="13059" max="13059" width="7.33203125" style="542" customWidth="1"/>
    <col min="13060" max="13060" width="11.44140625" style="542"/>
    <col min="13061" max="13061" width="5.6640625" style="542" customWidth="1"/>
    <col min="13062" max="13062" width="0" style="542" hidden="1" customWidth="1"/>
    <col min="13063" max="13063" width="9.5546875" style="542" customWidth="1"/>
    <col min="13064" max="13064" width="14" style="542" customWidth="1"/>
    <col min="13065" max="13065" width="16.33203125" style="542" customWidth="1"/>
    <col min="13066" max="13066" width="15.88671875" style="542" customWidth="1"/>
    <col min="13067" max="13067" width="11.6640625" style="542" customWidth="1"/>
    <col min="13068" max="13068" width="8.33203125" style="542" customWidth="1"/>
    <col min="13069" max="13069" width="16.5546875" style="542" customWidth="1"/>
    <col min="13070" max="13312" width="11.44140625" style="542"/>
    <col min="13313" max="13313" width="22.6640625" style="542" customWidth="1"/>
    <col min="13314" max="13314" width="15.44140625" style="542" customWidth="1"/>
    <col min="13315" max="13315" width="7.33203125" style="542" customWidth="1"/>
    <col min="13316" max="13316" width="11.44140625" style="542"/>
    <col min="13317" max="13317" width="5.6640625" style="542" customWidth="1"/>
    <col min="13318" max="13318" width="0" style="542" hidden="1" customWidth="1"/>
    <col min="13319" max="13319" width="9.5546875" style="542" customWidth="1"/>
    <col min="13320" max="13320" width="14" style="542" customWidth="1"/>
    <col min="13321" max="13321" width="16.33203125" style="542" customWidth="1"/>
    <col min="13322" max="13322" width="15.88671875" style="542" customWidth="1"/>
    <col min="13323" max="13323" width="11.6640625" style="542" customWidth="1"/>
    <col min="13324" max="13324" width="8.33203125" style="542" customWidth="1"/>
    <col min="13325" max="13325" width="16.5546875" style="542" customWidth="1"/>
    <col min="13326" max="13568" width="11.44140625" style="542"/>
    <col min="13569" max="13569" width="22.6640625" style="542" customWidth="1"/>
    <col min="13570" max="13570" width="15.44140625" style="542" customWidth="1"/>
    <col min="13571" max="13571" width="7.33203125" style="542" customWidth="1"/>
    <col min="13572" max="13572" width="11.44140625" style="542"/>
    <col min="13573" max="13573" width="5.6640625" style="542" customWidth="1"/>
    <col min="13574" max="13574" width="0" style="542" hidden="1" customWidth="1"/>
    <col min="13575" max="13575" width="9.5546875" style="542" customWidth="1"/>
    <col min="13576" max="13576" width="14" style="542" customWidth="1"/>
    <col min="13577" max="13577" width="16.33203125" style="542" customWidth="1"/>
    <col min="13578" max="13578" width="15.88671875" style="542" customWidth="1"/>
    <col min="13579" max="13579" width="11.6640625" style="542" customWidth="1"/>
    <col min="13580" max="13580" width="8.33203125" style="542" customWidth="1"/>
    <col min="13581" max="13581" width="16.5546875" style="542" customWidth="1"/>
    <col min="13582" max="13824" width="11.44140625" style="542"/>
    <col min="13825" max="13825" width="22.6640625" style="542" customWidth="1"/>
    <col min="13826" max="13826" width="15.44140625" style="542" customWidth="1"/>
    <col min="13827" max="13827" width="7.33203125" style="542" customWidth="1"/>
    <col min="13828" max="13828" width="11.44140625" style="542"/>
    <col min="13829" max="13829" width="5.6640625" style="542" customWidth="1"/>
    <col min="13830" max="13830" width="0" style="542" hidden="1" customWidth="1"/>
    <col min="13831" max="13831" width="9.5546875" style="542" customWidth="1"/>
    <col min="13832" max="13832" width="14" style="542" customWidth="1"/>
    <col min="13833" max="13833" width="16.33203125" style="542" customWidth="1"/>
    <col min="13834" max="13834" width="15.88671875" style="542" customWidth="1"/>
    <col min="13835" max="13835" width="11.6640625" style="542" customWidth="1"/>
    <col min="13836" max="13836" width="8.33203125" style="542" customWidth="1"/>
    <col min="13837" max="13837" width="16.5546875" style="542" customWidth="1"/>
    <col min="13838" max="14080" width="11.44140625" style="542"/>
    <col min="14081" max="14081" width="22.6640625" style="542" customWidth="1"/>
    <col min="14082" max="14082" width="15.44140625" style="542" customWidth="1"/>
    <col min="14083" max="14083" width="7.33203125" style="542" customWidth="1"/>
    <col min="14084" max="14084" width="11.44140625" style="542"/>
    <col min="14085" max="14085" width="5.6640625" style="542" customWidth="1"/>
    <col min="14086" max="14086" width="0" style="542" hidden="1" customWidth="1"/>
    <col min="14087" max="14087" width="9.5546875" style="542" customWidth="1"/>
    <col min="14088" max="14088" width="14" style="542" customWidth="1"/>
    <col min="14089" max="14089" width="16.33203125" style="542" customWidth="1"/>
    <col min="14090" max="14090" width="15.88671875" style="542" customWidth="1"/>
    <col min="14091" max="14091" width="11.6640625" style="542" customWidth="1"/>
    <col min="14092" max="14092" width="8.33203125" style="542" customWidth="1"/>
    <col min="14093" max="14093" width="16.5546875" style="542" customWidth="1"/>
    <col min="14094" max="14336" width="11.44140625" style="542"/>
    <col min="14337" max="14337" width="22.6640625" style="542" customWidth="1"/>
    <col min="14338" max="14338" width="15.44140625" style="542" customWidth="1"/>
    <col min="14339" max="14339" width="7.33203125" style="542" customWidth="1"/>
    <col min="14340" max="14340" width="11.44140625" style="542"/>
    <col min="14341" max="14341" width="5.6640625" style="542" customWidth="1"/>
    <col min="14342" max="14342" width="0" style="542" hidden="1" customWidth="1"/>
    <col min="14343" max="14343" width="9.5546875" style="542" customWidth="1"/>
    <col min="14344" max="14344" width="14" style="542" customWidth="1"/>
    <col min="14345" max="14345" width="16.33203125" style="542" customWidth="1"/>
    <col min="14346" max="14346" width="15.88671875" style="542" customWidth="1"/>
    <col min="14347" max="14347" width="11.6640625" style="542" customWidth="1"/>
    <col min="14348" max="14348" width="8.33203125" style="542" customWidth="1"/>
    <col min="14349" max="14349" width="16.5546875" style="542" customWidth="1"/>
    <col min="14350" max="14592" width="11.44140625" style="542"/>
    <col min="14593" max="14593" width="22.6640625" style="542" customWidth="1"/>
    <col min="14594" max="14594" width="15.44140625" style="542" customWidth="1"/>
    <col min="14595" max="14595" width="7.33203125" style="542" customWidth="1"/>
    <col min="14596" max="14596" width="11.44140625" style="542"/>
    <col min="14597" max="14597" width="5.6640625" style="542" customWidth="1"/>
    <col min="14598" max="14598" width="0" style="542" hidden="1" customWidth="1"/>
    <col min="14599" max="14599" width="9.5546875" style="542" customWidth="1"/>
    <col min="14600" max="14600" width="14" style="542" customWidth="1"/>
    <col min="14601" max="14601" width="16.33203125" style="542" customWidth="1"/>
    <col min="14602" max="14602" width="15.88671875" style="542" customWidth="1"/>
    <col min="14603" max="14603" width="11.6640625" style="542" customWidth="1"/>
    <col min="14604" max="14604" width="8.33203125" style="542" customWidth="1"/>
    <col min="14605" max="14605" width="16.5546875" style="542" customWidth="1"/>
    <col min="14606" max="14848" width="11.44140625" style="542"/>
    <col min="14849" max="14849" width="22.6640625" style="542" customWidth="1"/>
    <col min="14850" max="14850" width="15.44140625" style="542" customWidth="1"/>
    <col min="14851" max="14851" width="7.33203125" style="542" customWidth="1"/>
    <col min="14852" max="14852" width="11.44140625" style="542"/>
    <col min="14853" max="14853" width="5.6640625" style="542" customWidth="1"/>
    <col min="14854" max="14854" width="0" style="542" hidden="1" customWidth="1"/>
    <col min="14855" max="14855" width="9.5546875" style="542" customWidth="1"/>
    <col min="14856" max="14856" width="14" style="542" customWidth="1"/>
    <col min="14857" max="14857" width="16.33203125" style="542" customWidth="1"/>
    <col min="14858" max="14858" width="15.88671875" style="542" customWidth="1"/>
    <col min="14859" max="14859" width="11.6640625" style="542" customWidth="1"/>
    <col min="14860" max="14860" width="8.33203125" style="542" customWidth="1"/>
    <col min="14861" max="14861" width="16.5546875" style="542" customWidth="1"/>
    <col min="14862" max="15104" width="11.44140625" style="542"/>
    <col min="15105" max="15105" width="22.6640625" style="542" customWidth="1"/>
    <col min="15106" max="15106" width="15.44140625" style="542" customWidth="1"/>
    <col min="15107" max="15107" width="7.33203125" style="542" customWidth="1"/>
    <col min="15108" max="15108" width="11.44140625" style="542"/>
    <col min="15109" max="15109" width="5.6640625" style="542" customWidth="1"/>
    <col min="15110" max="15110" width="0" style="542" hidden="1" customWidth="1"/>
    <col min="15111" max="15111" width="9.5546875" style="542" customWidth="1"/>
    <col min="15112" max="15112" width="14" style="542" customWidth="1"/>
    <col min="15113" max="15113" width="16.33203125" style="542" customWidth="1"/>
    <col min="15114" max="15114" width="15.88671875" style="542" customWidth="1"/>
    <col min="15115" max="15115" width="11.6640625" style="542" customWidth="1"/>
    <col min="15116" max="15116" width="8.33203125" style="542" customWidth="1"/>
    <col min="15117" max="15117" width="16.5546875" style="542" customWidth="1"/>
    <col min="15118" max="15360" width="11.44140625" style="542"/>
    <col min="15361" max="15361" width="22.6640625" style="542" customWidth="1"/>
    <col min="15362" max="15362" width="15.44140625" style="542" customWidth="1"/>
    <col min="15363" max="15363" width="7.33203125" style="542" customWidth="1"/>
    <col min="15364" max="15364" width="11.44140625" style="542"/>
    <col min="15365" max="15365" width="5.6640625" style="542" customWidth="1"/>
    <col min="15366" max="15366" width="0" style="542" hidden="1" customWidth="1"/>
    <col min="15367" max="15367" width="9.5546875" style="542" customWidth="1"/>
    <col min="15368" max="15368" width="14" style="542" customWidth="1"/>
    <col min="15369" max="15369" width="16.33203125" style="542" customWidth="1"/>
    <col min="15370" max="15370" width="15.88671875" style="542" customWidth="1"/>
    <col min="15371" max="15371" width="11.6640625" style="542" customWidth="1"/>
    <col min="15372" max="15372" width="8.33203125" style="542" customWidth="1"/>
    <col min="15373" max="15373" width="16.5546875" style="542" customWidth="1"/>
    <col min="15374" max="15616" width="11.44140625" style="542"/>
    <col min="15617" max="15617" width="22.6640625" style="542" customWidth="1"/>
    <col min="15618" max="15618" width="15.44140625" style="542" customWidth="1"/>
    <col min="15619" max="15619" width="7.33203125" style="542" customWidth="1"/>
    <col min="15620" max="15620" width="11.44140625" style="542"/>
    <col min="15621" max="15621" width="5.6640625" style="542" customWidth="1"/>
    <col min="15622" max="15622" width="0" style="542" hidden="1" customWidth="1"/>
    <col min="15623" max="15623" width="9.5546875" style="542" customWidth="1"/>
    <col min="15624" max="15624" width="14" style="542" customWidth="1"/>
    <col min="15625" max="15625" width="16.33203125" style="542" customWidth="1"/>
    <col min="15626" max="15626" width="15.88671875" style="542" customWidth="1"/>
    <col min="15627" max="15627" width="11.6640625" style="542" customWidth="1"/>
    <col min="15628" max="15628" width="8.33203125" style="542" customWidth="1"/>
    <col min="15629" max="15629" width="16.5546875" style="542" customWidth="1"/>
    <col min="15630" max="15872" width="11.44140625" style="542"/>
    <col min="15873" max="15873" width="22.6640625" style="542" customWidth="1"/>
    <col min="15874" max="15874" width="15.44140625" style="542" customWidth="1"/>
    <col min="15875" max="15875" width="7.33203125" style="542" customWidth="1"/>
    <col min="15876" max="15876" width="11.44140625" style="542"/>
    <col min="15877" max="15877" width="5.6640625" style="542" customWidth="1"/>
    <col min="15878" max="15878" width="0" style="542" hidden="1" customWidth="1"/>
    <col min="15879" max="15879" width="9.5546875" style="542" customWidth="1"/>
    <col min="15880" max="15880" width="14" style="542" customWidth="1"/>
    <col min="15881" max="15881" width="16.33203125" style="542" customWidth="1"/>
    <col min="15882" max="15882" width="15.88671875" style="542" customWidth="1"/>
    <col min="15883" max="15883" width="11.6640625" style="542" customWidth="1"/>
    <col min="15884" max="15884" width="8.33203125" style="542" customWidth="1"/>
    <col min="15885" max="15885" width="16.5546875" style="542" customWidth="1"/>
    <col min="15886" max="16128" width="11.44140625" style="542"/>
    <col min="16129" max="16129" width="22.6640625" style="542" customWidth="1"/>
    <col min="16130" max="16130" width="15.44140625" style="542" customWidth="1"/>
    <col min="16131" max="16131" width="7.33203125" style="542" customWidth="1"/>
    <col min="16132" max="16132" width="11.44140625" style="542"/>
    <col min="16133" max="16133" width="5.6640625" style="542" customWidth="1"/>
    <col min="16134" max="16134" width="0" style="542" hidden="1" customWidth="1"/>
    <col min="16135" max="16135" width="9.5546875" style="542" customWidth="1"/>
    <col min="16136" max="16136" width="14" style="542" customWidth="1"/>
    <col min="16137" max="16137" width="16.33203125" style="542" customWidth="1"/>
    <col min="16138" max="16138" width="15.88671875" style="542" customWidth="1"/>
    <col min="16139" max="16139" width="11.6640625" style="542" customWidth="1"/>
    <col min="16140" max="16140" width="8.33203125" style="542" customWidth="1"/>
    <col min="16141" max="16141" width="16.5546875" style="542" customWidth="1"/>
    <col min="16142" max="16384" width="11.44140625" style="542"/>
  </cols>
  <sheetData>
    <row r="1" spans="1:13" s="499" customFormat="1">
      <c r="A1" s="785"/>
      <c r="B1" s="788"/>
      <c r="C1" s="789"/>
      <c r="D1" s="789"/>
      <c r="E1" s="789"/>
      <c r="F1" s="789"/>
      <c r="G1" s="789"/>
      <c r="H1" s="789"/>
      <c r="I1" s="790"/>
      <c r="J1" s="751" t="s">
        <v>1017</v>
      </c>
      <c r="K1" s="758" t="s">
        <v>2304</v>
      </c>
      <c r="L1" s="759"/>
      <c r="M1" s="760"/>
    </row>
    <row r="2" spans="1:13" s="499" customFormat="1">
      <c r="A2" s="786"/>
      <c r="B2" s="764" t="s">
        <v>1018</v>
      </c>
      <c r="C2" s="765"/>
      <c r="D2" s="765"/>
      <c r="E2" s="765"/>
      <c r="F2" s="765"/>
      <c r="G2" s="765"/>
      <c r="H2" s="765"/>
      <c r="I2" s="766"/>
      <c r="J2" s="752"/>
      <c r="K2" s="761"/>
      <c r="L2" s="762"/>
      <c r="M2" s="763"/>
    </row>
    <row r="3" spans="1:13" s="499" customFormat="1">
      <c r="A3" s="786"/>
      <c r="B3" s="767" t="s">
        <v>2305</v>
      </c>
      <c r="C3" s="768"/>
      <c r="D3" s="768"/>
      <c r="E3" s="768"/>
      <c r="F3" s="768"/>
      <c r="G3" s="768"/>
      <c r="H3" s="768"/>
      <c r="I3" s="769"/>
      <c r="J3" s="756" t="s">
        <v>1019</v>
      </c>
      <c r="K3" s="771">
        <v>1</v>
      </c>
      <c r="L3" s="772"/>
      <c r="M3" s="773"/>
    </row>
    <row r="4" spans="1:13" s="499" customFormat="1">
      <c r="A4" s="786"/>
      <c r="B4" s="767" t="s">
        <v>2306</v>
      </c>
      <c r="C4" s="768"/>
      <c r="D4" s="768"/>
      <c r="E4" s="768"/>
      <c r="F4" s="768"/>
      <c r="G4" s="768"/>
      <c r="H4" s="768"/>
      <c r="I4" s="769"/>
      <c r="J4" s="770"/>
      <c r="K4" s="774"/>
      <c r="L4" s="775"/>
      <c r="M4" s="776"/>
    </row>
    <row r="5" spans="1:13" s="499" customFormat="1">
      <c r="A5" s="786"/>
      <c r="B5" s="753" t="s">
        <v>2307</v>
      </c>
      <c r="C5" s="754"/>
      <c r="D5" s="754"/>
      <c r="E5" s="754"/>
      <c r="F5" s="754"/>
      <c r="G5" s="754"/>
      <c r="H5" s="754"/>
      <c r="I5" s="755"/>
      <c r="J5" s="756" t="s">
        <v>1020</v>
      </c>
      <c r="K5" s="777"/>
      <c r="L5" s="777" t="s">
        <v>1021</v>
      </c>
      <c r="M5" s="779"/>
    </row>
    <row r="6" spans="1:13" s="499" customFormat="1" ht="13.5" customHeight="1" thickBot="1">
      <c r="A6" s="787"/>
      <c r="B6" s="791"/>
      <c r="C6" s="792"/>
      <c r="D6" s="792"/>
      <c r="E6" s="792"/>
      <c r="F6" s="792"/>
      <c r="G6" s="792"/>
      <c r="H6" s="792"/>
      <c r="I6" s="793"/>
      <c r="J6" s="757"/>
      <c r="K6" s="778"/>
      <c r="L6" s="778"/>
      <c r="M6" s="780"/>
    </row>
    <row r="7" spans="1:13" s="504" customFormat="1" ht="8.4" thickBot="1">
      <c r="A7" s="500"/>
      <c r="B7" s="501"/>
      <c r="C7" s="501"/>
      <c r="D7" s="501"/>
      <c r="E7" s="501"/>
      <c r="F7" s="501"/>
      <c r="G7" s="501"/>
      <c r="H7" s="501"/>
      <c r="I7" s="501"/>
      <c r="J7" s="501"/>
      <c r="K7" s="502"/>
      <c r="L7" s="502"/>
      <c r="M7" s="503"/>
    </row>
    <row r="8" spans="1:13" s="499" customFormat="1" ht="21.9" customHeight="1">
      <c r="A8" s="505"/>
      <c r="B8" s="506"/>
      <c r="C8" s="506"/>
      <c r="D8" s="506"/>
      <c r="E8" s="506"/>
      <c r="F8" s="506"/>
      <c r="G8" s="507"/>
      <c r="H8" s="506"/>
      <c r="I8" s="506"/>
      <c r="J8" s="508" t="s">
        <v>1022</v>
      </c>
      <c r="K8" s="509"/>
      <c r="L8" s="509"/>
      <c r="M8" s="510"/>
    </row>
    <row r="9" spans="1:13" s="517" customFormat="1" ht="10.199999999999999">
      <c r="A9" s="511"/>
      <c r="B9" s="512"/>
      <c r="C9" s="512"/>
      <c r="D9" s="512"/>
      <c r="E9" s="512"/>
      <c r="F9" s="512"/>
      <c r="G9" s="513"/>
      <c r="H9" s="512"/>
      <c r="I9" s="512"/>
      <c r="J9" s="514"/>
      <c r="K9" s="515" t="s">
        <v>2308</v>
      </c>
      <c r="L9" s="515" t="s">
        <v>2309</v>
      </c>
      <c r="M9" s="516" t="s">
        <v>2310</v>
      </c>
    </row>
    <row r="10" spans="1:13" s="499" customFormat="1" ht="27.75" customHeight="1">
      <c r="A10" s="782" t="s">
        <v>2311</v>
      </c>
      <c r="B10" s="783"/>
      <c r="C10" s="783"/>
      <c r="D10" s="783"/>
      <c r="E10" s="518" t="s">
        <v>2312</v>
      </c>
      <c r="F10" s="519"/>
      <c r="H10" s="784" t="s">
        <v>2313</v>
      </c>
      <c r="I10" s="784"/>
      <c r="J10" s="520" t="s">
        <v>2312</v>
      </c>
      <c r="K10" s="521"/>
      <c r="L10" s="521"/>
      <c r="M10" s="522"/>
    </row>
    <row r="11" spans="1:13" s="499" customFormat="1" ht="24" customHeight="1">
      <c r="A11" s="523" t="s">
        <v>1023</v>
      </c>
      <c r="B11" s="524"/>
      <c r="C11" s="781"/>
      <c r="D11" s="781"/>
      <c r="E11" s="525"/>
      <c r="F11" s="525"/>
      <c r="G11" s="526"/>
      <c r="I11" s="527" t="s">
        <v>1024</v>
      </c>
      <c r="J11" s="524"/>
      <c r="K11" s="528"/>
      <c r="L11" s="528"/>
      <c r="M11" s="529"/>
    </row>
    <row r="12" spans="1:13" s="499" customFormat="1" ht="13.8" thickBot="1">
      <c r="A12" s="530"/>
      <c r="B12" s="531"/>
      <c r="C12" s="532"/>
      <c r="D12" s="532"/>
      <c r="E12" s="532"/>
      <c r="F12" s="532"/>
      <c r="G12" s="531"/>
      <c r="H12" s="532"/>
      <c r="I12" s="531"/>
      <c r="J12" s="532"/>
      <c r="K12" s="740"/>
      <c r="L12" s="740"/>
      <c r="M12" s="741"/>
    </row>
    <row r="13" spans="1:13" s="499" customFormat="1">
      <c r="A13" s="533"/>
      <c r="B13" s="534"/>
      <c r="C13" s="534"/>
      <c r="D13" s="534"/>
      <c r="E13" s="534"/>
      <c r="F13" s="534"/>
      <c r="G13" s="534"/>
      <c r="H13" s="534"/>
      <c r="I13" s="534"/>
      <c r="J13" s="534"/>
      <c r="K13" s="534"/>
      <c r="L13" s="534"/>
      <c r="M13" s="535"/>
    </row>
    <row r="14" spans="1:13">
      <c r="A14" s="536" t="s">
        <v>1025</v>
      </c>
      <c r="B14" s="537"/>
      <c r="C14" s="538" t="s">
        <v>1021</v>
      </c>
      <c r="D14" s="539"/>
      <c r="E14" s="499"/>
      <c r="F14" s="499"/>
      <c r="G14" s="540"/>
      <c r="H14" s="540"/>
      <c r="I14" s="540"/>
      <c r="J14" s="540"/>
      <c r="K14" s="540"/>
      <c r="L14" s="540"/>
      <c r="M14" s="541"/>
    </row>
    <row r="15" spans="1:13" ht="19.5" customHeight="1">
      <c r="A15" s="543" t="s">
        <v>2314</v>
      </c>
      <c r="B15" s="544"/>
      <c r="C15" s="545"/>
      <c r="D15" s="545"/>
      <c r="E15" s="545"/>
      <c r="F15" s="545"/>
      <c r="G15" s="545"/>
      <c r="H15" s="545"/>
      <c r="I15" s="545"/>
      <c r="J15" s="545"/>
      <c r="K15" s="545"/>
      <c r="L15" s="545"/>
      <c r="M15" s="541"/>
    </row>
    <row r="16" spans="1:13" ht="18" customHeight="1">
      <c r="A16" s="543"/>
      <c r="B16" s="546"/>
      <c r="C16" s="547"/>
      <c r="D16" s="545"/>
      <c r="E16" s="545"/>
      <c r="F16" s="545"/>
      <c r="G16" s="545"/>
      <c r="H16" s="545"/>
      <c r="I16" s="545"/>
      <c r="J16" s="545"/>
      <c r="K16" s="545"/>
      <c r="L16" s="545"/>
      <c r="M16" s="541"/>
    </row>
    <row r="17" spans="1:13" ht="6" customHeight="1">
      <c r="A17" s="543"/>
      <c r="B17" s="548"/>
      <c r="C17" s="549"/>
      <c r="D17" s="549"/>
      <c r="E17" s="549"/>
      <c r="F17" s="549"/>
      <c r="G17" s="549"/>
      <c r="H17" s="549"/>
      <c r="I17" s="549"/>
      <c r="J17" s="549"/>
      <c r="K17" s="549"/>
      <c r="L17" s="549"/>
      <c r="M17" s="550"/>
    </row>
    <row r="18" spans="1:13" ht="18" customHeight="1">
      <c r="A18" s="543" t="s">
        <v>2315</v>
      </c>
      <c r="B18" s="546"/>
      <c r="C18" s="545"/>
      <c r="D18" s="545"/>
      <c r="E18" s="545"/>
      <c r="F18" s="545"/>
      <c r="G18" s="545"/>
      <c r="H18" s="551"/>
      <c r="I18" s="538" t="s">
        <v>2316</v>
      </c>
      <c r="J18" s="545"/>
      <c r="K18" s="545"/>
      <c r="L18" s="545"/>
      <c r="M18" s="552"/>
    </row>
    <row r="19" spans="1:13" ht="4.5" customHeight="1">
      <c r="A19" s="543"/>
      <c r="B19" s="548"/>
      <c r="C19" s="549"/>
      <c r="D19" s="549"/>
      <c r="E19" s="549"/>
      <c r="F19" s="549"/>
      <c r="G19" s="549"/>
      <c r="H19" s="549"/>
      <c r="I19" s="549"/>
      <c r="J19" s="549"/>
      <c r="K19" s="549"/>
      <c r="L19" s="549"/>
      <c r="M19" s="550"/>
    </row>
    <row r="20" spans="1:13" ht="18.75" customHeight="1">
      <c r="A20" s="543" t="s">
        <v>2317</v>
      </c>
      <c r="B20" s="546"/>
      <c r="C20" s="528"/>
      <c r="D20" s="528"/>
      <c r="E20" s="528"/>
      <c r="F20" s="528"/>
      <c r="G20" s="528"/>
      <c r="H20" s="528"/>
      <c r="I20" s="528"/>
      <c r="J20" s="528"/>
      <c r="K20" s="528"/>
      <c r="L20" s="528"/>
      <c r="M20" s="553"/>
    </row>
    <row r="21" spans="1:13" ht="3.75" customHeight="1">
      <c r="A21" s="543"/>
      <c r="B21" s="548"/>
      <c r="C21" s="525"/>
      <c r="D21" s="525"/>
      <c r="E21" s="525"/>
      <c r="F21" s="525"/>
      <c r="G21" s="525"/>
      <c r="H21" s="525"/>
      <c r="I21" s="525"/>
      <c r="J21" s="525"/>
      <c r="K21" s="525"/>
      <c r="L21" s="525"/>
      <c r="M21" s="529"/>
    </row>
    <row r="22" spans="1:13" ht="18" customHeight="1">
      <c r="A22" s="543" t="s">
        <v>2318</v>
      </c>
      <c r="B22" s="546"/>
      <c r="C22" s="528"/>
      <c r="D22" s="528"/>
      <c r="E22" s="528"/>
      <c r="F22" s="528"/>
      <c r="G22" s="528"/>
      <c r="H22" s="528"/>
      <c r="I22" s="528"/>
      <c r="J22" s="554" t="s">
        <v>2319</v>
      </c>
      <c r="K22" s="555"/>
      <c r="L22" s="554" t="s">
        <v>1021</v>
      </c>
      <c r="M22" s="556"/>
    </row>
    <row r="23" spans="1:13" ht="3.75" customHeight="1">
      <c r="A23" s="543"/>
      <c r="B23" s="548"/>
      <c r="C23" s="525"/>
      <c r="D23" s="525"/>
      <c r="E23" s="525"/>
      <c r="F23" s="525"/>
      <c r="G23" s="525"/>
      <c r="H23" s="525"/>
      <c r="I23" s="525"/>
      <c r="J23" s="525"/>
      <c r="K23" s="525"/>
      <c r="L23" s="525"/>
      <c r="M23" s="529"/>
    </row>
    <row r="24" spans="1:13" ht="19.5" customHeight="1">
      <c r="A24" s="543" t="s">
        <v>2320</v>
      </c>
      <c r="B24" s="548"/>
      <c r="C24" s="525"/>
      <c r="D24" s="525"/>
      <c r="E24" s="557"/>
      <c r="F24" s="557"/>
      <c r="G24" s="551"/>
      <c r="H24" s="528"/>
      <c r="I24" s="528"/>
      <c r="J24" s="499"/>
      <c r="K24" s="525"/>
      <c r="L24" s="525"/>
      <c r="M24" s="529"/>
    </row>
    <row r="25" spans="1:13" s="563" customFormat="1" ht="10.199999999999999">
      <c r="A25" s="558"/>
      <c r="B25" s="559"/>
      <c r="C25" s="560"/>
      <c r="D25" s="560"/>
      <c r="E25" s="742" t="s">
        <v>2308</v>
      </c>
      <c r="F25" s="742"/>
      <c r="G25" s="742"/>
      <c r="H25" s="560" t="s">
        <v>2309</v>
      </c>
      <c r="I25" s="560" t="s">
        <v>2310</v>
      </c>
      <c r="J25" s="561"/>
      <c r="K25" s="560"/>
      <c r="L25" s="560"/>
      <c r="M25" s="562"/>
    </row>
    <row r="26" spans="1:13" ht="12.75" customHeight="1">
      <c r="A26" s="564"/>
      <c r="B26" s="540"/>
      <c r="C26" s="540"/>
      <c r="D26" s="540"/>
      <c r="E26" s="540"/>
      <c r="F26" s="540"/>
      <c r="G26" s="540"/>
      <c r="H26" s="540"/>
      <c r="I26" s="540"/>
      <c r="J26" s="540"/>
      <c r="K26" s="540"/>
      <c r="L26" s="540"/>
      <c r="M26" s="541"/>
    </row>
    <row r="27" spans="1:13" ht="13.8">
      <c r="A27" s="743" t="s">
        <v>1026</v>
      </c>
      <c r="B27" s="744"/>
      <c r="C27" s="744"/>
      <c r="D27" s="744"/>
      <c r="E27" s="744"/>
      <c r="F27" s="744"/>
      <c r="G27" s="744"/>
      <c r="H27" s="744"/>
      <c r="I27" s="744"/>
      <c r="J27" s="744"/>
      <c r="K27" s="744"/>
      <c r="L27" s="744"/>
      <c r="M27" s="745"/>
    </row>
    <row r="28" spans="1:13" ht="13.8" thickBot="1">
      <c r="A28" s="565"/>
      <c r="B28" s="566"/>
      <c r="C28" s="566"/>
      <c r="D28" s="566"/>
      <c r="E28" s="566"/>
      <c r="F28" s="566"/>
      <c r="G28" s="566"/>
      <c r="H28" s="566"/>
      <c r="I28" s="566"/>
      <c r="J28" s="566"/>
      <c r="K28" s="566"/>
      <c r="L28" s="566"/>
      <c r="M28" s="567"/>
    </row>
    <row r="29" spans="1:13" ht="26.4">
      <c r="A29" s="568" t="s">
        <v>1027</v>
      </c>
      <c r="B29" s="746" t="s">
        <v>1028</v>
      </c>
      <c r="C29" s="747"/>
      <c r="D29" s="747"/>
      <c r="E29" s="747"/>
      <c r="F29" s="747"/>
      <c r="G29" s="747"/>
      <c r="H29" s="747"/>
      <c r="I29" s="748"/>
      <c r="J29" s="569" t="s">
        <v>2321</v>
      </c>
      <c r="K29" s="749" t="s">
        <v>1029</v>
      </c>
      <c r="L29" s="750"/>
      <c r="M29" s="568" t="s">
        <v>1030</v>
      </c>
    </row>
    <row r="30" spans="1:13" ht="13.8" thickBot="1">
      <c r="A30" s="570"/>
      <c r="B30" s="571"/>
      <c r="C30" s="572"/>
      <c r="D30" s="572"/>
      <c r="E30" s="572"/>
      <c r="F30" s="572"/>
      <c r="G30" s="572"/>
      <c r="H30" s="572"/>
      <c r="I30" s="572"/>
      <c r="J30" s="573"/>
      <c r="K30" s="733"/>
      <c r="L30" s="734"/>
      <c r="M30" s="574"/>
    </row>
    <row r="31" spans="1:13">
      <c r="A31" s="565"/>
      <c r="B31" s="566"/>
      <c r="C31" s="566"/>
      <c r="D31" s="566"/>
      <c r="E31" s="566"/>
      <c r="F31" s="566"/>
      <c r="G31" s="566"/>
      <c r="H31" s="566"/>
      <c r="I31" s="566"/>
      <c r="J31" s="566"/>
      <c r="K31" s="566"/>
      <c r="L31" s="566"/>
      <c r="M31" s="567"/>
    </row>
    <row r="32" spans="1:13">
      <c r="A32" s="575" t="s">
        <v>1031</v>
      </c>
      <c r="B32" s="576"/>
      <c r="C32" s="576"/>
      <c r="D32" s="576"/>
      <c r="E32" s="576"/>
      <c r="F32" s="576"/>
      <c r="G32" s="576"/>
      <c r="H32" s="576"/>
      <c r="I32" s="576"/>
      <c r="J32" s="576"/>
      <c r="K32" s="576"/>
      <c r="L32" s="576"/>
      <c r="M32" s="577"/>
    </row>
    <row r="33" spans="1:13" s="580" customFormat="1" ht="3.75" customHeight="1" thickBot="1">
      <c r="A33" s="578"/>
      <c r="B33" s="566"/>
      <c r="C33" s="566"/>
      <c r="D33" s="566"/>
      <c r="E33" s="566"/>
      <c r="F33" s="566"/>
      <c r="G33" s="566"/>
      <c r="H33" s="579"/>
      <c r="I33" s="579"/>
      <c r="J33" s="566"/>
      <c r="K33" s="566"/>
      <c r="L33" s="566"/>
      <c r="M33" s="567"/>
    </row>
    <row r="34" spans="1:13" s="583" customFormat="1" ht="12">
      <c r="A34" s="711" t="s">
        <v>1028</v>
      </c>
      <c r="B34" s="712"/>
      <c r="C34" s="712"/>
      <c r="D34" s="712"/>
      <c r="E34" s="712"/>
      <c r="F34" s="712"/>
      <c r="G34" s="731"/>
      <c r="H34" s="735" t="s">
        <v>1032</v>
      </c>
      <c r="I34" s="736"/>
      <c r="J34" s="581" t="s">
        <v>1033</v>
      </c>
      <c r="K34" s="732" t="s">
        <v>1034</v>
      </c>
      <c r="L34" s="731"/>
      <c r="M34" s="582" t="s">
        <v>1035</v>
      </c>
    </row>
    <row r="35" spans="1:13" s="583" customFormat="1" ht="11.4">
      <c r="A35" s="737"/>
      <c r="B35" s="738"/>
      <c r="C35" s="738"/>
      <c r="D35" s="738"/>
      <c r="E35" s="738"/>
      <c r="F35" s="738"/>
      <c r="G35" s="716"/>
      <c r="H35" s="739"/>
      <c r="I35" s="717"/>
      <c r="J35" s="584"/>
      <c r="K35" s="715"/>
      <c r="L35" s="716"/>
      <c r="M35" s="585"/>
    </row>
    <row r="36" spans="1:13" s="583" customFormat="1" ht="12" thickBot="1">
      <c r="A36" s="728"/>
      <c r="B36" s="729"/>
      <c r="C36" s="729"/>
      <c r="D36" s="729"/>
      <c r="E36" s="729"/>
      <c r="F36" s="729"/>
      <c r="G36" s="710"/>
      <c r="H36" s="730"/>
      <c r="I36" s="718"/>
      <c r="J36" s="586"/>
      <c r="K36" s="709"/>
      <c r="L36" s="710"/>
      <c r="M36" s="587"/>
    </row>
    <row r="37" spans="1:13" s="583" customFormat="1" ht="12.6" thickBot="1">
      <c r="A37" s="704" t="s">
        <v>1037</v>
      </c>
      <c r="B37" s="705"/>
      <c r="C37" s="705"/>
      <c r="D37" s="705"/>
      <c r="E37" s="705"/>
      <c r="F37" s="705"/>
      <c r="G37" s="705"/>
      <c r="H37" s="705"/>
      <c r="I37" s="705"/>
      <c r="J37" s="705"/>
      <c r="K37" s="705"/>
      <c r="L37" s="706"/>
      <c r="M37" s="588">
        <v>0</v>
      </c>
    </row>
    <row r="38" spans="1:13" s="583" customFormat="1" ht="12">
      <c r="A38" s="589"/>
      <c r="B38" s="590"/>
      <c r="C38" s="590"/>
      <c r="D38" s="590"/>
      <c r="E38" s="590"/>
      <c r="F38" s="590"/>
      <c r="G38" s="590"/>
      <c r="H38" s="590"/>
      <c r="I38" s="590"/>
      <c r="J38" s="590"/>
      <c r="K38" s="590"/>
      <c r="L38" s="590"/>
      <c r="M38" s="591"/>
    </row>
    <row r="39" spans="1:13">
      <c r="A39" s="592" t="s">
        <v>1038</v>
      </c>
      <c r="B39" s="593"/>
      <c r="C39" s="593"/>
      <c r="D39" s="593"/>
      <c r="E39" s="593"/>
      <c r="F39" s="593"/>
      <c r="G39" s="593"/>
      <c r="H39" s="593"/>
      <c r="I39" s="593"/>
      <c r="J39" s="593"/>
      <c r="K39" s="593"/>
      <c r="L39" s="593"/>
      <c r="M39" s="594"/>
    </row>
    <row r="40" spans="1:13" s="583" customFormat="1" ht="3.75" customHeight="1" thickBot="1">
      <c r="A40" s="595"/>
      <c r="B40" s="596"/>
      <c r="C40" s="596"/>
      <c r="D40" s="596"/>
      <c r="E40" s="596"/>
      <c r="F40" s="596"/>
      <c r="G40" s="596"/>
      <c r="H40" s="596"/>
      <c r="I40" s="590"/>
      <c r="J40" s="590"/>
      <c r="K40" s="590"/>
      <c r="L40" s="590"/>
      <c r="M40" s="591"/>
    </row>
    <row r="41" spans="1:13" s="583" customFormat="1" ht="12">
      <c r="A41" s="711" t="s">
        <v>1028</v>
      </c>
      <c r="B41" s="712"/>
      <c r="C41" s="712"/>
      <c r="D41" s="712"/>
      <c r="E41" s="712"/>
      <c r="F41" s="712"/>
      <c r="G41" s="712"/>
      <c r="H41" s="731"/>
      <c r="I41" s="597" t="s">
        <v>1029</v>
      </c>
      <c r="J41" s="581" t="s">
        <v>1030</v>
      </c>
      <c r="K41" s="732" t="s">
        <v>1039</v>
      </c>
      <c r="L41" s="731"/>
      <c r="M41" s="582" t="s">
        <v>1035</v>
      </c>
    </row>
    <row r="42" spans="1:13" s="583" customFormat="1" ht="11.4">
      <c r="A42" s="698"/>
      <c r="B42" s="699"/>
      <c r="C42" s="699"/>
      <c r="D42" s="699"/>
      <c r="E42" s="699"/>
      <c r="F42" s="699"/>
      <c r="G42" s="699"/>
      <c r="H42" s="717"/>
      <c r="I42" s="598"/>
      <c r="J42" s="584"/>
      <c r="K42" s="715"/>
      <c r="L42" s="716"/>
      <c r="M42" s="585"/>
    </row>
    <row r="43" spans="1:13" s="583" customFormat="1" ht="12" thickBot="1">
      <c r="A43" s="707"/>
      <c r="B43" s="708"/>
      <c r="C43" s="708"/>
      <c r="D43" s="708"/>
      <c r="E43" s="708"/>
      <c r="F43" s="708"/>
      <c r="G43" s="708"/>
      <c r="H43" s="718"/>
      <c r="I43" s="599"/>
      <c r="J43" s="600"/>
      <c r="K43" s="709"/>
      <c r="L43" s="710"/>
      <c r="M43" s="601"/>
    </row>
    <row r="44" spans="1:13" s="583" customFormat="1" ht="12.6" thickBot="1">
      <c r="A44" s="704" t="s">
        <v>1037</v>
      </c>
      <c r="B44" s="705"/>
      <c r="C44" s="705"/>
      <c r="D44" s="705"/>
      <c r="E44" s="705"/>
      <c r="F44" s="705"/>
      <c r="G44" s="705"/>
      <c r="H44" s="705"/>
      <c r="I44" s="705"/>
      <c r="J44" s="705"/>
      <c r="K44" s="705"/>
      <c r="L44" s="706"/>
      <c r="M44" s="588">
        <v>0</v>
      </c>
    </row>
    <row r="45" spans="1:13" s="583" customFormat="1" ht="11.4">
      <c r="A45" s="602"/>
      <c r="B45" s="590"/>
      <c r="C45" s="590"/>
      <c r="D45" s="590"/>
      <c r="E45" s="590"/>
      <c r="F45" s="590"/>
      <c r="G45" s="590"/>
      <c r="H45" s="590"/>
      <c r="I45" s="590"/>
      <c r="J45" s="590"/>
      <c r="K45" s="590"/>
      <c r="L45" s="590"/>
      <c r="M45" s="591"/>
    </row>
    <row r="46" spans="1:13" s="583" customFormat="1">
      <c r="A46" s="592" t="s">
        <v>1040</v>
      </c>
      <c r="B46" s="598"/>
      <c r="C46" s="598"/>
      <c r="D46" s="598"/>
      <c r="E46" s="598"/>
      <c r="F46" s="598"/>
      <c r="G46" s="598"/>
      <c r="H46" s="598"/>
      <c r="I46" s="598"/>
      <c r="J46" s="598"/>
      <c r="K46" s="598"/>
      <c r="L46" s="598"/>
      <c r="M46" s="603"/>
    </row>
    <row r="47" spans="1:13" s="583" customFormat="1" ht="3.75" customHeight="1" thickBot="1">
      <c r="A47" s="602"/>
      <c r="B47" s="590"/>
      <c r="C47" s="590"/>
      <c r="D47" s="590"/>
      <c r="E47" s="590"/>
      <c r="F47" s="590"/>
      <c r="G47" s="590"/>
      <c r="H47" s="590"/>
      <c r="I47" s="590"/>
      <c r="J47" s="590"/>
      <c r="K47" s="590"/>
      <c r="L47" s="590"/>
      <c r="M47" s="591"/>
    </row>
    <row r="48" spans="1:13" s="583" customFormat="1" ht="36" customHeight="1">
      <c r="A48" s="719" t="s">
        <v>1041</v>
      </c>
      <c r="B48" s="720"/>
      <c r="C48" s="720"/>
      <c r="D48" s="720"/>
      <c r="E48" s="721"/>
      <c r="F48" s="604"/>
      <c r="G48" s="605" t="s">
        <v>1029</v>
      </c>
      <c r="H48" s="606" t="s">
        <v>1042</v>
      </c>
      <c r="I48" s="607" t="s">
        <v>2339</v>
      </c>
      <c r="J48" s="606" t="s">
        <v>2340</v>
      </c>
      <c r="K48" s="722" t="s">
        <v>1045</v>
      </c>
      <c r="L48" s="721"/>
      <c r="M48" s="608" t="s">
        <v>1035</v>
      </c>
    </row>
    <row r="49" spans="1:13" s="583" customFormat="1" ht="11.4">
      <c r="A49" s="609"/>
      <c r="B49" s="610"/>
      <c r="C49" s="610"/>
      <c r="D49" s="610"/>
      <c r="E49" s="610"/>
      <c r="F49" s="610"/>
      <c r="G49" s="611"/>
      <c r="H49" s="584"/>
      <c r="I49" s="598"/>
      <c r="J49" s="584"/>
      <c r="K49" s="715"/>
      <c r="L49" s="716"/>
      <c r="M49" s="585"/>
    </row>
    <row r="50" spans="1:13" s="583" customFormat="1" ht="12" thickBot="1">
      <c r="A50" s="612"/>
      <c r="B50" s="613"/>
      <c r="C50" s="613"/>
      <c r="D50" s="613"/>
      <c r="E50" s="613"/>
      <c r="F50" s="613"/>
      <c r="G50" s="614"/>
      <c r="H50" s="586"/>
      <c r="I50" s="596"/>
      <c r="J50" s="586"/>
      <c r="K50" s="709"/>
      <c r="L50" s="710"/>
      <c r="M50" s="587"/>
    </row>
    <row r="51" spans="1:13" s="583" customFormat="1" ht="12.6" thickBot="1">
      <c r="A51" s="723" t="s">
        <v>1037</v>
      </c>
      <c r="B51" s="724"/>
      <c r="C51" s="724"/>
      <c r="D51" s="724"/>
      <c r="E51" s="724"/>
      <c r="F51" s="724"/>
      <c r="G51" s="724"/>
      <c r="H51" s="724"/>
      <c r="I51" s="724"/>
      <c r="J51" s="724"/>
      <c r="K51" s="724"/>
      <c r="L51" s="725"/>
      <c r="M51" s="615">
        <v>0</v>
      </c>
    </row>
    <row r="52" spans="1:13" s="583" customFormat="1" ht="11.4">
      <c r="A52" s="602"/>
      <c r="B52" s="590"/>
      <c r="C52" s="590"/>
      <c r="D52" s="590"/>
      <c r="E52" s="590"/>
      <c r="F52" s="590"/>
      <c r="G52" s="590"/>
      <c r="H52" s="590"/>
      <c r="I52" s="590"/>
      <c r="J52" s="590"/>
      <c r="K52" s="590"/>
      <c r="L52" s="590"/>
      <c r="M52" s="591"/>
    </row>
    <row r="53" spans="1:13">
      <c r="A53" s="592" t="s">
        <v>1046</v>
      </c>
      <c r="B53" s="593"/>
      <c r="C53" s="593"/>
      <c r="D53" s="593"/>
      <c r="E53" s="593"/>
      <c r="F53" s="593"/>
      <c r="G53" s="593"/>
      <c r="H53" s="593"/>
      <c r="I53" s="593"/>
      <c r="J53" s="593"/>
      <c r="K53" s="593"/>
      <c r="L53" s="593"/>
      <c r="M53" s="594"/>
    </row>
    <row r="54" spans="1:13" s="583" customFormat="1" ht="3.75" customHeight="1" thickBot="1">
      <c r="A54" s="602"/>
      <c r="B54" s="590"/>
      <c r="C54" s="590"/>
      <c r="D54" s="590"/>
      <c r="E54" s="590"/>
      <c r="F54" s="590"/>
      <c r="G54" s="590"/>
      <c r="H54" s="590"/>
      <c r="I54" s="590"/>
      <c r="J54" s="590"/>
      <c r="K54" s="590"/>
      <c r="L54" s="590"/>
      <c r="M54" s="591"/>
    </row>
    <row r="55" spans="1:13" s="583" customFormat="1" ht="25.5" customHeight="1">
      <c r="A55" s="719" t="s">
        <v>1028</v>
      </c>
      <c r="B55" s="720"/>
      <c r="C55" s="720"/>
      <c r="D55" s="720"/>
      <c r="E55" s="720"/>
      <c r="F55" s="720"/>
      <c r="G55" s="721"/>
      <c r="H55" s="605" t="s">
        <v>1048</v>
      </c>
      <c r="I55" s="607" t="s">
        <v>1049</v>
      </c>
      <c r="J55" s="606" t="s">
        <v>1050</v>
      </c>
      <c r="K55" s="726" t="s">
        <v>1034</v>
      </c>
      <c r="L55" s="727"/>
      <c r="M55" s="616" t="s">
        <v>1035</v>
      </c>
    </row>
    <row r="56" spans="1:13" s="583" customFormat="1" ht="11.4">
      <c r="A56" s="698"/>
      <c r="B56" s="699"/>
      <c r="C56" s="699"/>
      <c r="D56" s="699"/>
      <c r="E56" s="699"/>
      <c r="F56" s="699"/>
      <c r="G56" s="699"/>
      <c r="H56" s="584"/>
      <c r="I56" s="598"/>
      <c r="J56" s="584"/>
      <c r="K56" s="715"/>
      <c r="L56" s="716"/>
      <c r="M56" s="585"/>
    </row>
    <row r="57" spans="1:13" s="583" customFormat="1" ht="12" thickBot="1">
      <c r="A57" s="707"/>
      <c r="B57" s="708"/>
      <c r="C57" s="708"/>
      <c r="D57" s="708"/>
      <c r="E57" s="708"/>
      <c r="F57" s="708"/>
      <c r="G57" s="708"/>
      <c r="H57" s="586"/>
      <c r="I57" s="596"/>
      <c r="J57" s="586"/>
      <c r="K57" s="709"/>
      <c r="L57" s="710"/>
      <c r="M57" s="587"/>
    </row>
    <row r="58" spans="1:13" s="583" customFormat="1" ht="12.6" thickBot="1">
      <c r="A58" s="704" t="s">
        <v>1037</v>
      </c>
      <c r="B58" s="705"/>
      <c r="C58" s="705"/>
      <c r="D58" s="705"/>
      <c r="E58" s="705"/>
      <c r="F58" s="705"/>
      <c r="G58" s="705"/>
      <c r="H58" s="705"/>
      <c r="I58" s="705"/>
      <c r="J58" s="705"/>
      <c r="K58" s="705"/>
      <c r="L58" s="706"/>
      <c r="M58" s="588">
        <v>0</v>
      </c>
    </row>
    <row r="59" spans="1:13" s="583" customFormat="1" ht="8.25" customHeight="1" thickBot="1">
      <c r="A59" s="602"/>
      <c r="B59" s="590"/>
      <c r="C59" s="590"/>
      <c r="D59" s="590"/>
      <c r="E59" s="590"/>
      <c r="F59" s="590"/>
      <c r="G59" s="590"/>
      <c r="H59" s="590"/>
      <c r="I59" s="590"/>
      <c r="J59" s="590"/>
      <c r="K59" s="590"/>
      <c r="L59" s="590"/>
      <c r="M59" s="591"/>
    </row>
    <row r="60" spans="1:13" s="583" customFormat="1" ht="12.6" thickBot="1">
      <c r="A60" s="704" t="s">
        <v>1051</v>
      </c>
      <c r="B60" s="705"/>
      <c r="C60" s="705"/>
      <c r="D60" s="705"/>
      <c r="E60" s="705"/>
      <c r="F60" s="705"/>
      <c r="G60" s="705"/>
      <c r="H60" s="705"/>
      <c r="I60" s="705"/>
      <c r="J60" s="705"/>
      <c r="K60" s="705"/>
      <c r="L60" s="706"/>
      <c r="M60" s="588">
        <v>0</v>
      </c>
    </row>
    <row r="61" spans="1:13" s="583" customFormat="1" ht="9" customHeight="1">
      <c r="A61" s="602"/>
      <c r="B61" s="590"/>
      <c r="C61" s="590"/>
      <c r="D61" s="590"/>
      <c r="E61" s="590"/>
      <c r="F61" s="590"/>
      <c r="G61" s="590"/>
      <c r="H61" s="590"/>
      <c r="I61" s="590"/>
      <c r="J61" s="590"/>
      <c r="K61" s="590"/>
      <c r="L61" s="590"/>
      <c r="M61" s="591"/>
    </row>
    <row r="62" spans="1:13">
      <c r="A62" s="592" t="s">
        <v>1052</v>
      </c>
      <c r="B62" s="593"/>
      <c r="C62" s="593"/>
      <c r="D62" s="593"/>
      <c r="E62" s="593"/>
      <c r="F62" s="593"/>
      <c r="G62" s="593"/>
      <c r="H62" s="593"/>
      <c r="I62" s="593"/>
      <c r="J62" s="593"/>
      <c r="K62" s="593"/>
      <c r="L62" s="593"/>
      <c r="M62" s="594"/>
    </row>
    <row r="63" spans="1:13" s="583" customFormat="1" ht="3.75" customHeight="1" thickBot="1">
      <c r="A63" s="602"/>
      <c r="B63" s="590"/>
      <c r="C63" s="590"/>
      <c r="D63" s="590"/>
      <c r="E63" s="590"/>
      <c r="F63" s="590"/>
      <c r="G63" s="590"/>
      <c r="H63" s="590"/>
      <c r="I63" s="590"/>
      <c r="J63" s="590"/>
      <c r="K63" s="590"/>
      <c r="L63" s="590"/>
      <c r="M63" s="591"/>
    </row>
    <row r="64" spans="1:13" s="583" customFormat="1" ht="12">
      <c r="A64" s="711" t="s">
        <v>1028</v>
      </c>
      <c r="B64" s="712"/>
      <c r="C64" s="712"/>
      <c r="D64" s="712"/>
      <c r="E64" s="712"/>
      <c r="F64" s="712"/>
      <c r="G64" s="712"/>
      <c r="H64" s="617"/>
      <c r="I64" s="618"/>
      <c r="J64" s="619" t="s">
        <v>1054</v>
      </c>
      <c r="K64" s="713" t="s">
        <v>1055</v>
      </c>
      <c r="L64" s="714"/>
      <c r="M64" s="620"/>
    </row>
    <row r="65" spans="1:13" s="583" customFormat="1" ht="11.4">
      <c r="A65" s="698" t="s">
        <v>2341</v>
      </c>
      <c r="B65" s="699"/>
      <c r="C65" s="699"/>
      <c r="D65" s="699"/>
      <c r="E65" s="699"/>
      <c r="F65" s="699"/>
      <c r="G65" s="699"/>
      <c r="H65" s="621"/>
      <c r="I65" s="622"/>
      <c r="J65" s="623"/>
      <c r="K65" s="700"/>
      <c r="L65" s="701"/>
      <c r="M65" s="624"/>
    </row>
    <row r="66" spans="1:13" s="583" customFormat="1" ht="11.4">
      <c r="A66" s="625" t="s">
        <v>1057</v>
      </c>
      <c r="B66" s="626"/>
      <c r="C66" s="626"/>
      <c r="D66" s="626"/>
      <c r="E66" s="626"/>
      <c r="F66" s="626"/>
      <c r="G66" s="626"/>
      <c r="H66" s="621"/>
      <c r="I66" s="622"/>
      <c r="J66" s="623"/>
      <c r="K66" s="700"/>
      <c r="L66" s="701"/>
      <c r="M66" s="624"/>
    </row>
    <row r="67" spans="1:13" s="583" customFormat="1" ht="12" thickBot="1">
      <c r="A67" s="612" t="s">
        <v>1058</v>
      </c>
      <c r="B67" s="613"/>
      <c r="C67" s="613"/>
      <c r="D67" s="613"/>
      <c r="E67" s="613"/>
      <c r="F67" s="613"/>
      <c r="G67" s="613"/>
      <c r="H67" s="627"/>
      <c r="I67" s="628"/>
      <c r="J67" s="623"/>
      <c r="K67" s="702"/>
      <c r="L67" s="703"/>
      <c r="M67" s="624"/>
    </row>
    <row r="68" spans="1:13" s="583" customFormat="1" ht="12.6" thickBot="1">
      <c r="A68" s="704" t="s">
        <v>1037</v>
      </c>
      <c r="B68" s="705"/>
      <c r="C68" s="705"/>
      <c r="D68" s="705"/>
      <c r="E68" s="705"/>
      <c r="F68" s="705"/>
      <c r="G68" s="705"/>
      <c r="H68" s="705"/>
      <c r="I68" s="705"/>
      <c r="J68" s="705"/>
      <c r="K68" s="705"/>
      <c r="L68" s="706"/>
      <c r="M68" s="588">
        <v>0</v>
      </c>
    </row>
    <row r="69" spans="1:13" s="583" customFormat="1" ht="7.5" customHeight="1" thickBot="1">
      <c r="A69" s="602"/>
      <c r="B69" s="590"/>
      <c r="C69" s="590"/>
      <c r="D69" s="590"/>
      <c r="E69" s="590"/>
      <c r="F69" s="590"/>
      <c r="G69" s="590"/>
      <c r="H69" s="590"/>
      <c r="I69" s="590"/>
      <c r="J69" s="590"/>
      <c r="K69" s="590"/>
      <c r="L69" s="590"/>
      <c r="M69" s="591"/>
    </row>
    <row r="70" spans="1:13" s="583" customFormat="1" ht="12.6" thickBot="1">
      <c r="A70" s="704" t="s">
        <v>2342</v>
      </c>
      <c r="B70" s="705"/>
      <c r="C70" s="705"/>
      <c r="D70" s="705"/>
      <c r="E70" s="705"/>
      <c r="F70" s="705"/>
      <c r="G70" s="705"/>
      <c r="H70" s="705"/>
      <c r="I70" s="705"/>
      <c r="J70" s="705"/>
      <c r="K70" s="705"/>
      <c r="L70" s="706"/>
      <c r="M70" s="588">
        <f>ROUND(M60+M68,0)</f>
        <v>0</v>
      </c>
    </row>
    <row r="71" spans="1:13">
      <c r="A71" s="533"/>
      <c r="B71" s="534"/>
      <c r="C71" s="534"/>
      <c r="D71" s="534"/>
      <c r="E71" s="534"/>
      <c r="F71" s="534"/>
      <c r="G71" s="534"/>
      <c r="H71" s="534"/>
      <c r="I71" s="534"/>
      <c r="J71" s="534"/>
      <c r="K71" s="534"/>
      <c r="L71" s="534"/>
      <c r="M71" s="535"/>
    </row>
    <row r="72" spans="1:13">
      <c r="A72" s="564"/>
      <c r="B72" s="499"/>
      <c r="C72" s="499"/>
      <c r="D72" s="499"/>
      <c r="E72" s="499"/>
      <c r="F72" s="499"/>
      <c r="G72" s="499"/>
      <c r="H72" s="499"/>
      <c r="I72" s="499"/>
      <c r="J72" s="499"/>
      <c r="K72" s="499"/>
      <c r="L72" s="499"/>
      <c r="M72" s="541"/>
    </row>
    <row r="73" spans="1:13">
      <c r="A73" s="564"/>
      <c r="B73" s="499"/>
      <c r="C73" s="499"/>
      <c r="D73" s="499"/>
      <c r="E73" s="499"/>
      <c r="F73" s="499"/>
      <c r="G73" s="499"/>
      <c r="H73" s="499"/>
      <c r="I73" s="499"/>
      <c r="J73" s="499"/>
      <c r="K73" s="499"/>
      <c r="L73" s="499"/>
      <c r="M73" s="541"/>
    </row>
    <row r="74" spans="1:13">
      <c r="A74" s="564"/>
      <c r="B74" s="499"/>
      <c r="C74" s="499"/>
      <c r="D74" s="499"/>
      <c r="E74" s="499"/>
      <c r="F74" s="499"/>
      <c r="G74" s="499"/>
      <c r="H74" s="499"/>
      <c r="I74" s="499"/>
      <c r="J74" s="499"/>
      <c r="K74" s="499"/>
      <c r="L74" s="499"/>
      <c r="M74" s="541"/>
    </row>
    <row r="75" spans="1:13" s="583" customFormat="1" ht="11.4">
      <c r="A75" s="629"/>
      <c r="B75" s="630"/>
      <c r="C75" s="630"/>
      <c r="D75" s="631" t="s">
        <v>1060</v>
      </c>
      <c r="E75" s="631"/>
      <c r="F75" s="631"/>
      <c r="G75" s="631"/>
      <c r="H75" s="631"/>
      <c r="I75" s="631"/>
      <c r="J75" s="630"/>
      <c r="K75" s="630"/>
      <c r="L75" s="630"/>
      <c r="M75" s="632"/>
    </row>
    <row r="76" spans="1:13" s="583" customFormat="1" ht="11.4">
      <c r="A76" s="629"/>
      <c r="B76" s="630"/>
      <c r="C76" s="630"/>
      <c r="D76" s="630" t="s">
        <v>1061</v>
      </c>
      <c r="E76" s="630"/>
      <c r="F76" s="630"/>
      <c r="G76" s="630"/>
      <c r="H76" s="630"/>
      <c r="I76" s="630"/>
      <c r="J76" s="630"/>
      <c r="K76" s="630"/>
      <c r="L76" s="630"/>
      <c r="M76" s="632"/>
    </row>
    <row r="77" spans="1:13">
      <c r="A77" s="564"/>
      <c r="B77" s="499"/>
      <c r="C77" s="499"/>
      <c r="D77" s="499" t="s">
        <v>1062</v>
      </c>
      <c r="E77" s="499"/>
      <c r="F77" s="499"/>
      <c r="G77" s="499"/>
      <c r="H77" s="499"/>
      <c r="I77" s="499"/>
      <c r="J77" s="499"/>
      <c r="K77" s="499"/>
      <c r="L77" s="499"/>
      <c r="M77" s="541"/>
    </row>
    <row r="78" spans="1:13">
      <c r="A78" s="564"/>
      <c r="B78" s="499"/>
      <c r="C78" s="499"/>
      <c r="D78" s="499" t="s">
        <v>1063</v>
      </c>
      <c r="E78" s="499"/>
      <c r="F78" s="499"/>
      <c r="G78" s="499"/>
      <c r="H78" s="499"/>
      <c r="I78" s="499"/>
      <c r="J78" s="499"/>
      <c r="K78" s="499"/>
      <c r="L78" s="499"/>
      <c r="M78" s="541"/>
    </row>
    <row r="79" spans="1:13" ht="13.8" thickBot="1">
      <c r="A79" s="564"/>
      <c r="B79" s="499"/>
      <c r="C79" s="499"/>
      <c r="D79" s="499"/>
      <c r="E79" s="499" t="s">
        <v>1064</v>
      </c>
      <c r="F79" s="499"/>
      <c r="G79" s="499"/>
      <c r="H79" s="499"/>
      <c r="I79" s="499"/>
      <c r="J79" s="499"/>
      <c r="K79" s="499"/>
      <c r="L79" s="499"/>
      <c r="M79" s="541"/>
    </row>
    <row r="80" spans="1:13">
      <c r="A80" s="633" t="s">
        <v>2322</v>
      </c>
      <c r="B80" s="634"/>
      <c r="C80" s="634"/>
      <c r="D80" s="634"/>
      <c r="E80" s="634"/>
      <c r="F80" s="634"/>
      <c r="G80" s="634"/>
      <c r="H80" s="634"/>
      <c r="I80" s="634"/>
      <c r="J80" s="634"/>
      <c r="K80" s="634"/>
      <c r="L80" s="634"/>
      <c r="M80" s="635"/>
    </row>
    <row r="81" spans="1:13">
      <c r="A81" s="636"/>
      <c r="B81" s="637"/>
      <c r="C81" s="637"/>
      <c r="D81" s="637"/>
      <c r="E81" s="637"/>
      <c r="F81" s="637"/>
      <c r="G81" s="637"/>
      <c r="H81" s="637"/>
      <c r="I81" s="637"/>
      <c r="J81" s="637"/>
      <c r="K81" s="637"/>
      <c r="L81" s="637"/>
      <c r="M81" s="638"/>
    </row>
    <row r="82" spans="1:13">
      <c r="A82" s="636"/>
      <c r="B82" s="637"/>
      <c r="C82" s="637"/>
      <c r="D82" s="637"/>
      <c r="E82" s="637"/>
      <c r="F82" s="637"/>
      <c r="G82" s="637"/>
      <c r="H82" s="637"/>
      <c r="I82" s="637"/>
      <c r="J82" s="637"/>
      <c r="K82" s="637"/>
      <c r="L82" s="637"/>
      <c r="M82" s="638"/>
    </row>
    <row r="83" spans="1:13">
      <c r="A83" s="636"/>
      <c r="B83" s="637"/>
      <c r="C83" s="637"/>
      <c r="D83" s="637"/>
      <c r="E83" s="637"/>
      <c r="F83" s="637"/>
      <c r="G83" s="637"/>
      <c r="H83" s="637"/>
      <c r="I83" s="637"/>
      <c r="J83" s="637"/>
      <c r="K83" s="637"/>
      <c r="L83" s="637"/>
      <c r="M83" s="638"/>
    </row>
    <row r="84" spans="1:13" ht="13.8" thickBot="1">
      <c r="A84" s="639"/>
      <c r="B84" s="640"/>
      <c r="C84" s="640"/>
      <c r="D84" s="640"/>
      <c r="E84" s="640"/>
      <c r="F84" s="640"/>
      <c r="G84" s="640"/>
      <c r="H84" s="640"/>
      <c r="I84" s="640"/>
      <c r="J84" s="640"/>
      <c r="K84" s="640"/>
      <c r="L84" s="640"/>
      <c r="M84" s="641"/>
    </row>
    <row r="85" spans="1:13">
      <c r="A85" s="642"/>
      <c r="B85" s="643"/>
      <c r="C85" s="643"/>
      <c r="D85" s="643"/>
      <c r="E85" s="643"/>
      <c r="F85" s="643"/>
      <c r="G85" s="643"/>
      <c r="H85" s="643"/>
      <c r="I85" s="643"/>
      <c r="J85" s="643"/>
      <c r="K85" s="643"/>
      <c r="L85" s="643"/>
      <c r="M85" s="644"/>
    </row>
    <row r="86" spans="1:13">
      <c r="A86" s="523" t="s">
        <v>2323</v>
      </c>
      <c r="B86" s="525"/>
      <c r="C86" s="525"/>
      <c r="D86" s="525"/>
      <c r="E86" s="525"/>
      <c r="F86" s="525"/>
      <c r="G86" s="525"/>
      <c r="H86" s="525"/>
      <c r="I86" s="525"/>
      <c r="J86" s="525"/>
      <c r="K86" s="525"/>
      <c r="L86" s="525"/>
      <c r="M86" s="529"/>
    </row>
    <row r="87" spans="1:13" ht="17.25" customHeight="1">
      <c r="A87" s="688" t="s">
        <v>2324</v>
      </c>
      <c r="B87" s="689"/>
      <c r="C87" s="689"/>
      <c r="D87" s="689"/>
      <c r="E87" s="689"/>
      <c r="F87" s="689"/>
      <c r="G87" s="689"/>
      <c r="H87" s="689"/>
      <c r="I87" s="689"/>
      <c r="J87" s="689"/>
      <c r="K87" s="689"/>
      <c r="L87" s="689"/>
      <c r="M87" s="690"/>
    </row>
    <row r="88" spans="1:13" ht="17.25" customHeight="1">
      <c r="A88" s="688"/>
      <c r="B88" s="689"/>
      <c r="C88" s="689"/>
      <c r="D88" s="689"/>
      <c r="E88" s="689"/>
      <c r="F88" s="689"/>
      <c r="G88" s="689"/>
      <c r="H88" s="689"/>
      <c r="I88" s="689"/>
      <c r="J88" s="689"/>
      <c r="K88" s="689"/>
      <c r="L88" s="689"/>
      <c r="M88" s="690"/>
    </row>
    <row r="89" spans="1:13" ht="18.75" customHeight="1">
      <c r="A89" s="691" t="s">
        <v>2325</v>
      </c>
      <c r="B89" s="692"/>
      <c r="C89" s="692"/>
      <c r="D89" s="692"/>
      <c r="E89" s="692"/>
      <c r="F89" s="692"/>
      <c r="G89" s="692"/>
      <c r="H89" s="692"/>
      <c r="I89" s="692"/>
      <c r="J89" s="692"/>
      <c r="K89" s="692"/>
      <c r="L89" s="692"/>
      <c r="M89" s="693"/>
    </row>
    <row r="90" spans="1:13" ht="21.75" customHeight="1">
      <c r="A90" s="691"/>
      <c r="B90" s="692"/>
      <c r="C90" s="692"/>
      <c r="D90" s="692"/>
      <c r="E90" s="692"/>
      <c r="F90" s="692"/>
      <c r="G90" s="692"/>
      <c r="H90" s="692"/>
      <c r="I90" s="692"/>
      <c r="J90" s="692"/>
      <c r="K90" s="692"/>
      <c r="L90" s="692"/>
      <c r="M90" s="693"/>
    </row>
    <row r="91" spans="1:13">
      <c r="A91" s="645"/>
      <c r="B91" s="646"/>
      <c r="C91" s="646"/>
      <c r="D91" s="646"/>
      <c r="E91" s="646"/>
      <c r="F91" s="646"/>
      <c r="G91" s="646"/>
      <c r="H91" s="646"/>
      <c r="I91" s="646"/>
      <c r="J91" s="646"/>
      <c r="K91" s="646"/>
      <c r="L91" s="646"/>
      <c r="M91" s="647"/>
    </row>
    <row r="92" spans="1:13">
      <c r="A92" s="645"/>
      <c r="B92" s="646"/>
      <c r="C92" s="646"/>
      <c r="D92" s="646"/>
      <c r="E92" s="646"/>
      <c r="F92" s="646"/>
      <c r="G92" s="646"/>
      <c r="H92" s="646"/>
      <c r="I92" s="646"/>
      <c r="J92" s="646"/>
      <c r="K92" s="646"/>
      <c r="L92" s="646"/>
      <c r="M92" s="647"/>
    </row>
    <row r="93" spans="1:13">
      <c r="A93" s="645"/>
      <c r="B93" s="646"/>
      <c r="C93" s="646"/>
      <c r="D93" s="646"/>
      <c r="E93" s="646"/>
      <c r="F93" s="646"/>
      <c r="G93" s="646"/>
      <c r="H93" s="646"/>
      <c r="I93" s="646"/>
      <c r="J93" s="646"/>
      <c r="K93" s="646"/>
      <c r="L93" s="646"/>
      <c r="M93" s="647"/>
    </row>
    <row r="94" spans="1:13">
      <c r="A94" s="523"/>
      <c r="B94" s="525"/>
      <c r="C94" s="525"/>
      <c r="D94" s="525"/>
      <c r="E94" s="525"/>
      <c r="F94" s="525"/>
      <c r="G94" s="525"/>
      <c r="H94" s="525"/>
      <c r="I94" s="525"/>
      <c r="J94" s="525"/>
      <c r="K94" s="525"/>
      <c r="L94" s="525"/>
      <c r="M94" s="529"/>
    </row>
    <row r="95" spans="1:13" s="583" customFormat="1" ht="11.4">
      <c r="A95" s="629"/>
      <c r="B95" s="630"/>
      <c r="C95" s="630"/>
      <c r="D95" s="630" t="s">
        <v>1060</v>
      </c>
      <c r="E95" s="631"/>
      <c r="F95" s="630"/>
      <c r="G95" s="630"/>
      <c r="H95" s="630"/>
      <c r="I95" s="630"/>
      <c r="J95" s="630"/>
      <c r="K95" s="630"/>
      <c r="L95" s="630"/>
      <c r="M95" s="632"/>
    </row>
    <row r="96" spans="1:13" s="583" customFormat="1" ht="11.4">
      <c r="A96" s="629"/>
      <c r="B96" s="630"/>
      <c r="C96" s="630"/>
      <c r="D96" s="648" t="s">
        <v>1061</v>
      </c>
      <c r="E96" s="630"/>
      <c r="F96" s="630"/>
      <c r="G96" s="648"/>
      <c r="H96" s="648"/>
      <c r="I96" s="648"/>
      <c r="J96" s="630"/>
      <c r="K96" s="630"/>
      <c r="L96" s="630"/>
      <c r="M96" s="632"/>
    </row>
    <row r="97" spans="1:13">
      <c r="A97" s="564"/>
      <c r="B97" s="499"/>
      <c r="C97" s="499"/>
      <c r="D97" s="649" t="s">
        <v>1065</v>
      </c>
      <c r="E97" s="499"/>
      <c r="F97" s="499"/>
      <c r="G97" s="649"/>
      <c r="H97" s="649"/>
      <c r="I97" s="649"/>
      <c r="J97" s="499"/>
      <c r="K97" s="499"/>
      <c r="L97" s="499"/>
      <c r="M97" s="541"/>
    </row>
    <row r="98" spans="1:13">
      <c r="A98" s="650"/>
      <c r="B98" s="525"/>
      <c r="C98" s="525"/>
      <c r="D98" s="499" t="s">
        <v>1063</v>
      </c>
      <c r="E98" s="499"/>
      <c r="F98" s="499"/>
      <c r="G98" s="499"/>
      <c r="H98" s="499"/>
      <c r="I98" s="499"/>
      <c r="J98" s="525"/>
      <c r="K98" s="525"/>
      <c r="L98" s="525"/>
      <c r="M98" s="529"/>
    </row>
    <row r="99" spans="1:13" ht="13.5" customHeight="1">
      <c r="A99" s="650"/>
      <c r="B99" s="525"/>
      <c r="C99" s="525"/>
      <c r="D99" s="525"/>
      <c r="E99" s="499"/>
      <c r="F99" s="499"/>
      <c r="G99" s="499"/>
      <c r="H99" s="499"/>
      <c r="I99" s="499"/>
      <c r="J99" s="525"/>
      <c r="K99" s="525"/>
      <c r="L99" s="525"/>
      <c r="M99" s="529"/>
    </row>
    <row r="100" spans="1:13">
      <c r="A100" s="651" t="s">
        <v>2326</v>
      </c>
      <c r="B100" s="652"/>
      <c r="C100" s="652"/>
      <c r="D100" s="499"/>
      <c r="E100" s="499"/>
      <c r="F100" s="499"/>
      <c r="G100" s="499"/>
      <c r="H100" s="499"/>
      <c r="I100" s="694"/>
      <c r="J100" s="694"/>
      <c r="K100" s="694"/>
      <c r="L100" s="694"/>
      <c r="M100" s="695"/>
    </row>
    <row r="101" spans="1:13" ht="13.8" thickBot="1">
      <c r="A101" s="653" t="s">
        <v>2327</v>
      </c>
      <c r="B101" s="654"/>
      <c r="C101" s="654"/>
      <c r="D101" s="655"/>
      <c r="E101" s="655"/>
      <c r="F101" s="655"/>
      <c r="G101" s="655"/>
      <c r="H101" s="655"/>
      <c r="I101" s="696"/>
      <c r="J101" s="696"/>
      <c r="K101" s="696"/>
      <c r="L101" s="696"/>
      <c r="M101" s="697"/>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6" zoomScale="78" zoomScaleNormal="78" workbookViewId="0">
      <selection activeCell="K36" sqref="K36"/>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 thickBot="1">
      <c r="B6" s="866"/>
      <c r="C6" s="873"/>
      <c r="D6" s="874"/>
      <c r="E6" s="874"/>
      <c r="F6" s="874"/>
      <c r="G6" s="874"/>
      <c r="H6" s="874"/>
      <c r="I6" s="874"/>
      <c r="J6" s="875"/>
      <c r="K6" s="868"/>
      <c r="L6" s="870"/>
      <c r="M6" s="870"/>
      <c r="N6" s="872"/>
    </row>
    <row r="7" spans="2:14" ht="15" thickBot="1">
      <c r="B7" s="355"/>
      <c r="C7" s="356"/>
      <c r="D7" s="356"/>
      <c r="E7" s="356"/>
      <c r="F7" s="356"/>
      <c r="G7" s="356"/>
      <c r="H7" s="356"/>
      <c r="I7" s="356"/>
      <c r="J7" s="356"/>
      <c r="K7" s="356"/>
      <c r="L7" s="357"/>
      <c r="M7" s="357"/>
      <c r="N7" s="358"/>
    </row>
    <row r="8" spans="2:14" ht="17.2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5.4">
      <c r="B10" s="898" t="s">
        <v>2311</v>
      </c>
      <c r="C10" s="899"/>
      <c r="D10" s="899"/>
      <c r="E10" s="899"/>
      <c r="F10" s="368" t="s">
        <v>2312</v>
      </c>
      <c r="G10" s="85"/>
      <c r="H10" s="369"/>
      <c r="I10" s="900" t="s">
        <v>2313</v>
      </c>
      <c r="J10" s="900"/>
      <c r="K10" s="370" t="s">
        <v>2312</v>
      </c>
      <c r="L10" s="366"/>
      <c r="M10" s="366"/>
      <c r="N10" s="367"/>
    </row>
    <row r="11" spans="2:14">
      <c r="B11" s="371" t="s">
        <v>1023</v>
      </c>
      <c r="C11" s="372"/>
      <c r="D11" s="891"/>
      <c r="E11" s="891"/>
      <c r="F11" s="373"/>
      <c r="G11" s="374"/>
      <c r="H11" s="372"/>
      <c r="I11" s="369"/>
      <c r="J11" s="375" t="s">
        <v>1024</v>
      </c>
      <c r="K11" s="376"/>
      <c r="L11" s="373"/>
      <c r="M11" s="373"/>
      <c r="N11" s="377"/>
    </row>
    <row r="12" spans="2:14" ht="15" thickBot="1">
      <c r="B12" s="378"/>
      <c r="C12" s="379"/>
      <c r="D12" s="380"/>
      <c r="E12" s="380"/>
      <c r="F12" s="380"/>
      <c r="G12" s="380"/>
      <c r="H12" s="379"/>
      <c r="I12" s="380"/>
      <c r="J12" s="379"/>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36"/>
      <c r="E25" s="336"/>
      <c r="F25" s="901" t="s">
        <v>2328</v>
      </c>
      <c r="G25" s="902"/>
      <c r="H25" s="902"/>
      <c r="I25" s="336" t="s">
        <v>2309</v>
      </c>
      <c r="J25" s="336" t="s">
        <v>2310</v>
      </c>
      <c r="K25" s="274"/>
      <c r="L25" s="336"/>
      <c r="M25" s="336"/>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182" t="s">
        <v>1067</v>
      </c>
      <c r="C31" s="87" t="s">
        <v>1304</v>
      </c>
      <c r="D31" s="88"/>
      <c r="E31" s="88"/>
      <c r="F31" s="88"/>
      <c r="G31" s="88"/>
      <c r="H31" s="88"/>
      <c r="I31" s="88"/>
      <c r="J31" s="89"/>
      <c r="K31" s="318"/>
      <c r="L31" s="316" t="s">
        <v>1068</v>
      </c>
      <c r="M31" s="213"/>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129</v>
      </c>
      <c r="B36" s="833" t="str">
        <f>VLOOKUP(A36,EQUIPOS!A6:D154,3,FALSE)</f>
        <v xml:space="preserve">Buldozer, Potencia al volante de 140 HP, motor de 2200 RPM, longitud de hoja 4,80m. </v>
      </c>
      <c r="C36" s="834"/>
      <c r="D36" s="834"/>
      <c r="E36" s="834"/>
      <c r="F36" s="834"/>
      <c r="G36" s="834"/>
      <c r="H36" s="835"/>
      <c r="I36" s="277"/>
      <c r="J36" s="278"/>
      <c r="K36" s="658">
        <f>VLOOKUP(A36,EQUIPOS!A6:D161,4,FALSE)</f>
        <v>120000</v>
      </c>
      <c r="L36" s="280"/>
      <c r="M36" s="281">
        <v>0.15</v>
      </c>
      <c r="N36" s="282">
        <f>K36/M36</f>
        <v>800000</v>
      </c>
    </row>
    <row r="37" spans="1:14">
      <c r="A37" t="s">
        <v>150</v>
      </c>
      <c r="B37" s="833" t="str">
        <f>VLOOKUP(A37,EQUIPOS!A7:D154,3,FALSE)</f>
        <v>Cargador : Potencia en el volante 125 hp, Clasificación de RPM del motor 2300.</v>
      </c>
      <c r="C37" s="834"/>
      <c r="D37" s="834"/>
      <c r="E37" s="834"/>
      <c r="F37" s="834"/>
      <c r="G37" s="834"/>
      <c r="H37" s="835"/>
      <c r="I37" s="277"/>
      <c r="J37" s="278"/>
      <c r="K37" s="658">
        <f>VLOOKUP(A37,EQUIPOS!A7:D162,4,FALSE)</f>
        <v>100000</v>
      </c>
      <c r="L37" s="280"/>
      <c r="M37" s="281">
        <v>0.15</v>
      </c>
      <c r="N37" s="282">
        <f>K37/M37</f>
        <v>666666.66666666674</v>
      </c>
    </row>
    <row r="38" spans="1:14">
      <c r="A38" t="s">
        <v>273</v>
      </c>
      <c r="B38" s="833" t="str">
        <f>VLOOKUP(A38,EQUIPOS!A8:D154,3,FALSE)</f>
        <v>Motosierra, 93.6 cm3 - 7.1 HP, 45-90 cm - 7.9 kg</v>
      </c>
      <c r="C38" s="834"/>
      <c r="D38" s="834"/>
      <c r="E38" s="834"/>
      <c r="F38" s="834"/>
      <c r="G38" s="834"/>
      <c r="H38" s="835"/>
      <c r="I38" s="277"/>
      <c r="J38" s="278"/>
      <c r="K38" s="279">
        <f>VLOOKUP(A38,EQUIPOS!A8:D163,4,FALSE)</f>
        <v>5270.6145245023527</v>
      </c>
      <c r="L38" s="280"/>
      <c r="M38" s="281">
        <v>0.15</v>
      </c>
      <c r="N38" s="283">
        <f>K38/M38</f>
        <v>35137.430163349018</v>
      </c>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8511.2008676833339</v>
      </c>
    </row>
    <row r="43" spans="1:14" ht="15" thickBot="1">
      <c r="B43" s="820" t="s">
        <v>1037</v>
      </c>
      <c r="C43" s="821"/>
      <c r="D43" s="821"/>
      <c r="E43" s="821"/>
      <c r="F43" s="821"/>
      <c r="G43" s="821"/>
      <c r="H43" s="821"/>
      <c r="I43" s="821"/>
      <c r="J43" s="821"/>
      <c r="K43" s="821"/>
      <c r="L43" s="821"/>
      <c r="M43" s="822"/>
      <c r="N43" s="105">
        <f>SUM(N36:N42)</f>
        <v>1510315.2976976992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794" t="s">
        <v>1041</v>
      </c>
      <c r="C58" s="795"/>
      <c r="D58" s="795"/>
      <c r="E58" s="795"/>
      <c r="F58" s="795"/>
      <c r="G58" s="796"/>
      <c r="H58" s="79" t="s">
        <v>1029</v>
      </c>
      <c r="I58" s="80" t="s">
        <v>1042</v>
      </c>
      <c r="J58" s="81" t="s">
        <v>1043</v>
      </c>
      <c r="K58" s="79" t="s">
        <v>1044</v>
      </c>
      <c r="L58" s="823" t="s">
        <v>1045</v>
      </c>
      <c r="M58" s="796"/>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35</v>
      </c>
      <c r="J59" s="296">
        <v>1</v>
      </c>
      <c r="K59" s="289">
        <f>I59*J59</f>
        <v>35</v>
      </c>
      <c r="L59" s="824">
        <v>983.54</v>
      </c>
      <c r="M59" s="825"/>
      <c r="N59" s="297">
        <f>K59*L59</f>
        <v>34423.9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54"/>
      <c r="J64" s="54"/>
      <c r="K64" s="54"/>
      <c r="L64" s="809"/>
      <c r="M64" s="810"/>
      <c r="N64" s="306"/>
    </row>
    <row r="65" spans="1:15" ht="15" thickBot="1">
      <c r="B65" s="826" t="s">
        <v>1037</v>
      </c>
      <c r="C65" s="827"/>
      <c r="D65" s="827"/>
      <c r="E65" s="827"/>
      <c r="F65" s="827"/>
      <c r="G65" s="827"/>
      <c r="H65" s="827"/>
      <c r="I65" s="827"/>
      <c r="J65" s="827"/>
      <c r="K65" s="827"/>
      <c r="L65" s="827"/>
      <c r="M65" s="828"/>
      <c r="N65" s="311">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306">
        <f>K70/M70</f>
        <v>170224.01735366668</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54"/>
      <c r="J75" s="54"/>
      <c r="K75" s="54"/>
      <c r="L75" s="809"/>
      <c r="M75" s="810"/>
      <c r="N75" s="306"/>
    </row>
    <row r="76" spans="1:15" ht="15" thickBot="1">
      <c r="B76" s="820" t="s">
        <v>1037</v>
      </c>
      <c r="C76" s="821"/>
      <c r="D76" s="821"/>
      <c r="E76" s="821"/>
      <c r="F76" s="821"/>
      <c r="G76" s="821"/>
      <c r="H76" s="821"/>
      <c r="I76" s="827"/>
      <c r="J76" s="827"/>
      <c r="K76" s="827"/>
      <c r="L76" s="827"/>
      <c r="M76" s="828"/>
      <c r="N76" s="311">
        <f>N70+N71+N72+N73+N74</f>
        <v>170224.01735366668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1714963.2150513658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342992.64301027317</v>
      </c>
      <c r="M83" s="855"/>
      <c r="N83" s="57"/>
    </row>
    <row r="84" spans="1:14">
      <c r="B84" s="95" t="s">
        <v>1057</v>
      </c>
      <c r="C84" s="96"/>
      <c r="D84" s="96"/>
      <c r="E84" s="96"/>
      <c r="F84" s="96"/>
      <c r="G84" s="96"/>
      <c r="H84" s="96"/>
      <c r="I84" s="93"/>
      <c r="J84" s="94"/>
      <c r="K84" s="314">
        <v>0.05</v>
      </c>
      <c r="L84" s="854">
        <f>N78*K84</f>
        <v>85748.160752568292</v>
      </c>
      <c r="M84" s="855"/>
      <c r="N84" s="57"/>
    </row>
    <row r="85" spans="1:14" ht="15" thickBot="1">
      <c r="B85" s="97" t="s">
        <v>1058</v>
      </c>
      <c r="C85" s="98"/>
      <c r="D85" s="98"/>
      <c r="E85" s="98"/>
      <c r="F85" s="98"/>
      <c r="G85" s="98"/>
      <c r="H85" s="98"/>
      <c r="I85" s="99"/>
      <c r="J85" s="100"/>
      <c r="K85" s="315">
        <v>0.05</v>
      </c>
      <c r="L85" s="856">
        <f>N78*K85</f>
        <v>85748.160752568292</v>
      </c>
      <c r="M85" s="857"/>
      <c r="N85" s="57"/>
    </row>
    <row r="86" spans="1:14" ht="15" thickBot="1">
      <c r="B86" s="820" t="s">
        <v>1037</v>
      </c>
      <c r="C86" s="821"/>
      <c r="D86" s="821"/>
      <c r="E86" s="821"/>
      <c r="F86" s="821"/>
      <c r="G86" s="821"/>
      <c r="H86" s="821"/>
      <c r="I86" s="821"/>
      <c r="J86" s="821"/>
      <c r="K86" s="821"/>
      <c r="L86" s="821"/>
      <c r="M86" s="822"/>
      <c r="N86" s="58">
        <f>L83+L84+L85</f>
        <v>514488.96451540972</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7">
        <f>N78+N86</f>
        <v>2229452.1795667754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4"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 thickBot="1">
      <c r="B6" s="866"/>
      <c r="C6" s="873"/>
      <c r="D6" s="874"/>
      <c r="E6" s="874"/>
      <c r="F6" s="874"/>
      <c r="G6" s="874"/>
      <c r="H6" s="874"/>
      <c r="I6" s="874"/>
      <c r="J6" s="875"/>
      <c r="K6" s="868"/>
      <c r="L6" s="870"/>
      <c r="M6" s="870"/>
      <c r="N6" s="872"/>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98" t="s">
        <v>2311</v>
      </c>
      <c r="C10" s="899"/>
      <c r="D10" s="899"/>
      <c r="E10" s="899"/>
      <c r="F10" s="401" t="s">
        <v>2312</v>
      </c>
      <c r="G10" s="85"/>
      <c r="H10" s="369"/>
      <c r="I10" s="900" t="s">
        <v>2313</v>
      </c>
      <c r="J10" s="900"/>
      <c r="K10" s="402" t="s">
        <v>2312</v>
      </c>
      <c r="L10" s="366"/>
      <c r="M10" s="366"/>
      <c r="N10" s="36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1069</v>
      </c>
      <c r="C31" s="87" t="s">
        <v>1253</v>
      </c>
      <c r="D31" s="88"/>
      <c r="E31" s="88"/>
      <c r="F31" s="88"/>
      <c r="G31" s="88"/>
      <c r="H31" s="88"/>
      <c r="I31" s="88"/>
      <c r="J31" s="89"/>
      <c r="K31" s="318"/>
      <c r="L31" s="316" t="s">
        <v>1068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249</v>
      </c>
      <c r="B36" s="833" t="str">
        <f>VLOOKUP(A36,EQUIPOS!A6:D154,3,FALSE)</f>
        <v>Guadañadora, Cilindraje 41.5 cm3, Longitud del mango 1450 mm, Peso 7.4 kg</v>
      </c>
      <c r="C36" s="834"/>
      <c r="D36" s="834"/>
      <c r="E36" s="834"/>
      <c r="F36" s="834"/>
      <c r="G36" s="834"/>
      <c r="H36" s="835"/>
      <c r="I36" s="277"/>
      <c r="J36" s="278"/>
      <c r="K36" s="279">
        <f>VLOOKUP(A36,EQUIPOS!A6:D161,4,FALSE)</f>
        <v>3832.1547384147661</v>
      </c>
      <c r="L36" s="280"/>
      <c r="M36" s="281">
        <v>0.36</v>
      </c>
      <c r="N36" s="282">
        <f>K36/M36</f>
        <v>10644.874273374351</v>
      </c>
    </row>
    <row r="37" spans="1:14">
      <c r="A37" t="s">
        <v>273</v>
      </c>
      <c r="B37" s="833" t="str">
        <f>VLOOKUP(A37,EQUIPOS!A7:D154,3,FALSE)</f>
        <v>Motosierra, 93.6 cm3 - 7.1 HP, 45-90 cm - 7.9 kg</v>
      </c>
      <c r="C37" s="834"/>
      <c r="D37" s="834"/>
      <c r="E37" s="834"/>
      <c r="F37" s="834"/>
      <c r="G37" s="834"/>
      <c r="H37" s="835"/>
      <c r="I37" s="277"/>
      <c r="J37" s="278"/>
      <c r="K37" s="279">
        <f>VLOOKUP(A37,EQUIPOS!A7:D162,4,FALSE)</f>
        <v>5270.6145245023527</v>
      </c>
      <c r="L37" s="280"/>
      <c r="M37" s="281">
        <v>0.10299999999999999</v>
      </c>
      <c r="N37" s="282">
        <f>K37/M37</f>
        <v>51171.014800993718</v>
      </c>
    </row>
    <row r="38" spans="1:14">
      <c r="B38" s="833"/>
      <c r="C38" s="834"/>
      <c r="D38" s="834"/>
      <c r="E38" s="834"/>
      <c r="F38" s="834"/>
      <c r="G38" s="834"/>
      <c r="H38" s="835"/>
      <c r="I38" s="277"/>
      <c r="J38" s="278"/>
      <c r="K38" s="279"/>
      <c r="L38" s="280"/>
      <c r="M38" s="281"/>
      <c r="N38" s="283"/>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1773.1668474340277</v>
      </c>
    </row>
    <row r="43" spans="1:14" ht="15" thickBot="1">
      <c r="B43" s="820" t="s">
        <v>1037</v>
      </c>
      <c r="C43" s="821"/>
      <c r="D43" s="821"/>
      <c r="E43" s="821"/>
      <c r="F43" s="821"/>
      <c r="G43" s="821"/>
      <c r="H43" s="821"/>
      <c r="I43" s="821"/>
      <c r="J43" s="821"/>
      <c r="K43" s="821"/>
      <c r="L43" s="821"/>
      <c r="M43" s="822"/>
      <c r="N43" s="105">
        <f>SUM(N36:N42)</f>
        <v>63589.055921802094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50</v>
      </c>
      <c r="J59" s="296">
        <v>1</v>
      </c>
      <c r="K59" s="289">
        <f>I59*J59</f>
        <v>50</v>
      </c>
      <c r="L59" s="824">
        <f>'900.2'!N78</f>
        <v>1069.939393939394</v>
      </c>
      <c r="M59" s="825"/>
      <c r="N59" s="297">
        <f>K59*L59</f>
        <v>53496.969696969696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53496.969696969696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2.88</v>
      </c>
      <c r="N70" s="306">
        <f>K70/M70</f>
        <v>35463.336948680553</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N70+N71+N72+N73+N74</f>
        <v>35463.336948680553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152549.36256745234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30509.872513490467</v>
      </c>
      <c r="M83" s="855"/>
      <c r="N83" s="57"/>
    </row>
    <row r="84" spans="1:14">
      <c r="B84" s="95" t="s">
        <v>1057</v>
      </c>
      <c r="C84" s="96"/>
      <c r="D84" s="96"/>
      <c r="E84" s="96"/>
      <c r="F84" s="96"/>
      <c r="G84" s="96"/>
      <c r="H84" s="96"/>
      <c r="I84" s="93"/>
      <c r="J84" s="94"/>
      <c r="K84" s="314">
        <v>0.05</v>
      </c>
      <c r="L84" s="854">
        <f>N78*K84</f>
        <v>7627.4681283726168</v>
      </c>
      <c r="M84" s="855"/>
      <c r="N84" s="57"/>
    </row>
    <row r="85" spans="1:14" ht="15" thickBot="1">
      <c r="B85" s="97" t="s">
        <v>1058</v>
      </c>
      <c r="C85" s="98"/>
      <c r="D85" s="98"/>
      <c r="E85" s="98"/>
      <c r="F85" s="98"/>
      <c r="G85" s="98"/>
      <c r="H85" s="98"/>
      <c r="I85" s="99"/>
      <c r="J85" s="100"/>
      <c r="K85" s="315">
        <v>0.05</v>
      </c>
      <c r="L85" s="856">
        <f>N78*K85</f>
        <v>7627.4681283726168</v>
      </c>
      <c r="M85" s="857"/>
      <c r="N85" s="57"/>
    </row>
    <row r="86" spans="1:14" ht="15" thickBot="1">
      <c r="B86" s="820" t="s">
        <v>1037</v>
      </c>
      <c r="C86" s="821"/>
      <c r="D86" s="821"/>
      <c r="E86" s="821"/>
      <c r="F86" s="821"/>
      <c r="G86" s="821"/>
      <c r="H86" s="821"/>
      <c r="I86" s="821"/>
      <c r="J86" s="821"/>
      <c r="K86" s="821"/>
      <c r="L86" s="821"/>
      <c r="M86" s="822"/>
      <c r="N86" s="58">
        <f>L83+L84+L85</f>
        <v>45764.808770235701</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7">
        <f>N78+N86</f>
        <v>198314.17133768805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8.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9.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1070</v>
      </c>
      <c r="C31" s="87" t="s">
        <v>1254</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7"/>
      <c r="J36" s="278"/>
      <c r="K36" s="279">
        <f>VLOOKUP(A36,EQUIPOS!A6:D161,4,FALSE)</f>
        <v>100000</v>
      </c>
      <c r="L36" s="280"/>
      <c r="M36" s="281">
        <v>2.375</v>
      </c>
      <c r="N36" s="282">
        <f>K36/M36</f>
        <v>42105.26315789474</v>
      </c>
    </row>
    <row r="37" spans="1:14">
      <c r="A37" t="s">
        <v>180</v>
      </c>
      <c r="B37" s="833" t="str">
        <f>VLOOKUP(A37,EQUIPOS!A7:D154,3,FALSE)</f>
        <v>Compresor 120 HP, con martillo.</v>
      </c>
      <c r="C37" s="834"/>
      <c r="D37" s="834"/>
      <c r="E37" s="834"/>
      <c r="F37" s="834"/>
      <c r="G37" s="834"/>
      <c r="H37" s="835"/>
      <c r="I37" s="277"/>
      <c r="J37" s="278"/>
      <c r="K37" s="279">
        <f>VLOOKUP(A37,EQUIPOS!A7:D162,4,FALSE)</f>
        <v>113489.99999999999</v>
      </c>
      <c r="L37" s="280"/>
      <c r="M37" s="281">
        <v>2.375</v>
      </c>
      <c r="N37" s="282">
        <f>K37/M37</f>
        <v>47785.263157894733</v>
      </c>
    </row>
    <row r="38" spans="1:14">
      <c r="A38" t="s">
        <v>195</v>
      </c>
      <c r="B38" s="833" t="str">
        <f>VLOOKUP(A38,EQUIPOS!A7:D154,3,FALSE)</f>
        <v xml:space="preserve">Equipo de oxicorte, Capacidad de corte: hasta 6´´ (152mm) </v>
      </c>
      <c r="C38" s="834"/>
      <c r="D38" s="834"/>
      <c r="E38" s="834"/>
      <c r="F38" s="834"/>
      <c r="G38" s="834"/>
      <c r="H38" s="835"/>
      <c r="I38" s="277"/>
      <c r="J38" s="278"/>
      <c r="K38" s="279">
        <f>VLOOKUP(A38,EQUIPOS!A7:D162,4,FALSE)</f>
        <v>15000</v>
      </c>
      <c r="L38" s="280"/>
      <c r="M38" s="281">
        <v>2.375</v>
      </c>
      <c r="N38" s="283">
        <f>K38/M38</f>
        <v>6315.7894736842109</v>
      </c>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0.1</v>
      </c>
      <c r="M42" s="845"/>
      <c r="N42" s="111">
        <f>N76*L42</f>
        <v>1343.873821213158</v>
      </c>
    </row>
    <row r="43" spans="1:14" ht="15" thickBot="1">
      <c r="B43" s="820" t="s">
        <v>1037</v>
      </c>
      <c r="C43" s="821"/>
      <c r="D43" s="821"/>
      <c r="E43" s="821"/>
      <c r="F43" s="821"/>
      <c r="G43" s="821"/>
      <c r="H43" s="821"/>
      <c r="I43" s="821"/>
      <c r="J43" s="821"/>
      <c r="K43" s="821"/>
      <c r="L43" s="821"/>
      <c r="M43" s="822"/>
      <c r="N43" s="105">
        <f>SUM(N36:N42)</f>
        <v>97550.189610686837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824">
        <f>'900.2'!N78</f>
        <v>1069.939393939394</v>
      </c>
      <c r="M59" s="825"/>
      <c r="N59" s="297">
        <f>K59*L59</f>
        <v>1069.939393939394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1069.939393939394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OBRA'!A8:D68,3,FALSE)</f>
        <v>Oficial</v>
      </c>
      <c r="C71" s="53"/>
      <c r="D71" s="53"/>
      <c r="E71" s="53"/>
      <c r="F71" s="53"/>
      <c r="G71" s="53"/>
      <c r="H71" s="53"/>
      <c r="I71" s="302">
        <f>K71/J71*100</f>
        <v>55207.789411999998</v>
      </c>
      <c r="J71" s="303">
        <v>185</v>
      </c>
      <c r="K71" s="308">
        <f>VLOOKUP(A71,'MANO DE OBRA'!A8:D99,4,FALSE)</f>
        <v>102134.4104122</v>
      </c>
      <c r="L71" s="56"/>
      <c r="M71" s="305">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N70+N71+N72+N73+N74</f>
        <v>13438.738212131579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88">
        <f>N43+N54+N65+N76</f>
        <v>112058.8672167578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22411.773443351562</v>
      </c>
      <c r="M83" s="855"/>
      <c r="N83" s="57"/>
    </row>
    <row r="84" spans="1:14">
      <c r="B84" s="95" t="s">
        <v>1057</v>
      </c>
      <c r="C84" s="96"/>
      <c r="D84" s="96"/>
      <c r="E84" s="96"/>
      <c r="F84" s="96"/>
      <c r="G84" s="96"/>
      <c r="H84" s="96"/>
      <c r="I84" s="93"/>
      <c r="J84" s="94"/>
      <c r="K84" s="314">
        <v>0.05</v>
      </c>
      <c r="L84" s="854">
        <f>N78*K84</f>
        <v>5602.9433608378904</v>
      </c>
      <c r="M84" s="855"/>
      <c r="N84" s="57"/>
    </row>
    <row r="85" spans="1:14" ht="15" thickBot="1">
      <c r="B85" s="97" t="s">
        <v>1058</v>
      </c>
      <c r="C85" s="98"/>
      <c r="D85" s="98"/>
      <c r="E85" s="98"/>
      <c r="F85" s="98"/>
      <c r="G85" s="98"/>
      <c r="H85" s="98"/>
      <c r="I85" s="99"/>
      <c r="J85" s="100"/>
      <c r="K85" s="315">
        <v>0.05</v>
      </c>
      <c r="L85" s="856">
        <f>N78*K85</f>
        <v>5602.9433608378904</v>
      </c>
      <c r="M85" s="857"/>
      <c r="N85" s="57"/>
    </row>
    <row r="86" spans="1:14" ht="15" thickBot="1">
      <c r="B86" s="820" t="s">
        <v>1037</v>
      </c>
      <c r="C86" s="821"/>
      <c r="D86" s="821"/>
      <c r="E86" s="821"/>
      <c r="F86" s="821"/>
      <c r="G86" s="821"/>
      <c r="H86" s="821"/>
      <c r="I86" s="821"/>
      <c r="J86" s="821"/>
      <c r="K86" s="821"/>
      <c r="L86" s="821"/>
      <c r="M86" s="822"/>
      <c r="N86" s="58">
        <f>L83+L84+L85</f>
        <v>33617.660165027344</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58">
        <f>N78+N86</f>
        <v>145676.52738178516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c r="B106" s="858"/>
      <c r="C106" s="859"/>
      <c r="D106" s="859"/>
      <c r="E106" s="859"/>
      <c r="F106" s="859"/>
      <c r="G106" s="859"/>
      <c r="H106" s="859"/>
      <c r="I106" s="859"/>
      <c r="J106" s="859"/>
      <c r="K106" s="859"/>
      <c r="L106" s="859"/>
      <c r="M106" s="859"/>
      <c r="N106" s="860"/>
    </row>
    <row r="107" spans="2:14" ht="27.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 thickBot="1">
      <c r="B6" s="866"/>
      <c r="C6" s="873"/>
      <c r="D6" s="874"/>
      <c r="E6" s="874"/>
      <c r="F6" s="874"/>
      <c r="G6" s="874"/>
      <c r="H6" s="874"/>
      <c r="I6" s="874"/>
      <c r="J6" s="875"/>
      <c r="K6" s="868"/>
      <c r="L6" s="870"/>
      <c r="M6" s="870"/>
      <c r="N6" s="872"/>
    </row>
    <row r="7" spans="2:14" ht="15" thickBot="1">
      <c r="B7" s="355"/>
      <c r="C7" s="356"/>
      <c r="D7" s="356"/>
      <c r="E7" s="356"/>
      <c r="F7" s="356"/>
      <c r="G7" s="356"/>
      <c r="H7" s="356"/>
      <c r="I7" s="356"/>
      <c r="J7" s="356"/>
      <c r="K7" s="356"/>
      <c r="L7" s="357"/>
      <c r="M7" s="357"/>
      <c r="N7" s="358"/>
    </row>
    <row r="8" spans="2:14" ht="19.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98" t="s">
        <v>2311</v>
      </c>
      <c r="C10" s="899"/>
      <c r="D10" s="899"/>
      <c r="E10" s="899"/>
      <c r="F10" s="401" t="s">
        <v>2312</v>
      </c>
      <c r="G10" s="85"/>
      <c r="H10" s="369"/>
      <c r="I10" s="900" t="s">
        <v>2313</v>
      </c>
      <c r="J10" s="900"/>
      <c r="K10" s="402" t="s">
        <v>2312</v>
      </c>
      <c r="L10" s="366"/>
      <c r="M10" s="366"/>
      <c r="N10" s="36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1072</v>
      </c>
      <c r="C31" s="87" t="s">
        <v>1255</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7"/>
      <c r="J36" s="278"/>
      <c r="K36" s="279">
        <f>VLOOKUP(A36,EQUIPOS!A6:D161,4,FALSE)</f>
        <v>168000</v>
      </c>
      <c r="L36" s="280"/>
      <c r="M36" s="281">
        <v>2.5</v>
      </c>
      <c r="N36" s="282">
        <f>K36/M36</f>
        <v>67200</v>
      </c>
    </row>
    <row r="37" spans="1:14">
      <c r="A37" t="s">
        <v>180</v>
      </c>
      <c r="B37" s="833" t="str">
        <f>VLOOKUP(A37,EQUIPOS!A7:D154,3,FALSE)</f>
        <v>Compresor 120 HP, con martillo.</v>
      </c>
      <c r="C37" s="834"/>
      <c r="D37" s="834"/>
      <c r="E37" s="834"/>
      <c r="F37" s="834"/>
      <c r="G37" s="834"/>
      <c r="H37" s="835"/>
      <c r="I37" s="277"/>
      <c r="J37" s="278"/>
      <c r="K37" s="279">
        <f>VLOOKUP(A37,EQUIPOS!A7:D162,4,FALSE)</f>
        <v>113489.99999999999</v>
      </c>
      <c r="L37" s="280"/>
      <c r="M37" s="281">
        <v>2.5</v>
      </c>
      <c r="N37" s="282">
        <f>K37/M37</f>
        <v>45395.999999999993</v>
      </c>
    </row>
    <row r="38" spans="1:14">
      <c r="A38" t="s">
        <v>195</v>
      </c>
      <c r="B38" s="833" t="str">
        <f>VLOOKUP(A38,EQUIPOS!A8:D154,3,FALSE)</f>
        <v xml:space="preserve">Equipo de oxicorte, Capacidad de corte: hasta 6´´ (152mm) </v>
      </c>
      <c r="C38" s="834"/>
      <c r="D38" s="834"/>
      <c r="E38" s="834"/>
      <c r="F38" s="834"/>
      <c r="G38" s="834"/>
      <c r="H38" s="835"/>
      <c r="I38" s="277"/>
      <c r="J38" s="278"/>
      <c r="K38" s="279">
        <f>VLOOKUP(A38,EQUIPOS!A8:D163,4,FALSE)</f>
        <v>15000</v>
      </c>
      <c r="L38" s="280"/>
      <c r="M38" s="281">
        <v>2.5</v>
      </c>
      <c r="N38" s="282">
        <f>K38/M38</f>
        <v>6000</v>
      </c>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255.33602603049999</v>
      </c>
    </row>
    <row r="43" spans="1:14" ht="15" thickBot="1">
      <c r="B43" s="820" t="s">
        <v>1037</v>
      </c>
      <c r="C43" s="821"/>
      <c r="D43" s="821"/>
      <c r="E43" s="821"/>
      <c r="F43" s="821"/>
      <c r="G43" s="821"/>
      <c r="H43" s="821"/>
      <c r="I43" s="821"/>
      <c r="J43" s="821"/>
      <c r="K43" s="821"/>
      <c r="L43" s="821"/>
      <c r="M43" s="822"/>
      <c r="N43" s="105">
        <f>SUM(N36:N42)</f>
        <v>118851.33602603051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824">
        <f>'900.2'!N78</f>
        <v>1069.939393939394</v>
      </c>
      <c r="M59" s="825"/>
      <c r="N59" s="297">
        <f>K59*L59</f>
        <v>1069.939393939394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1069.939393939394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N70+N71+N72+N73+N74</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132688.0767214949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26537.615344298982</v>
      </c>
      <c r="M83" s="855"/>
      <c r="N83" s="57"/>
    </row>
    <row r="84" spans="1:14">
      <c r="B84" s="95" t="s">
        <v>1057</v>
      </c>
      <c r="C84" s="96"/>
      <c r="D84" s="96"/>
      <c r="E84" s="96"/>
      <c r="F84" s="96"/>
      <c r="G84" s="96"/>
      <c r="H84" s="96"/>
      <c r="I84" s="93"/>
      <c r="J84" s="94"/>
      <c r="K84" s="314">
        <v>0.05</v>
      </c>
      <c r="L84" s="854">
        <f>N78*K84</f>
        <v>6634.4038360747454</v>
      </c>
      <c r="M84" s="855"/>
      <c r="N84" s="57"/>
    </row>
    <row r="85" spans="1:14" ht="15" thickBot="1">
      <c r="B85" s="97" t="s">
        <v>1058</v>
      </c>
      <c r="C85" s="98"/>
      <c r="D85" s="98"/>
      <c r="E85" s="98"/>
      <c r="F85" s="98"/>
      <c r="G85" s="98"/>
      <c r="H85" s="98"/>
      <c r="I85" s="99"/>
      <c r="J85" s="100"/>
      <c r="K85" s="315">
        <v>0.05</v>
      </c>
      <c r="L85" s="856">
        <f>N78*K85</f>
        <v>6634.4038360747454</v>
      </c>
      <c r="M85" s="857"/>
      <c r="N85" s="57"/>
    </row>
    <row r="86" spans="1:14" ht="15" thickBot="1">
      <c r="B86" s="820" t="s">
        <v>1037</v>
      </c>
      <c r="C86" s="821"/>
      <c r="D86" s="821"/>
      <c r="E86" s="821"/>
      <c r="F86" s="821"/>
      <c r="G86" s="821"/>
      <c r="H86" s="821"/>
      <c r="I86" s="821"/>
      <c r="J86" s="821"/>
      <c r="K86" s="821"/>
      <c r="L86" s="821"/>
      <c r="M86" s="822"/>
      <c r="N86" s="58">
        <f>L83+L84+L85</f>
        <v>39806.423016448469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172494.49973794338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8.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 thickBot="1">
      <c r="B6" s="866"/>
      <c r="C6" s="873"/>
      <c r="D6" s="874"/>
      <c r="E6" s="874"/>
      <c r="F6" s="874"/>
      <c r="G6" s="874"/>
      <c r="H6" s="874"/>
      <c r="I6" s="874"/>
      <c r="J6" s="875"/>
      <c r="K6" s="868"/>
      <c r="L6" s="870"/>
      <c r="M6" s="870"/>
      <c r="N6" s="872"/>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98" t="s">
        <v>2311</v>
      </c>
      <c r="C10" s="899"/>
      <c r="D10" s="899"/>
      <c r="E10" s="899"/>
      <c r="F10" s="401" t="s">
        <v>2312</v>
      </c>
      <c r="G10" s="85"/>
      <c r="H10" s="369"/>
      <c r="I10" s="900" t="s">
        <v>2313</v>
      </c>
      <c r="J10" s="900"/>
      <c r="K10" s="402" t="s">
        <v>2312</v>
      </c>
      <c r="L10" s="366"/>
      <c r="M10" s="366"/>
      <c r="N10" s="36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1073</v>
      </c>
      <c r="C31" s="87" t="s">
        <v>1256</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7"/>
      <c r="J36" s="278"/>
      <c r="K36" s="279">
        <f>VLOOKUP(A36,EQUIPOS!A6:D161,4,FALSE)</f>
        <v>100000</v>
      </c>
      <c r="L36" s="280"/>
      <c r="M36" s="281">
        <v>9.25</v>
      </c>
      <c r="N36" s="282">
        <f>K36/M36</f>
        <v>10810.81081081081</v>
      </c>
    </row>
    <row r="37" spans="1:14">
      <c r="A37" t="s">
        <v>180</v>
      </c>
      <c r="B37" s="833" t="str">
        <f>VLOOKUP(A37,EQUIPOS!A7:D154,3,FALSE)</f>
        <v>Compresor 120 HP, con martillo.</v>
      </c>
      <c r="C37" s="834"/>
      <c r="D37" s="834"/>
      <c r="E37" s="834"/>
      <c r="F37" s="834"/>
      <c r="G37" s="834"/>
      <c r="H37" s="835"/>
      <c r="I37" s="277"/>
      <c r="J37" s="278"/>
      <c r="K37" s="279">
        <f>VLOOKUP(A37,EQUIPOS!A7:D162,4,FALSE)</f>
        <v>113489.99999999999</v>
      </c>
      <c r="L37" s="280"/>
      <c r="M37" s="281">
        <v>9.25</v>
      </c>
      <c r="N37" s="282">
        <f>K37/M37</f>
        <v>12269.189189189188</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55.207789412000004</v>
      </c>
    </row>
    <row r="43" spans="1:14" ht="15" thickBot="1">
      <c r="B43" s="820" t="s">
        <v>1037</v>
      </c>
      <c r="C43" s="821"/>
      <c r="D43" s="821"/>
      <c r="E43" s="821"/>
      <c r="F43" s="821"/>
      <c r="G43" s="821"/>
      <c r="H43" s="821"/>
      <c r="I43" s="821"/>
      <c r="J43" s="821"/>
      <c r="K43" s="821"/>
      <c r="L43" s="821"/>
      <c r="M43" s="822"/>
      <c r="N43" s="105">
        <f>SUM(N36:N42)</f>
        <v>23135.207789412001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824">
        <f>'900.2'!N78</f>
        <v>1069.939393939394</v>
      </c>
      <c r="M59" s="825"/>
      <c r="N59" s="297">
        <f>K59*L59</f>
        <v>1069.939393939394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1069.939393939394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74</v>
      </c>
      <c r="N70" s="306">
        <f>K70/M70</f>
        <v>1380.1947353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74</v>
      </c>
      <c r="N71" s="306">
        <f>K71/M71</f>
        <v>1380.1947353</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N70+N71+N72+N73+N74</f>
        <v>2760.3894706000001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26965.536653951393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5393.1073307902789</v>
      </c>
      <c r="M83" s="855"/>
      <c r="N83" s="57"/>
    </row>
    <row r="84" spans="1:14">
      <c r="B84" s="95" t="s">
        <v>1057</v>
      </c>
      <c r="C84" s="96"/>
      <c r="D84" s="96"/>
      <c r="E84" s="96"/>
      <c r="F84" s="96"/>
      <c r="G84" s="96"/>
      <c r="H84" s="96"/>
      <c r="I84" s="93"/>
      <c r="J84" s="94"/>
      <c r="K84" s="314">
        <v>0.05</v>
      </c>
      <c r="L84" s="854">
        <f>N78*K84</f>
        <v>1348.2768326975697</v>
      </c>
      <c r="M84" s="855"/>
      <c r="N84" s="57"/>
    </row>
    <row r="85" spans="1:14" ht="15" thickBot="1">
      <c r="B85" s="97" t="s">
        <v>1058</v>
      </c>
      <c r="C85" s="98"/>
      <c r="D85" s="98"/>
      <c r="E85" s="98"/>
      <c r="F85" s="98"/>
      <c r="G85" s="98"/>
      <c r="H85" s="98"/>
      <c r="I85" s="99"/>
      <c r="J85" s="100"/>
      <c r="K85" s="315">
        <v>0.05</v>
      </c>
      <c r="L85" s="856">
        <f>N78*K85</f>
        <v>1348.2768326975697</v>
      </c>
      <c r="M85" s="857"/>
      <c r="N85" s="57"/>
    </row>
    <row r="86" spans="1:14" ht="15" thickBot="1">
      <c r="B86" s="820" t="s">
        <v>1037</v>
      </c>
      <c r="C86" s="821"/>
      <c r="D86" s="821"/>
      <c r="E86" s="821"/>
      <c r="F86" s="821"/>
      <c r="G86" s="821"/>
      <c r="H86" s="821"/>
      <c r="I86" s="821"/>
      <c r="J86" s="821"/>
      <c r="K86" s="821"/>
      <c r="L86" s="821"/>
      <c r="M86" s="822"/>
      <c r="N86" s="58">
        <f>L83+L84+L85</f>
        <v>8089.6609961854174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35055.197650136812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1074</v>
      </c>
      <c r="C31" s="87" t="s">
        <v>1257</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180</v>
      </c>
      <c r="B36" s="833" t="str">
        <f>VLOOKUP(A36,EQUIPOS!A6:D154,3,FALSE)</f>
        <v>Compresor 120 HP, con martillo.</v>
      </c>
      <c r="C36" s="834"/>
      <c r="D36" s="834"/>
      <c r="E36" s="834"/>
      <c r="F36" s="834"/>
      <c r="G36" s="834"/>
      <c r="H36" s="835"/>
      <c r="I36" s="277"/>
      <c r="J36" s="278"/>
      <c r="K36" s="279">
        <f>VLOOKUP(A36,EQUIPOS!A6:D161,4,FALSE)</f>
        <v>113489.99999999999</v>
      </c>
      <c r="L36" s="280"/>
      <c r="M36" s="281">
        <v>2.5</v>
      </c>
      <c r="N36" s="282">
        <f>K36/M36</f>
        <v>45395.999999999993</v>
      </c>
    </row>
    <row r="37" span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0.1</v>
      </c>
      <c r="M42" s="845"/>
      <c r="N42" s="111">
        <f>N76*L42</f>
        <v>1021.344104122</v>
      </c>
    </row>
    <row r="43" spans="1:14" ht="15" thickBot="1">
      <c r="B43" s="820" t="s">
        <v>1037</v>
      </c>
      <c r="C43" s="821"/>
      <c r="D43" s="821"/>
      <c r="E43" s="821"/>
      <c r="F43" s="821"/>
      <c r="G43" s="821"/>
      <c r="H43" s="821"/>
      <c r="I43" s="821"/>
      <c r="J43" s="821"/>
      <c r="K43" s="821"/>
      <c r="L43" s="821"/>
      <c r="M43" s="822"/>
      <c r="N43" s="105">
        <f>SUM(N36:N42)</f>
        <v>46417.344104121992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824">
        <f>'900.2'!N78</f>
        <v>1069.939393939394</v>
      </c>
      <c r="M59" s="825"/>
      <c r="N59" s="297">
        <f>K59*L59</f>
        <v>1069.939393939394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1069.939393939394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20</v>
      </c>
      <c r="N70" s="306">
        <f>K70/M70</f>
        <v>10213.44104122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N70+N71+N72+N73+N74</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57700.724539281386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11540.144907856278</v>
      </c>
      <c r="M83" s="855"/>
      <c r="N83" s="57"/>
    </row>
    <row r="84" spans="1:14">
      <c r="B84" s="95" t="s">
        <v>1057</v>
      </c>
      <c r="C84" s="96"/>
      <c r="D84" s="96"/>
      <c r="E84" s="96"/>
      <c r="F84" s="96"/>
      <c r="G84" s="96"/>
      <c r="H84" s="96"/>
      <c r="I84" s="93"/>
      <c r="J84" s="94"/>
      <c r="K84" s="314">
        <v>0.05</v>
      </c>
      <c r="L84" s="854">
        <f>N78*K84</f>
        <v>2885.0362269640696</v>
      </c>
      <c r="M84" s="855"/>
      <c r="N84" s="57"/>
    </row>
    <row r="85" spans="1:14" ht="15" thickBot="1">
      <c r="B85" s="97" t="s">
        <v>1058</v>
      </c>
      <c r="C85" s="98"/>
      <c r="D85" s="98"/>
      <c r="E85" s="98"/>
      <c r="F85" s="98"/>
      <c r="G85" s="98"/>
      <c r="H85" s="98"/>
      <c r="I85" s="99"/>
      <c r="J85" s="100"/>
      <c r="K85" s="315">
        <v>0.05</v>
      </c>
      <c r="L85" s="856">
        <f>N78*K85</f>
        <v>2885.0362269640696</v>
      </c>
      <c r="M85" s="857"/>
      <c r="N85" s="57"/>
    </row>
    <row r="86" spans="1:14" ht="15" thickBot="1">
      <c r="B86" s="820" t="s">
        <v>1037</v>
      </c>
      <c r="C86" s="821"/>
      <c r="D86" s="821"/>
      <c r="E86" s="821"/>
      <c r="F86" s="821"/>
      <c r="G86" s="821"/>
      <c r="H86" s="821"/>
      <c r="I86" s="821"/>
      <c r="J86" s="821"/>
      <c r="K86" s="821"/>
      <c r="L86" s="821"/>
      <c r="M86" s="822"/>
      <c r="N86" s="58">
        <f>L83+L84+L85</f>
        <v>17310.217361784416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75010.941901065802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1075</v>
      </c>
      <c r="C31" s="87" t="s">
        <v>1254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7"/>
      <c r="J36" s="278"/>
      <c r="K36" s="279">
        <f>VLOOKUP(A36,EQUIPOS!A6:D161,4,FALSE)</f>
        <v>100000</v>
      </c>
      <c r="L36" s="280"/>
      <c r="M36" s="281">
        <v>2.375</v>
      </c>
      <c r="N36" s="282">
        <f>K36/M36</f>
        <v>42105.26315789474</v>
      </c>
    </row>
    <row r="37" spans="1:14">
      <c r="A37" t="s">
        <v>180</v>
      </c>
      <c r="B37" s="833" t="str">
        <f>VLOOKUP(A37,EQUIPOS!A7:D154,3,FALSE)</f>
        <v>Compresor 120 HP, con martillo.</v>
      </c>
      <c r="C37" s="834"/>
      <c r="D37" s="834"/>
      <c r="E37" s="834"/>
      <c r="F37" s="834"/>
      <c r="G37" s="834"/>
      <c r="H37" s="835"/>
      <c r="I37" s="277"/>
      <c r="J37" s="278"/>
      <c r="K37" s="279">
        <f>VLOOKUP(A37,EQUIPOS!A7:D162,4,FALSE)</f>
        <v>113489.99999999999</v>
      </c>
      <c r="L37" s="280"/>
      <c r="M37" s="281">
        <v>2.375</v>
      </c>
      <c r="N37" s="282">
        <f>K37/M37</f>
        <v>47785.263157894733</v>
      </c>
    </row>
    <row r="38" spans="1:14">
      <c r="A38" t="s">
        <v>195</v>
      </c>
      <c r="B38" s="833" t="str">
        <f>VLOOKUP(A38,EQUIPOS!A8:D154,3,FALSE)</f>
        <v xml:space="preserve">Equipo de oxicorte, Capacidad de corte: hasta 6´´ (152mm) </v>
      </c>
      <c r="C38" s="834"/>
      <c r="D38" s="834"/>
      <c r="E38" s="834"/>
      <c r="F38" s="834"/>
      <c r="G38" s="834"/>
      <c r="H38" s="835"/>
      <c r="I38" s="277"/>
      <c r="J38" s="278"/>
      <c r="K38" s="279">
        <f>VLOOKUP(A38,EQUIPOS!A8:D163,4,FALSE)</f>
        <v>15000</v>
      </c>
      <c r="L38" s="280"/>
      <c r="M38" s="281">
        <v>2.375</v>
      </c>
      <c r="N38" s="282">
        <f>K38/M38</f>
        <v>6315.7894736842109</v>
      </c>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0.1</v>
      </c>
      <c r="M42" s="845"/>
      <c r="N42" s="111">
        <f>N76*L42</f>
        <v>1343.873821213158</v>
      </c>
    </row>
    <row r="43" spans="1:14" ht="15" thickBot="1">
      <c r="B43" s="820" t="s">
        <v>1037</v>
      </c>
      <c r="C43" s="821"/>
      <c r="D43" s="821"/>
      <c r="E43" s="821"/>
      <c r="F43" s="821"/>
      <c r="G43" s="821"/>
      <c r="H43" s="821"/>
      <c r="I43" s="821"/>
      <c r="J43" s="821"/>
      <c r="K43" s="821"/>
      <c r="L43" s="821"/>
      <c r="M43" s="822"/>
      <c r="N43" s="105">
        <f>SUM(N36:N42)</f>
        <v>97550.189610686837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824">
        <f>'900.2'!N78</f>
        <v>1069.939393939394</v>
      </c>
      <c r="M59" s="825"/>
      <c r="N59" s="297">
        <f>K59*L59</f>
        <v>1069.939393939394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1069.939393939394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N70+N71+N72+N73+N74</f>
        <v>13438.738212131579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112058.8672167578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22411.773443351562</v>
      </c>
      <c r="M83" s="855"/>
      <c r="N83" s="57"/>
    </row>
    <row r="84" spans="1:14">
      <c r="B84" s="95" t="s">
        <v>1057</v>
      </c>
      <c r="C84" s="96"/>
      <c r="D84" s="96"/>
      <c r="E84" s="96"/>
      <c r="F84" s="96"/>
      <c r="G84" s="96"/>
      <c r="H84" s="96"/>
      <c r="I84" s="93"/>
      <c r="J84" s="94"/>
      <c r="K84" s="314">
        <v>0.05</v>
      </c>
      <c r="L84" s="854">
        <f>N78*K84</f>
        <v>5602.9433608378904</v>
      </c>
      <c r="M84" s="855"/>
      <c r="N84" s="57"/>
    </row>
    <row r="85" spans="1:14" ht="15" thickBot="1">
      <c r="B85" s="97" t="s">
        <v>1058</v>
      </c>
      <c r="C85" s="98"/>
      <c r="D85" s="98"/>
      <c r="E85" s="98"/>
      <c r="F85" s="98"/>
      <c r="G85" s="98"/>
      <c r="H85" s="98"/>
      <c r="I85" s="99"/>
      <c r="J85" s="100"/>
      <c r="K85" s="315">
        <v>0.05</v>
      </c>
      <c r="L85" s="856">
        <f>N78*K85</f>
        <v>5602.9433608378904</v>
      </c>
      <c r="M85" s="857"/>
      <c r="N85" s="57"/>
    </row>
    <row r="86" spans="1:14" ht="15" thickBot="1">
      <c r="B86" s="820" t="s">
        <v>1037</v>
      </c>
      <c r="C86" s="821"/>
      <c r="D86" s="821"/>
      <c r="E86" s="821"/>
      <c r="F86" s="821"/>
      <c r="G86" s="821"/>
      <c r="H86" s="821"/>
      <c r="I86" s="821"/>
      <c r="J86" s="821"/>
      <c r="K86" s="821"/>
      <c r="L86" s="821"/>
      <c r="M86" s="822"/>
      <c r="N86" s="58">
        <f>L83+L84+L85</f>
        <v>33617.660165027344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145676.52738178516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1076</v>
      </c>
      <c r="C31" s="87" t="s">
        <v>1255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7"/>
      <c r="J36" s="278"/>
      <c r="K36" s="279">
        <f>VLOOKUP(A36,EQUIPOS!A6:D161,4,FALSE)</f>
        <v>168000</v>
      </c>
      <c r="L36" s="280"/>
      <c r="M36" s="281">
        <v>2.5</v>
      </c>
      <c r="N36" s="282">
        <f>K36/M36</f>
        <v>67200</v>
      </c>
    </row>
    <row r="37" spans="1:14">
      <c r="A37" t="s">
        <v>180</v>
      </c>
      <c r="B37" s="833" t="str">
        <f>VLOOKUP(A37,EQUIPOS!A7:D154,3,FALSE)</f>
        <v>Compresor 120 HP, con martillo.</v>
      </c>
      <c r="C37" s="834"/>
      <c r="D37" s="834"/>
      <c r="E37" s="834"/>
      <c r="F37" s="834"/>
      <c r="G37" s="834"/>
      <c r="H37" s="835"/>
      <c r="I37" s="277"/>
      <c r="J37" s="278"/>
      <c r="K37" s="279">
        <f>VLOOKUP(A37,EQUIPOS!A7:D162,4,FALSE)</f>
        <v>113489.99999999999</v>
      </c>
      <c r="L37" s="280"/>
      <c r="M37" s="281">
        <v>2.5</v>
      </c>
      <c r="N37" s="282">
        <f>K37/M37</f>
        <v>45395.999999999993</v>
      </c>
    </row>
    <row r="38" spans="1:14">
      <c r="A38" t="s">
        <v>195</v>
      </c>
      <c r="B38" s="833" t="str">
        <f>VLOOKUP(A38,EQUIPOS!A8:D154,3,FALSE)</f>
        <v xml:space="preserve">Equipo de oxicorte, Capacidad de corte: hasta 6´´ (152mm) </v>
      </c>
      <c r="C38" s="834"/>
      <c r="D38" s="834"/>
      <c r="E38" s="834"/>
      <c r="F38" s="834"/>
      <c r="G38" s="834"/>
      <c r="H38" s="835"/>
      <c r="I38" s="277"/>
      <c r="J38" s="278"/>
      <c r="K38" s="279">
        <f>VLOOKUP(A38,EQUIPOS!A8:D163,4,FALSE)</f>
        <v>15000</v>
      </c>
      <c r="L38" s="280"/>
      <c r="M38" s="281">
        <v>2.5</v>
      </c>
      <c r="N38" s="282">
        <f>K38/M38</f>
        <v>6000</v>
      </c>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255.33602603049999</v>
      </c>
    </row>
    <row r="43" spans="1:14" ht="15" thickBot="1">
      <c r="B43" s="820" t="s">
        <v>1037</v>
      </c>
      <c r="C43" s="821"/>
      <c r="D43" s="821"/>
      <c r="E43" s="821"/>
      <c r="F43" s="821"/>
      <c r="G43" s="821"/>
      <c r="H43" s="821"/>
      <c r="I43" s="821"/>
      <c r="J43" s="821"/>
      <c r="K43" s="821"/>
      <c r="L43" s="821"/>
      <c r="M43" s="822"/>
      <c r="N43" s="105">
        <f>SUM(N36:N42)</f>
        <v>118851.33602603051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824">
        <f>'900.2'!N78</f>
        <v>1069.939393939394</v>
      </c>
      <c r="M59" s="825"/>
      <c r="N59" s="297">
        <f>K59*L59</f>
        <v>1069.939393939394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1069.939393939394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132688.0767214949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26537.615344298982</v>
      </c>
      <c r="M83" s="855"/>
      <c r="N83" s="57"/>
    </row>
    <row r="84" spans="1:14">
      <c r="B84" s="95" t="s">
        <v>1057</v>
      </c>
      <c r="C84" s="96"/>
      <c r="D84" s="96"/>
      <c r="E84" s="96"/>
      <c r="F84" s="96"/>
      <c r="G84" s="96"/>
      <c r="H84" s="96"/>
      <c r="I84" s="93"/>
      <c r="J84" s="94"/>
      <c r="K84" s="314">
        <v>0.05</v>
      </c>
      <c r="L84" s="854">
        <f>N78*K84</f>
        <v>6634.4038360747454</v>
      </c>
      <c r="M84" s="855"/>
      <c r="N84" s="57"/>
    </row>
    <row r="85" spans="1:14" ht="15" thickBot="1">
      <c r="B85" s="97" t="s">
        <v>1058</v>
      </c>
      <c r="C85" s="98"/>
      <c r="D85" s="98"/>
      <c r="E85" s="98"/>
      <c r="F85" s="98"/>
      <c r="G85" s="98"/>
      <c r="H85" s="98"/>
      <c r="I85" s="99"/>
      <c r="J85" s="100"/>
      <c r="K85" s="315">
        <v>0.05</v>
      </c>
      <c r="L85" s="856">
        <f>N78*K85</f>
        <v>6634.4038360747454</v>
      </c>
      <c r="M85" s="857"/>
      <c r="N85" s="57"/>
    </row>
    <row r="86" spans="1:14" ht="15" thickBot="1">
      <c r="B86" s="820" t="s">
        <v>1037</v>
      </c>
      <c r="C86" s="821"/>
      <c r="D86" s="821"/>
      <c r="E86" s="821"/>
      <c r="F86" s="821"/>
      <c r="G86" s="821"/>
      <c r="H86" s="821"/>
      <c r="I86" s="821"/>
      <c r="J86" s="821"/>
      <c r="K86" s="821"/>
      <c r="L86" s="821"/>
      <c r="M86" s="822"/>
      <c r="N86" s="58">
        <f>L83+L84+L85</f>
        <v>39806.423016448469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172494.49973794338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1077</v>
      </c>
      <c r="C31" s="87" t="s">
        <v>1255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7"/>
      <c r="J36" s="278"/>
      <c r="K36" s="279">
        <f>VLOOKUP(A36,EQUIPOS!A6:D161,4,FALSE)</f>
        <v>168000</v>
      </c>
      <c r="L36" s="280"/>
      <c r="M36" s="281">
        <v>2.5</v>
      </c>
      <c r="N36" s="282">
        <f>K36/M36</f>
        <v>67200</v>
      </c>
    </row>
    <row r="37" spans="1:14">
      <c r="A37" t="s">
        <v>180</v>
      </c>
      <c r="B37" s="833" t="str">
        <f>VLOOKUP(A37,EQUIPOS!A7:D154,3,FALSE)</f>
        <v>Compresor 120 HP, con martillo.</v>
      </c>
      <c r="C37" s="834"/>
      <c r="D37" s="834"/>
      <c r="E37" s="834"/>
      <c r="F37" s="834"/>
      <c r="G37" s="834"/>
      <c r="H37" s="835"/>
      <c r="I37" s="277"/>
      <c r="J37" s="278"/>
      <c r="K37" s="279">
        <f>VLOOKUP(A37,EQUIPOS!A7:D162,4,FALSE)</f>
        <v>113489.99999999999</v>
      </c>
      <c r="L37" s="280"/>
      <c r="M37" s="281">
        <v>2.5</v>
      </c>
      <c r="N37" s="282">
        <f>K37/M37</f>
        <v>45395.999999999993</v>
      </c>
    </row>
    <row r="38" spans="1:14">
      <c r="A38" t="s">
        <v>195</v>
      </c>
      <c r="B38" s="833" t="str">
        <f>VLOOKUP(A38,EQUIPOS!A8:D154,3,FALSE)</f>
        <v xml:space="preserve">Equipo de oxicorte, Capacidad de corte: hasta 6´´ (152mm) </v>
      </c>
      <c r="C38" s="834"/>
      <c r="D38" s="834"/>
      <c r="E38" s="834"/>
      <c r="F38" s="834"/>
      <c r="G38" s="834"/>
      <c r="H38" s="835"/>
      <c r="I38" s="277"/>
      <c r="J38" s="278"/>
      <c r="K38" s="279">
        <f>VLOOKUP(A38,EQUIPOS!A8:D163,4,FALSE)</f>
        <v>15000</v>
      </c>
      <c r="L38" s="280"/>
      <c r="M38" s="281">
        <v>2.5</v>
      </c>
      <c r="N38" s="282">
        <f>K38/M38</f>
        <v>6000</v>
      </c>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204.2688208244</v>
      </c>
    </row>
    <row r="43" spans="1:14" ht="15" thickBot="1">
      <c r="B43" s="820" t="s">
        <v>1037</v>
      </c>
      <c r="C43" s="821"/>
      <c r="D43" s="821"/>
      <c r="E43" s="821"/>
      <c r="F43" s="821"/>
      <c r="G43" s="821"/>
      <c r="H43" s="821"/>
      <c r="I43" s="821"/>
      <c r="J43" s="821"/>
      <c r="K43" s="821"/>
      <c r="L43" s="821"/>
      <c r="M43" s="822"/>
      <c r="N43" s="105">
        <f>SUM(N36:N42)</f>
        <v>118800.26882082441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1.4</v>
      </c>
      <c r="J59" s="296">
        <v>1</v>
      </c>
      <c r="K59" s="289">
        <f>I59*J59</f>
        <v>1.4</v>
      </c>
      <c r="L59" s="824">
        <f>'900.2'!N78</f>
        <v>1069.939393939394</v>
      </c>
      <c r="M59" s="825"/>
      <c r="N59" s="297">
        <f>K59*L59</f>
        <v>1497.9151515151516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1497.9151515151516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20</v>
      </c>
      <c r="N70" s="306">
        <f>K70/M70</f>
        <v>5106.7205206099998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130511.62501355955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26102.32500271191</v>
      </c>
      <c r="M83" s="855"/>
      <c r="N83" s="57"/>
    </row>
    <row r="84" spans="1:14">
      <c r="B84" s="95" t="s">
        <v>1057</v>
      </c>
      <c r="C84" s="96"/>
      <c r="D84" s="96"/>
      <c r="E84" s="96"/>
      <c r="F84" s="96"/>
      <c r="G84" s="96"/>
      <c r="H84" s="96"/>
      <c r="I84" s="93"/>
      <c r="J84" s="94"/>
      <c r="K84" s="314">
        <v>0.05</v>
      </c>
      <c r="L84" s="854">
        <f>N78*K84</f>
        <v>6525.5812506779776</v>
      </c>
      <c r="M84" s="855"/>
      <c r="N84" s="57"/>
    </row>
    <row r="85" spans="1:14" ht="15" thickBot="1">
      <c r="B85" s="97" t="s">
        <v>1058</v>
      </c>
      <c r="C85" s="98"/>
      <c r="D85" s="98"/>
      <c r="E85" s="98"/>
      <c r="F85" s="98"/>
      <c r="G85" s="98"/>
      <c r="H85" s="98"/>
      <c r="I85" s="99"/>
      <c r="J85" s="100"/>
      <c r="K85" s="315">
        <v>0.05</v>
      </c>
      <c r="L85" s="856">
        <f>N78*K85</f>
        <v>6525.5812506779776</v>
      </c>
      <c r="M85" s="857"/>
      <c r="N85" s="57"/>
    </row>
    <row r="86" spans="1:14" ht="15" thickBot="1">
      <c r="B86" s="820" t="s">
        <v>1037</v>
      </c>
      <c r="C86" s="821"/>
      <c r="D86" s="821"/>
      <c r="E86" s="821"/>
      <c r="F86" s="821"/>
      <c r="G86" s="821"/>
      <c r="H86" s="821"/>
      <c r="I86" s="821"/>
      <c r="J86" s="821"/>
      <c r="K86" s="821"/>
      <c r="L86" s="821"/>
      <c r="M86" s="822"/>
      <c r="N86" s="58">
        <f>L83+L84+L85</f>
        <v>39153.487504067867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169665.11251762742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1078</v>
      </c>
      <c r="C31" s="87" t="s">
        <v>1258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7"/>
      <c r="J36" s="278"/>
      <c r="K36" s="279">
        <f>VLOOKUP(A36,EQUIPOS!A6:D161,4,FALSE)</f>
        <v>100000</v>
      </c>
      <c r="L36" s="280"/>
      <c r="M36" s="281">
        <v>22</v>
      </c>
      <c r="N36" s="282">
        <f>K36/M36</f>
        <v>4545.454545454545</v>
      </c>
    </row>
    <row r="37" spans="1:14">
      <c r="A37" t="s">
        <v>180</v>
      </c>
      <c r="B37" s="833" t="str">
        <f>VLOOKUP(A37,EQUIPOS!A7:D154,3,FALSE)</f>
        <v>Compresor 120 HP, con martillo.</v>
      </c>
      <c r="C37" s="834"/>
      <c r="D37" s="834"/>
      <c r="E37" s="834"/>
      <c r="F37" s="834"/>
      <c r="G37" s="834"/>
      <c r="H37" s="835"/>
      <c r="I37" s="277"/>
      <c r="J37" s="278"/>
      <c r="K37" s="279">
        <f>VLOOKUP(A37,EQUIPOS!A7:D162,4,FALSE)</f>
        <v>113489.99999999999</v>
      </c>
      <c r="L37" s="280"/>
      <c r="M37" s="281">
        <v>22</v>
      </c>
      <c r="N37" s="282">
        <f>K37/M37</f>
        <v>5158.6363636363631</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23.212366002772729</v>
      </c>
    </row>
    <row r="43" spans="1:14" ht="15" thickBot="1">
      <c r="B43" s="820" t="s">
        <v>1037</v>
      </c>
      <c r="C43" s="821"/>
      <c r="D43" s="821"/>
      <c r="E43" s="821"/>
      <c r="F43" s="821"/>
      <c r="G43" s="821"/>
      <c r="H43" s="821"/>
      <c r="I43" s="821"/>
      <c r="J43" s="821"/>
      <c r="K43" s="821"/>
      <c r="L43" s="821"/>
      <c r="M43" s="822"/>
      <c r="N43" s="105">
        <f>SUM(N36:N42)</f>
        <v>9727.30327509368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0.42</v>
      </c>
      <c r="J59" s="296">
        <v>1</v>
      </c>
      <c r="K59" s="289">
        <f>I59*J59</f>
        <v>0.42</v>
      </c>
      <c r="L59" s="824">
        <f>'900.2'!N78</f>
        <v>1069.939393939394</v>
      </c>
      <c r="M59" s="825"/>
      <c r="N59" s="297">
        <f>K59*L59</f>
        <v>449.37454545454545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449.37454545454545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1160.6183001386364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11337.296120686862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2267.4592241373725</v>
      </c>
      <c r="M83" s="855"/>
      <c r="N83" s="57"/>
    </row>
    <row r="84" spans="1:14">
      <c r="B84" s="95" t="s">
        <v>1057</v>
      </c>
      <c r="C84" s="96"/>
      <c r="D84" s="96"/>
      <c r="E84" s="96"/>
      <c r="F84" s="96"/>
      <c r="G84" s="96"/>
      <c r="H84" s="96"/>
      <c r="I84" s="93"/>
      <c r="J84" s="94"/>
      <c r="K84" s="314">
        <v>0.05</v>
      </c>
      <c r="L84" s="854">
        <f>N78*K84</f>
        <v>566.86480603434313</v>
      </c>
      <c r="M84" s="855"/>
      <c r="N84" s="57"/>
    </row>
    <row r="85" spans="1:14" ht="15" thickBot="1">
      <c r="B85" s="97" t="s">
        <v>1058</v>
      </c>
      <c r="C85" s="98"/>
      <c r="D85" s="98"/>
      <c r="E85" s="98"/>
      <c r="F85" s="98"/>
      <c r="G85" s="98"/>
      <c r="H85" s="98"/>
      <c r="I85" s="99"/>
      <c r="J85" s="100"/>
      <c r="K85" s="315">
        <v>0.05</v>
      </c>
      <c r="L85" s="856">
        <f>N78*K85</f>
        <v>566.86480603434313</v>
      </c>
      <c r="M85" s="857"/>
      <c r="N85" s="57"/>
    </row>
    <row r="86" spans="1:14" ht="15" thickBot="1">
      <c r="B86" s="820" t="s">
        <v>1037</v>
      </c>
      <c r="C86" s="821"/>
      <c r="D86" s="821"/>
      <c r="E86" s="821"/>
      <c r="F86" s="821"/>
      <c r="G86" s="821"/>
      <c r="H86" s="821"/>
      <c r="I86" s="821"/>
      <c r="J86" s="821"/>
      <c r="K86" s="821"/>
      <c r="L86" s="821"/>
      <c r="M86" s="822"/>
      <c r="N86" s="58">
        <f>L83+L84+L85</f>
        <v>3401.1888362060586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14738.48495689292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1079</v>
      </c>
      <c r="C31" s="87" t="s">
        <v>1259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7"/>
      <c r="J36" s="278"/>
      <c r="K36" s="279">
        <f>VLOOKUP(A36,EQUIPOS!A6:D161,4,FALSE)</f>
        <v>100000</v>
      </c>
      <c r="L36" s="280"/>
      <c r="M36" s="281">
        <v>22</v>
      </c>
      <c r="N36" s="282">
        <f>K36/M36</f>
        <v>4545.454545454545</v>
      </c>
    </row>
    <row r="37" spans="1:14">
      <c r="A37" t="s">
        <v>180</v>
      </c>
      <c r="B37" s="833" t="str">
        <f>VLOOKUP(A37,EQUIPOS!A7:D154,3,FALSE)</f>
        <v>Compresor 120 HP, con martillo.</v>
      </c>
      <c r="C37" s="834"/>
      <c r="D37" s="834"/>
      <c r="E37" s="834"/>
      <c r="F37" s="834"/>
      <c r="G37" s="834"/>
      <c r="H37" s="835"/>
      <c r="I37" s="277"/>
      <c r="J37" s="278"/>
      <c r="K37" s="279">
        <f>VLOOKUP(A37,EQUIPOS!A7:D162,4,FALSE)</f>
        <v>113489.99999999999</v>
      </c>
      <c r="L37" s="280"/>
      <c r="M37" s="281">
        <v>22</v>
      </c>
      <c r="N37" s="282">
        <f>K37/M37</f>
        <v>5158.6363636363631</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23.212366002772729</v>
      </c>
    </row>
    <row r="43" spans="1:14" ht="15" thickBot="1">
      <c r="B43" s="820" t="s">
        <v>1037</v>
      </c>
      <c r="C43" s="821"/>
      <c r="D43" s="821"/>
      <c r="E43" s="821"/>
      <c r="F43" s="821"/>
      <c r="G43" s="821"/>
      <c r="H43" s="821"/>
      <c r="I43" s="821"/>
      <c r="J43" s="821"/>
      <c r="K43" s="821"/>
      <c r="L43" s="821"/>
      <c r="M43" s="822"/>
      <c r="N43" s="105">
        <f>SUM(N36:N42)</f>
        <v>9727.30327509368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0.21</v>
      </c>
      <c r="J59" s="296">
        <v>1</v>
      </c>
      <c r="K59" s="289">
        <f>I59*J59</f>
        <v>0.21</v>
      </c>
      <c r="L59" s="824">
        <f>'900.2'!N78</f>
        <v>1069.939393939394</v>
      </c>
      <c r="M59" s="825"/>
      <c r="N59" s="297">
        <f>K59*L59</f>
        <v>224.68727272727273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51"/>
    </row>
    <row r="65" spans="1:15" ht="15" thickBot="1">
      <c r="B65" s="826" t="s">
        <v>1037</v>
      </c>
      <c r="C65" s="827"/>
      <c r="D65" s="827"/>
      <c r="E65" s="827"/>
      <c r="F65" s="827"/>
      <c r="G65" s="827"/>
      <c r="H65" s="827"/>
      <c r="I65" s="827"/>
      <c r="J65" s="827"/>
      <c r="K65" s="827"/>
      <c r="L65" s="827"/>
      <c r="M65" s="828"/>
      <c r="N65" s="110">
        <f>N59+N60+N61+N62+N63</f>
        <v>224.68727272727273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1160.6183001386364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11112.608847959589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2222.5217695919177</v>
      </c>
      <c r="M83" s="855"/>
      <c r="N83" s="57"/>
    </row>
    <row r="84" spans="1:14">
      <c r="B84" s="95" t="s">
        <v>1057</v>
      </c>
      <c r="C84" s="96"/>
      <c r="D84" s="96"/>
      <c r="E84" s="96"/>
      <c r="F84" s="96"/>
      <c r="G84" s="96"/>
      <c r="H84" s="96"/>
      <c r="I84" s="93"/>
      <c r="J84" s="94"/>
      <c r="K84" s="314">
        <v>0.05</v>
      </c>
      <c r="L84" s="854">
        <f>N78*K84</f>
        <v>555.63044239797944</v>
      </c>
      <c r="M84" s="855"/>
      <c r="N84" s="57"/>
    </row>
    <row r="85" spans="1:14" ht="15" thickBot="1">
      <c r="B85" s="97" t="s">
        <v>1058</v>
      </c>
      <c r="C85" s="98"/>
      <c r="D85" s="98"/>
      <c r="E85" s="98"/>
      <c r="F85" s="98"/>
      <c r="G85" s="98"/>
      <c r="H85" s="98"/>
      <c r="I85" s="99"/>
      <c r="J85" s="100"/>
      <c r="K85" s="315">
        <v>0.05</v>
      </c>
      <c r="L85" s="856">
        <f>N78*K85</f>
        <v>555.63044239797944</v>
      </c>
      <c r="M85" s="857"/>
      <c r="N85" s="57"/>
    </row>
    <row r="86" spans="1:14" ht="15" thickBot="1">
      <c r="B86" s="820" t="s">
        <v>1037</v>
      </c>
      <c r="C86" s="821"/>
      <c r="D86" s="821"/>
      <c r="E86" s="821"/>
      <c r="F86" s="821"/>
      <c r="G86" s="821"/>
      <c r="H86" s="821"/>
      <c r="I86" s="821"/>
      <c r="J86" s="821"/>
      <c r="K86" s="821"/>
      <c r="L86" s="821"/>
      <c r="M86" s="822"/>
      <c r="N86" s="58">
        <f>L83+L84+L85</f>
        <v>3333.7826543878768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14446.391502347466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1080</v>
      </c>
      <c r="C31" s="87" t="s">
        <v>1260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180</v>
      </c>
      <c r="B36" s="833" t="str">
        <f>VLOOKUP(A36,EQUIPOS!A6:D154,3,FALSE)</f>
        <v>Compresor 120 HP, con martillo.</v>
      </c>
      <c r="C36" s="834"/>
      <c r="D36" s="834"/>
      <c r="E36" s="834"/>
      <c r="F36" s="834"/>
      <c r="G36" s="834"/>
      <c r="H36" s="835"/>
      <c r="I36" s="277"/>
      <c r="J36" s="278"/>
      <c r="K36" s="279">
        <f>VLOOKUP(A36,EQUIPOS!A6:D161,4,FALSE)</f>
        <v>113489.99999999999</v>
      </c>
      <c r="L36" s="280"/>
      <c r="M36" s="281">
        <v>20</v>
      </c>
      <c r="N36" s="282">
        <f>K36/M36</f>
        <v>5674.4999999999991</v>
      </c>
    </row>
    <row r="37" span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0.1</v>
      </c>
      <c r="M42" s="845"/>
      <c r="N42" s="111">
        <f>N76*L42</f>
        <v>63.834006507624999</v>
      </c>
    </row>
    <row r="43" spans="1:14" ht="15" thickBot="1">
      <c r="B43" s="820" t="s">
        <v>1037</v>
      </c>
      <c r="C43" s="821"/>
      <c r="D43" s="821"/>
      <c r="E43" s="821"/>
      <c r="F43" s="821"/>
      <c r="G43" s="821"/>
      <c r="H43" s="821"/>
      <c r="I43" s="821"/>
      <c r="J43" s="821"/>
      <c r="K43" s="821"/>
      <c r="L43" s="821"/>
      <c r="M43" s="822"/>
      <c r="N43" s="105">
        <f>SUM(N36:N42)</f>
        <v>5738.3340065076245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0.08</v>
      </c>
      <c r="J59" s="296">
        <v>1</v>
      </c>
      <c r="K59" s="289">
        <f>I59*J59</f>
        <v>0.08</v>
      </c>
      <c r="L59" s="824">
        <f>'900.2'!N78</f>
        <v>1069.939393939394</v>
      </c>
      <c r="M59" s="825"/>
      <c r="N59" s="297">
        <f>K59*L59</f>
        <v>85.595151515151528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85.595151515151528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160</v>
      </c>
      <c r="N70" s="306">
        <f>K70/M70</f>
        <v>638.34006507624997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638.34006507624997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6462.269223099026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1292.4538446198053</v>
      </c>
      <c r="M83" s="855"/>
      <c r="N83" s="57"/>
    </row>
    <row r="84" spans="1:14">
      <c r="B84" s="95" t="s">
        <v>1057</v>
      </c>
      <c r="C84" s="96"/>
      <c r="D84" s="96"/>
      <c r="E84" s="96"/>
      <c r="F84" s="96"/>
      <c r="G84" s="96"/>
      <c r="H84" s="96"/>
      <c r="I84" s="93"/>
      <c r="J84" s="94"/>
      <c r="K84" s="314">
        <v>0.05</v>
      </c>
      <c r="L84" s="854">
        <f>N78*K84</f>
        <v>323.11346115495132</v>
      </c>
      <c r="M84" s="855"/>
      <c r="N84" s="57"/>
    </row>
    <row r="85" spans="1:14" ht="15" thickBot="1">
      <c r="B85" s="97" t="s">
        <v>1058</v>
      </c>
      <c r="C85" s="98"/>
      <c r="D85" s="98"/>
      <c r="E85" s="98"/>
      <c r="F85" s="98"/>
      <c r="G85" s="98"/>
      <c r="H85" s="98"/>
      <c r="I85" s="99"/>
      <c r="J85" s="100"/>
      <c r="K85" s="315">
        <v>0.05</v>
      </c>
      <c r="L85" s="856">
        <f>N78*K85</f>
        <v>323.11346115495132</v>
      </c>
      <c r="M85" s="857"/>
      <c r="N85" s="57"/>
    </row>
    <row r="86" spans="1:14" ht="15" thickBot="1">
      <c r="B86" s="820" t="s">
        <v>1037</v>
      </c>
      <c r="C86" s="821"/>
      <c r="D86" s="821"/>
      <c r="E86" s="821"/>
      <c r="F86" s="821"/>
      <c r="G86" s="821"/>
      <c r="H86" s="821"/>
      <c r="I86" s="821"/>
      <c r="J86" s="821"/>
      <c r="K86" s="821"/>
      <c r="L86" s="821"/>
      <c r="M86" s="822"/>
      <c r="N86" s="58">
        <f>L83+L84+L85</f>
        <v>1938.6807669297082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8400.9499900287337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1081</v>
      </c>
      <c r="C31" s="87" t="s">
        <v>1261</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195</v>
      </c>
      <c r="B36" s="833" t="str">
        <f>VLOOKUP(A36,EQUIPOS!A6:D154,3,FALSE)</f>
        <v xml:space="preserve">Equipo de oxicorte, Capacidad de corte: hasta 6´´ (152mm) </v>
      </c>
      <c r="C36" s="834"/>
      <c r="D36" s="834"/>
      <c r="E36" s="834"/>
      <c r="F36" s="834"/>
      <c r="G36" s="834"/>
      <c r="H36" s="835"/>
      <c r="I36" s="277"/>
      <c r="J36" s="278"/>
      <c r="K36" s="279">
        <f>VLOOKUP(A36,EQUIPOS!A6:D161,4,FALSE)</f>
        <v>15000</v>
      </c>
      <c r="L36" s="280"/>
      <c r="M36" s="281">
        <v>321</v>
      </c>
      <c r="N36" s="282">
        <f>K36/M36</f>
        <v>46.728971962616825</v>
      </c>
    </row>
    <row r="37" spans="1:14">
      <c r="A37" t="s">
        <v>248</v>
      </c>
      <c r="B37" s="833" t="str">
        <f>VLOOKUP(A37,EQUIPOS!A7:D154,3,FALSE)</f>
        <v>Grúa telescópica de 50 Ton.</v>
      </c>
      <c r="C37" s="834"/>
      <c r="D37" s="834"/>
      <c r="E37" s="834"/>
      <c r="F37" s="834"/>
      <c r="G37" s="834"/>
      <c r="H37" s="835"/>
      <c r="I37" s="277"/>
      <c r="J37" s="278"/>
      <c r="K37" s="279">
        <f>VLOOKUP(A37,EQUIPOS!A7:D162,4,FALSE)</f>
        <v>221758</v>
      </c>
      <c r="L37" s="280"/>
      <c r="M37" s="281">
        <v>321</v>
      </c>
      <c r="N37" s="282">
        <f>K37/M37</f>
        <v>690.83489096573214</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0.1</v>
      </c>
      <c r="M42" s="845"/>
      <c r="N42" s="111">
        <f>N76*L42</f>
        <v>15.908786668566979</v>
      </c>
    </row>
    <row r="43" spans="1:14" ht="15" thickBot="1">
      <c r="B43" s="820" t="s">
        <v>1037</v>
      </c>
      <c r="C43" s="821"/>
      <c r="D43" s="821"/>
      <c r="E43" s="821"/>
      <c r="F43" s="821"/>
      <c r="G43" s="821"/>
      <c r="H43" s="821"/>
      <c r="I43" s="821"/>
      <c r="J43" s="821"/>
      <c r="K43" s="821"/>
      <c r="L43" s="821"/>
      <c r="M43" s="822"/>
      <c r="N43" s="105">
        <f>SUM(N36:N42)</f>
        <v>753.47264959691597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1306</v>
      </c>
      <c r="B59" s="52" t="str">
        <f>VLOOKUP(A59,TRANSPORTE!A5:D117,3,FALSE)</f>
        <v>Transporte de acero</v>
      </c>
      <c r="C59" s="327"/>
      <c r="D59" s="327"/>
      <c r="E59" s="327"/>
      <c r="F59" s="327"/>
      <c r="G59" s="327"/>
      <c r="H59" s="321" t="str">
        <f>VLOOKUP(A59,TRANSPORTE!A6:D120,2,FALSE)</f>
        <v>tkm</v>
      </c>
      <c r="I59" s="289">
        <v>1</v>
      </c>
      <c r="J59" s="296">
        <v>1</v>
      </c>
      <c r="K59" s="289">
        <f>I59*J59</f>
        <v>1</v>
      </c>
      <c r="L59" s="824">
        <f>VLOOKUP(A59,TRANSPORTE!A5:D120,4,FALSE)</f>
        <v>0.30101358760964236</v>
      </c>
      <c r="M59" s="825"/>
      <c r="N59" s="297">
        <f>K59*L59</f>
        <v>0.30101358760964236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19</v>
      </c>
      <c r="B70" s="55" t="str">
        <f>VLOOKUP(A70,'MANO DE OBRA'!A8:D68,3,FALSE)</f>
        <v>Obrero (8)</v>
      </c>
      <c r="C70" s="53"/>
      <c r="D70" s="53"/>
      <c r="E70" s="53"/>
      <c r="F70" s="53"/>
      <c r="G70" s="53"/>
      <c r="H70" s="53"/>
      <c r="I70" s="302">
        <f>K70/J70*100</f>
        <v>220831.15764799999</v>
      </c>
      <c r="J70" s="303">
        <v>185</v>
      </c>
      <c r="K70" s="304">
        <f>VLOOKUP(A70,'MANO DE OBRA'!A8:D99,4,FALSE)</f>
        <v>408537.6416488</v>
      </c>
      <c r="L70" s="56"/>
      <c r="M70" s="305">
        <v>2568</v>
      </c>
      <c r="N70" s="306">
        <f>K70/M70</f>
        <v>159.08786668566978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159.08786668566978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912.86152987019545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182.5723059740391</v>
      </c>
      <c r="M83" s="855"/>
      <c r="N83" s="57"/>
    </row>
    <row r="84" spans="1:14">
      <c r="B84" s="95" t="s">
        <v>1057</v>
      </c>
      <c r="C84" s="96"/>
      <c r="D84" s="96"/>
      <c r="E84" s="96"/>
      <c r="F84" s="96"/>
      <c r="G84" s="96"/>
      <c r="H84" s="96"/>
      <c r="I84" s="93"/>
      <c r="J84" s="94"/>
      <c r="K84" s="314">
        <v>0.05</v>
      </c>
      <c r="L84" s="854">
        <f>N78*K84</f>
        <v>45.643076493509774</v>
      </c>
      <c r="M84" s="855"/>
      <c r="N84" s="57"/>
    </row>
    <row r="85" spans="1:14" ht="15" thickBot="1">
      <c r="B85" s="97" t="s">
        <v>1058</v>
      </c>
      <c r="C85" s="98"/>
      <c r="D85" s="98"/>
      <c r="E85" s="98"/>
      <c r="F85" s="98"/>
      <c r="G85" s="98"/>
      <c r="H85" s="98"/>
      <c r="I85" s="99"/>
      <c r="J85" s="100"/>
      <c r="K85" s="315">
        <v>0.05</v>
      </c>
      <c r="L85" s="856">
        <f>N78*K85</f>
        <v>45.643076493509774</v>
      </c>
      <c r="M85" s="857"/>
      <c r="N85" s="57"/>
    </row>
    <row r="86" spans="1:14" ht="15" thickBot="1">
      <c r="B86" s="820" t="s">
        <v>1037</v>
      </c>
      <c r="C86" s="821"/>
      <c r="D86" s="821"/>
      <c r="E86" s="821"/>
      <c r="F86" s="821"/>
      <c r="G86" s="821"/>
      <c r="H86" s="821"/>
      <c r="I86" s="821"/>
      <c r="J86" s="821"/>
      <c r="K86" s="821"/>
      <c r="L86" s="821"/>
      <c r="M86" s="822"/>
      <c r="N86" s="58">
        <f>L83+L84+L85</f>
        <v>273.85845896105866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1186.7199888312541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1083</v>
      </c>
      <c r="C31" s="87" t="s">
        <v>1262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273</v>
      </c>
      <c r="B36" s="833" t="str">
        <f>VLOOKUP(A36,EQUIPOS!A6:D154,3,FALSE)</f>
        <v>Motosierra, 93.6 cm3 - 7.1 HP, 45-90 cm - 7.9 kg</v>
      </c>
      <c r="C36" s="834"/>
      <c r="D36" s="834"/>
      <c r="E36" s="834"/>
      <c r="F36" s="834"/>
      <c r="G36" s="834"/>
      <c r="H36" s="835"/>
      <c r="I36" s="277"/>
      <c r="J36" s="278"/>
      <c r="K36" s="279">
        <f>VLOOKUP(A36,EQUIPOS!A6:D161,4,FALSE)</f>
        <v>5270.6145245023527</v>
      </c>
      <c r="L36" s="280"/>
      <c r="M36" s="281">
        <v>3</v>
      </c>
      <c r="N36" s="282">
        <f>K36/M36</f>
        <v>1756.8715081674509</v>
      </c>
    </row>
    <row r="37" spans="1:14">
      <c r="A37" s="215" t="s">
        <v>312</v>
      </c>
      <c r="B37" s="833" t="str">
        <f>VLOOKUP(A37,EQUIPOS!A7:D154,3,FALSE)</f>
        <v>Retroexcavadora sobre oruga, potencia 138 HP, balde de 1,5 m3.</v>
      </c>
      <c r="C37" s="834"/>
      <c r="D37" s="834"/>
      <c r="E37" s="834"/>
      <c r="F37" s="834"/>
      <c r="G37" s="834"/>
      <c r="H37" s="835"/>
      <c r="I37" s="277"/>
      <c r="J37" s="278"/>
      <c r="K37" s="279">
        <f>VLOOKUP(A37,EQUIPOS!A7:D162,4,FALSE)</f>
        <v>168000</v>
      </c>
      <c r="L37" s="280"/>
      <c r="M37" s="281">
        <v>3</v>
      </c>
      <c r="N37" s="282">
        <f>K37/M37</f>
        <v>56000</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638.34006507625008</v>
      </c>
    </row>
    <row r="43" spans="1:14" ht="15" thickBot="1">
      <c r="B43" s="820" t="s">
        <v>1037</v>
      </c>
      <c r="C43" s="821"/>
      <c r="D43" s="821"/>
      <c r="E43" s="821"/>
      <c r="F43" s="821"/>
      <c r="G43" s="821"/>
      <c r="H43" s="821"/>
      <c r="I43" s="821"/>
      <c r="J43" s="821"/>
      <c r="K43" s="821"/>
      <c r="L43" s="821"/>
      <c r="M43" s="822"/>
      <c r="N43" s="105">
        <f>SUM(N36:N42)</f>
        <v>58395.211573243701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6</v>
      </c>
      <c r="J59" s="296">
        <v>1</v>
      </c>
      <c r="K59" s="289">
        <f>I59*J59</f>
        <v>6</v>
      </c>
      <c r="L59" s="824">
        <f>VLOOKUP(A59,TRANSPORTE!A5:D94,4,FALSE)</f>
        <v>1082</v>
      </c>
      <c r="M59" s="825"/>
      <c r="N59" s="297">
        <f>K59*L59</f>
        <v>6492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6492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v>
      </c>
      <c r="N70" s="306">
        <f>K70/M70</f>
        <v>4255.6004338416669</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24</v>
      </c>
      <c r="N71" s="306">
        <f>K71/M71</f>
        <v>8511.2008676833339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77654.012874768698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15530.802574953741</v>
      </c>
      <c r="M83" s="855"/>
      <c r="N83" s="57"/>
    </row>
    <row r="84" spans="1:14">
      <c r="B84" s="95" t="s">
        <v>1057</v>
      </c>
      <c r="C84" s="96"/>
      <c r="D84" s="96"/>
      <c r="E84" s="96"/>
      <c r="F84" s="96"/>
      <c r="G84" s="96"/>
      <c r="H84" s="96"/>
      <c r="I84" s="93"/>
      <c r="J84" s="94"/>
      <c r="K84" s="314">
        <v>0.05</v>
      </c>
      <c r="L84" s="854">
        <f>N78*K84</f>
        <v>3882.7006437384352</v>
      </c>
      <c r="M84" s="855"/>
      <c r="N84" s="57"/>
    </row>
    <row r="85" spans="1:14" ht="15" thickBot="1">
      <c r="B85" s="97" t="s">
        <v>1058</v>
      </c>
      <c r="C85" s="98"/>
      <c r="D85" s="98"/>
      <c r="E85" s="98"/>
      <c r="F85" s="98"/>
      <c r="G85" s="98"/>
      <c r="H85" s="98"/>
      <c r="I85" s="99"/>
      <c r="J85" s="100"/>
      <c r="K85" s="315">
        <v>0.05</v>
      </c>
      <c r="L85" s="856">
        <f>N78*K85</f>
        <v>3882.7006437384352</v>
      </c>
      <c r="M85" s="857"/>
      <c r="N85" s="57"/>
    </row>
    <row r="86" spans="1:14" ht="15" thickBot="1">
      <c r="B86" s="820" t="s">
        <v>1037</v>
      </c>
      <c r="C86" s="821"/>
      <c r="D86" s="821"/>
      <c r="E86" s="821"/>
      <c r="F86" s="821"/>
      <c r="G86" s="821"/>
      <c r="H86" s="821"/>
      <c r="I86" s="821"/>
      <c r="J86" s="821"/>
      <c r="K86" s="821"/>
      <c r="L86" s="821"/>
      <c r="M86" s="822"/>
      <c r="N86" s="58">
        <f>L83+L84+L85</f>
        <v>23296.203862430608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100950.21673719931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7.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1084</v>
      </c>
      <c r="C31" s="87" t="s">
        <v>2335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195</v>
      </c>
      <c r="B36" s="833" t="str">
        <f>VLOOKUP(A36,EQUIPOS!A6:D154,3,FALSE)</f>
        <v xml:space="preserve">Equipo de oxicorte, Capacidad de corte: hasta 6´´ (152mm) </v>
      </c>
      <c r="C36" s="834"/>
      <c r="D36" s="834"/>
      <c r="E36" s="834"/>
      <c r="F36" s="834"/>
      <c r="G36" s="834"/>
      <c r="H36" s="835"/>
      <c r="I36" s="277"/>
      <c r="J36" s="278"/>
      <c r="K36" s="279">
        <f>VLOOKUP(A36,EQUIPOS!A6:D161,4,FALSE)</f>
        <v>15000</v>
      </c>
      <c r="L36" s="280"/>
      <c r="M36" s="281">
        <v>4</v>
      </c>
      <c r="N36" s="282">
        <f>K36/M36</f>
        <v>3750</v>
      </c>
    </row>
    <row r="37" spans="1:14">
      <c r="A37" s="114" t="s">
        <v>248</v>
      </c>
      <c r="B37" s="833" t="str">
        <f>VLOOKUP(A37,EQUIPOS!A7:D154,3,FALSE)</f>
        <v>Grúa telescópica de 50 Ton.</v>
      </c>
      <c r="C37" s="834"/>
      <c r="D37" s="834"/>
      <c r="E37" s="834"/>
      <c r="F37" s="834"/>
      <c r="G37" s="834"/>
      <c r="H37" s="835"/>
      <c r="I37" s="277"/>
      <c r="J37" s="278"/>
      <c r="K37" s="279">
        <f>VLOOKUP(A37,EQUIPOS!A7:D162,4,FALSE)</f>
        <v>221758</v>
      </c>
      <c r="L37" s="280"/>
      <c r="M37" s="281">
        <v>4</v>
      </c>
      <c r="N37" s="282">
        <f>K37/M37</f>
        <v>55439.5</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0.1</v>
      </c>
      <c r="M42" s="845"/>
      <c r="N42" s="111">
        <f>N76*L42</f>
        <v>957.5100976143749</v>
      </c>
    </row>
    <row r="43" spans="1:14" ht="15" thickBot="1">
      <c r="B43" s="820" t="s">
        <v>1037</v>
      </c>
      <c r="C43" s="821"/>
      <c r="D43" s="821"/>
      <c r="E43" s="821"/>
      <c r="F43" s="821"/>
      <c r="G43" s="821"/>
      <c r="H43" s="821"/>
      <c r="I43" s="821"/>
      <c r="J43" s="821"/>
      <c r="K43" s="821"/>
      <c r="L43" s="821"/>
      <c r="M43" s="822"/>
      <c r="N43" s="105">
        <f>SUM(N36:N42)</f>
        <v>60147.010097614373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s="215" t="s">
        <v>1409</v>
      </c>
      <c r="B59" s="52" t="str">
        <f>VLOOKUP(A59,TRANSPORTE!A5:D117,3,FALSE)</f>
        <v xml:space="preserve">Transporte de estructuras metálicas </v>
      </c>
      <c r="C59" s="327"/>
      <c r="D59" s="327"/>
      <c r="E59" s="327"/>
      <c r="F59" s="327"/>
      <c r="G59" s="327"/>
      <c r="H59" s="321" t="str">
        <f>VLOOKUP(A59,TRANSPORTE!A6:D120,2,FALSE)</f>
        <v>kgk</v>
      </c>
      <c r="I59" s="289">
        <v>1</v>
      </c>
      <c r="J59" s="296">
        <v>1</v>
      </c>
      <c r="K59" s="289">
        <f>I59*J59</f>
        <v>1</v>
      </c>
      <c r="L59" s="824">
        <f>VLOOKUP(A59,TRANSPORTE!A5:D117,4,FALSE)</f>
        <v>0.30101358760964236</v>
      </c>
      <c r="M59" s="825"/>
      <c r="N59" s="297">
        <f>K59*L59</f>
        <v>0.30101358760964236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32</v>
      </c>
      <c r="N71" s="306">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SUM(N70:N75)</f>
        <v>9575.100976143749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69722.412087345729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13944.482417469146</v>
      </c>
      <c r="M83" s="855"/>
      <c r="N83" s="57"/>
    </row>
    <row r="84" spans="1:14">
      <c r="B84" s="95" t="s">
        <v>1057</v>
      </c>
      <c r="C84" s="96"/>
      <c r="D84" s="96"/>
      <c r="E84" s="96"/>
      <c r="F84" s="96"/>
      <c r="G84" s="96"/>
      <c r="H84" s="96"/>
      <c r="I84" s="93"/>
      <c r="J84" s="94"/>
      <c r="K84" s="314">
        <v>0.05</v>
      </c>
      <c r="L84" s="854">
        <f>N78*K84</f>
        <v>3486.1206043672864</v>
      </c>
      <c r="M84" s="855"/>
      <c r="N84" s="57"/>
    </row>
    <row r="85" spans="1:14" ht="15" thickBot="1">
      <c r="B85" s="97" t="s">
        <v>1058</v>
      </c>
      <c r="C85" s="98"/>
      <c r="D85" s="98"/>
      <c r="E85" s="98"/>
      <c r="F85" s="98"/>
      <c r="G85" s="98"/>
      <c r="H85" s="98"/>
      <c r="I85" s="99"/>
      <c r="J85" s="100"/>
      <c r="K85" s="315">
        <v>0.05</v>
      </c>
      <c r="L85" s="856">
        <f>N78*K85</f>
        <v>3486.1206043672864</v>
      </c>
      <c r="M85" s="857"/>
      <c r="N85" s="57"/>
    </row>
    <row r="86" spans="1:14" ht="15" thickBot="1">
      <c r="B86" s="820" t="s">
        <v>1037</v>
      </c>
      <c r="C86" s="821"/>
      <c r="D86" s="821"/>
      <c r="E86" s="821"/>
      <c r="F86" s="821"/>
      <c r="G86" s="821"/>
      <c r="H86" s="821"/>
      <c r="I86" s="821"/>
      <c r="J86" s="821"/>
      <c r="K86" s="821"/>
      <c r="L86" s="821"/>
      <c r="M86" s="822"/>
      <c r="N86" s="58">
        <f>L83+L84+L85</f>
        <v>20916.723626203719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90639.135713549447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1085</v>
      </c>
      <c r="C31" s="87" t="s">
        <v>1264</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307</v>
      </c>
      <c r="B36" s="833" t="str">
        <f>VLOOKUP(A36,EQUIPOS!A6:D154,3,FALSE)</f>
        <v>Retroexcavadora, Potencia en el Volante 78 HP 2200 RPM</v>
      </c>
      <c r="C36" s="834"/>
      <c r="D36" s="834"/>
      <c r="E36" s="834"/>
      <c r="F36" s="834"/>
      <c r="G36" s="834"/>
      <c r="H36" s="835"/>
      <c r="I36" s="277"/>
      <c r="J36" s="278"/>
      <c r="K36" s="279">
        <f>VLOOKUP(A36,EQUIPOS!A6:D161,4,FALSE)</f>
        <v>84305</v>
      </c>
      <c r="L36" s="280"/>
      <c r="M36" s="281">
        <v>5</v>
      </c>
      <c r="N36" s="282">
        <f>K36/M36</f>
        <v>16861</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102.1344104122</v>
      </c>
    </row>
    <row r="43" spans="1:14" ht="15" thickBot="1">
      <c r="B43" s="820" t="s">
        <v>1037</v>
      </c>
      <c r="C43" s="821"/>
      <c r="D43" s="821"/>
      <c r="E43" s="821"/>
      <c r="F43" s="821"/>
      <c r="G43" s="821"/>
      <c r="H43" s="821"/>
      <c r="I43" s="821"/>
      <c r="J43" s="821"/>
      <c r="K43" s="821"/>
      <c r="L43" s="821"/>
      <c r="M43" s="822"/>
      <c r="N43" s="105">
        <f>SUM(N36:N42)</f>
        <v>16963.1344104122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0.70199999999999996</v>
      </c>
      <c r="J59" s="296">
        <v>1</v>
      </c>
      <c r="K59" s="289">
        <f>I59*J59</f>
        <v>0.70199999999999996</v>
      </c>
      <c r="L59" s="824">
        <f>VLOOKUP(A59,TRANSPORTE!A5:D94,4,FALSE)</f>
        <v>1082</v>
      </c>
      <c r="M59" s="825"/>
      <c r="N59" s="297">
        <f>K59*L59</f>
        <v>759.56399999999996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759.56399999999996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v>
      </c>
      <c r="N70" s="306">
        <f>K70/M70</f>
        <v>2553.3602603049999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40</v>
      </c>
      <c r="N71" s="306">
        <f>K71/M71</f>
        <v>2553.3602603049999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5106.7205206099998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22829.418931022199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4565.8837862044402</v>
      </c>
      <c r="M83" s="855"/>
      <c r="N83" s="57"/>
    </row>
    <row r="84" spans="1:14">
      <c r="B84" s="95" t="s">
        <v>1057</v>
      </c>
      <c r="C84" s="96"/>
      <c r="D84" s="96"/>
      <c r="E84" s="96"/>
      <c r="F84" s="96"/>
      <c r="G84" s="96"/>
      <c r="H84" s="96"/>
      <c r="I84" s="93"/>
      <c r="J84" s="94"/>
      <c r="K84" s="314">
        <v>0.05</v>
      </c>
      <c r="L84" s="854">
        <f>N78*K84</f>
        <v>1141.47094655111</v>
      </c>
      <c r="M84" s="855"/>
      <c r="N84" s="57"/>
    </row>
    <row r="85" spans="1:14" ht="15" thickBot="1">
      <c r="B85" s="97" t="s">
        <v>1058</v>
      </c>
      <c r="C85" s="98"/>
      <c r="D85" s="98"/>
      <c r="E85" s="98"/>
      <c r="F85" s="98"/>
      <c r="G85" s="98"/>
      <c r="H85" s="98"/>
      <c r="I85" s="99"/>
      <c r="J85" s="100"/>
      <c r="K85" s="315">
        <v>0.05</v>
      </c>
      <c r="L85" s="856">
        <f>N78*K85</f>
        <v>1141.47094655111</v>
      </c>
      <c r="M85" s="857"/>
      <c r="N85" s="57"/>
    </row>
    <row r="86" spans="1:14" ht="15" thickBot="1">
      <c r="B86" s="820" t="s">
        <v>1037</v>
      </c>
      <c r="C86" s="821"/>
      <c r="D86" s="821"/>
      <c r="E86" s="821"/>
      <c r="F86" s="821"/>
      <c r="G86" s="821"/>
      <c r="H86" s="821"/>
      <c r="I86" s="821"/>
      <c r="J86" s="821"/>
      <c r="K86" s="821"/>
      <c r="L86" s="821"/>
      <c r="M86" s="822"/>
      <c r="N86" s="58">
        <f>L83+L84+L85</f>
        <v>6848.8256793066594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29678.24461032886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1086</v>
      </c>
      <c r="C31" s="87" t="s">
        <v>1265</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307</v>
      </c>
      <c r="B36" s="833" t="str">
        <f>VLOOKUP(A36,EQUIPOS!A6:D154,3,FALSE)</f>
        <v>Retroexcavadora, Potencia en el Volante 78 HP 2200 RPM</v>
      </c>
      <c r="C36" s="834"/>
      <c r="D36" s="834"/>
      <c r="E36" s="834"/>
      <c r="F36" s="834"/>
      <c r="G36" s="834"/>
      <c r="H36" s="835"/>
      <c r="I36" s="277"/>
      <c r="J36" s="278"/>
      <c r="K36" s="279">
        <f>VLOOKUP(A36,EQUIPOS!A6:D161,4,FALSE)</f>
        <v>84305</v>
      </c>
      <c r="L36" s="280"/>
      <c r="M36" s="281">
        <v>4</v>
      </c>
      <c r="N36" s="282">
        <f>K36/M36</f>
        <v>21076.25</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63.834006507624999</v>
      </c>
    </row>
    <row r="43" spans="1:14" ht="15" thickBot="1">
      <c r="B43" s="820" t="s">
        <v>1037</v>
      </c>
      <c r="C43" s="821"/>
      <c r="D43" s="821"/>
      <c r="E43" s="821"/>
      <c r="F43" s="821"/>
      <c r="G43" s="821"/>
      <c r="H43" s="821"/>
      <c r="I43" s="821"/>
      <c r="J43" s="821"/>
      <c r="K43" s="821"/>
      <c r="L43" s="821"/>
      <c r="M43" s="822"/>
      <c r="N43" s="105">
        <f>SUM(N36:N42)</f>
        <v>21140.084006507626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3.03</v>
      </c>
      <c r="J59" s="296">
        <v>1</v>
      </c>
      <c r="K59" s="289">
        <f>I59*J59</f>
        <v>3.03</v>
      </c>
      <c r="L59" s="824">
        <f>VLOOKUP(A59,TRANSPORTE!A5:D94,4,FALSE)</f>
        <v>1082</v>
      </c>
      <c r="M59" s="825"/>
      <c r="N59" s="297">
        <f>K59*L59</f>
        <v>3278.4599999999996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3278.4599999999996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SUM(N70:N75)</f>
        <v>3191.70032538125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27610.244331888876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5522.048866377776</v>
      </c>
      <c r="M83" s="855"/>
      <c r="N83" s="57"/>
    </row>
    <row r="84" spans="1:14">
      <c r="B84" s="95" t="s">
        <v>1057</v>
      </c>
      <c r="C84" s="96"/>
      <c r="D84" s="96"/>
      <c r="E84" s="96"/>
      <c r="F84" s="96"/>
      <c r="G84" s="96"/>
      <c r="H84" s="96"/>
      <c r="I84" s="93"/>
      <c r="J84" s="94"/>
      <c r="K84" s="314">
        <v>0.05</v>
      </c>
      <c r="L84" s="854">
        <f>N78*K84</f>
        <v>1380.512216594444</v>
      </c>
      <c r="M84" s="855"/>
      <c r="N84" s="57"/>
    </row>
    <row r="85" spans="1:14" ht="15" thickBot="1">
      <c r="B85" s="97" t="s">
        <v>1058</v>
      </c>
      <c r="C85" s="98"/>
      <c r="D85" s="98"/>
      <c r="E85" s="98"/>
      <c r="F85" s="98"/>
      <c r="G85" s="98"/>
      <c r="H85" s="98"/>
      <c r="I85" s="99"/>
      <c r="J85" s="100"/>
      <c r="K85" s="315">
        <v>0.05</v>
      </c>
      <c r="L85" s="856">
        <f>N78*K85</f>
        <v>1380.512216594444</v>
      </c>
      <c r="M85" s="857"/>
      <c r="N85" s="57"/>
    </row>
    <row r="86" spans="1:14" ht="15" thickBot="1">
      <c r="B86" s="820" t="s">
        <v>1037</v>
      </c>
      <c r="C86" s="821"/>
      <c r="D86" s="821"/>
      <c r="E86" s="821"/>
      <c r="F86" s="821"/>
      <c r="G86" s="821"/>
      <c r="H86" s="821"/>
      <c r="I86" s="821"/>
      <c r="J86" s="821"/>
      <c r="K86" s="821"/>
      <c r="L86" s="821"/>
      <c r="M86" s="822"/>
      <c r="N86" s="58">
        <f>L83+L84+L85</f>
        <v>8283.073299566664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35893.317631455539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1087</v>
      </c>
      <c r="C31" s="87" t="s">
        <v>1266</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c r="B36" s="833"/>
      <c r="C36" s="834"/>
      <c r="D36" s="834"/>
      <c r="E36" s="834"/>
      <c r="F36" s="834"/>
      <c r="G36" s="834"/>
      <c r="H36" s="835"/>
      <c r="I36" s="277"/>
      <c r="J36" s="278"/>
      <c r="K36" s="279"/>
      <c r="L36" s="280"/>
      <c r="M36" s="281"/>
      <c r="N36" s="282"/>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0.1</v>
      </c>
      <c r="M42" s="845"/>
      <c r="N42" s="111">
        <f>N76*L42</f>
        <v>136.17921388293334</v>
      </c>
    </row>
    <row r="43" spans="1:14" ht="15" thickBot="1">
      <c r="B43" s="820" t="s">
        <v>1037</v>
      </c>
      <c r="C43" s="821"/>
      <c r="D43" s="821"/>
      <c r="E43" s="821"/>
      <c r="F43" s="821"/>
      <c r="G43" s="821"/>
      <c r="H43" s="821"/>
      <c r="I43" s="821"/>
      <c r="J43" s="821"/>
      <c r="K43" s="821"/>
      <c r="L43" s="821"/>
      <c r="M43" s="822"/>
      <c r="N43" s="105">
        <f>SUM(N36:N42)</f>
        <v>136.17921388293334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815"/>
      <c r="C53" s="816"/>
      <c r="D53" s="816"/>
      <c r="E53" s="816"/>
      <c r="F53" s="816"/>
      <c r="G53" s="816"/>
      <c r="H53" s="816"/>
      <c r="I53" s="817"/>
      <c r="J53" s="48"/>
      <c r="K53" s="50"/>
      <c r="L53" s="818"/>
      <c r="M53" s="819"/>
      <c r="N53" s="51"/>
    </row>
    <row r="54" spans="2:14" ht="15" thickBot="1">
      <c r="B54" s="820" t="s">
        <v>1037</v>
      </c>
      <c r="C54" s="821"/>
      <c r="D54" s="821"/>
      <c r="E54" s="821"/>
      <c r="F54" s="821"/>
      <c r="G54" s="821"/>
      <c r="H54" s="821"/>
      <c r="I54" s="821"/>
      <c r="J54" s="821"/>
      <c r="K54" s="821"/>
      <c r="L54" s="821"/>
      <c r="M54" s="822"/>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823" t="s">
        <v>1045</v>
      </c>
      <c r="M58" s="796"/>
      <c r="N58" s="82" t="s">
        <v>1035</v>
      </c>
    </row>
    <row r="59" spans="2:14">
      <c r="B59" s="52"/>
      <c r="C59" s="327"/>
      <c r="D59" s="327"/>
      <c r="E59" s="327"/>
      <c r="F59" s="327"/>
      <c r="G59" s="327"/>
      <c r="H59" s="321"/>
      <c r="I59" s="289"/>
      <c r="J59" s="296"/>
      <c r="K59" s="289"/>
      <c r="L59" s="824"/>
      <c r="M59" s="825"/>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150</v>
      </c>
      <c r="N70" s="306">
        <f>K70/M70</f>
        <v>1361.7921388293332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1361.7921388293332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299.59427054245333</v>
      </c>
      <c r="M83" s="855"/>
      <c r="N83" s="57"/>
    </row>
    <row r="84" spans="1:14">
      <c r="B84" s="95" t="s">
        <v>1057</v>
      </c>
      <c r="C84" s="96"/>
      <c r="D84" s="96"/>
      <c r="E84" s="96"/>
      <c r="F84" s="96"/>
      <c r="G84" s="96"/>
      <c r="H84" s="96"/>
      <c r="I84" s="93"/>
      <c r="J84" s="94"/>
      <c r="K84" s="314">
        <v>0.05</v>
      </c>
      <c r="L84" s="854">
        <f>N78*K84</f>
        <v>74.898567635613333</v>
      </c>
      <c r="M84" s="855"/>
      <c r="N84" s="57"/>
    </row>
    <row r="85" spans="1:14" ht="15" thickBot="1">
      <c r="B85" s="97" t="s">
        <v>1058</v>
      </c>
      <c r="C85" s="98"/>
      <c r="D85" s="98"/>
      <c r="E85" s="98"/>
      <c r="F85" s="98"/>
      <c r="G85" s="98"/>
      <c r="H85" s="98"/>
      <c r="I85" s="99"/>
      <c r="J85" s="100"/>
      <c r="K85" s="315">
        <v>0.05</v>
      </c>
      <c r="L85" s="856">
        <f>N78*K85</f>
        <v>74.898567635613333</v>
      </c>
      <c r="M85" s="857"/>
      <c r="N85" s="57"/>
    </row>
    <row r="86" spans="1:14" ht="15" thickBot="1">
      <c r="B86" s="820" t="s">
        <v>1037</v>
      </c>
      <c r="C86" s="821"/>
      <c r="D86" s="821"/>
      <c r="E86" s="821"/>
      <c r="F86" s="821"/>
      <c r="G86" s="821"/>
      <c r="H86" s="821"/>
      <c r="I86" s="821"/>
      <c r="J86" s="821"/>
      <c r="K86" s="821"/>
      <c r="L86" s="821"/>
      <c r="M86" s="822"/>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1088</v>
      </c>
      <c r="C31" s="87" t="s">
        <v>2125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310</v>
      </c>
      <c r="B36" s="833" t="str">
        <f>VLOOKUP(A36,EQUIPOS!A6:D154,3,FALSE)</f>
        <v>Retroexcavadora A25C</v>
      </c>
      <c r="C36" s="834"/>
      <c r="D36" s="834"/>
      <c r="E36" s="834"/>
      <c r="F36" s="834"/>
      <c r="G36" s="834"/>
      <c r="H36" s="835"/>
      <c r="I36" s="277"/>
      <c r="J36" s="278"/>
      <c r="K36" s="279">
        <f>VLOOKUP(A36,EQUIPOS!A6:D163,4,FALSE)</f>
        <v>181973.82836047772</v>
      </c>
      <c r="L36" s="280"/>
      <c r="M36" s="281">
        <v>3</v>
      </c>
      <c r="N36" s="282">
        <f>K36/M36</f>
        <v>60657.942786825908</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85.112008676833341</v>
      </c>
    </row>
    <row r="43" spans="1:14" ht="15" thickBot="1">
      <c r="B43" s="820" t="s">
        <v>1037</v>
      </c>
      <c r="C43" s="821"/>
      <c r="D43" s="821"/>
      <c r="E43" s="821"/>
      <c r="F43" s="821"/>
      <c r="G43" s="821"/>
      <c r="H43" s="821"/>
      <c r="I43" s="821"/>
      <c r="J43" s="821"/>
      <c r="K43" s="821"/>
      <c r="L43" s="821"/>
      <c r="M43" s="822"/>
      <c r="N43" s="105">
        <f>SUM(N36:N42)</f>
        <v>60743.054795502743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824">
        <f>VLOOKUP(A59,TRANSPORTE!A6:D117,4,FALSE)</f>
        <v>1096.6533277314397</v>
      </c>
      <c r="M59" s="825"/>
      <c r="N59" s="297">
        <f>K59*L59</f>
        <v>1864.3106571434475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1864.3106571434475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8511.2008676833339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71118.566320329526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14223.713264065906</v>
      </c>
      <c r="M83" s="855"/>
      <c r="N83" s="57"/>
    </row>
    <row r="84" spans="1:14">
      <c r="B84" s="95" t="s">
        <v>1057</v>
      </c>
      <c r="C84" s="96"/>
      <c r="D84" s="96"/>
      <c r="E84" s="96"/>
      <c r="F84" s="96"/>
      <c r="G84" s="96"/>
      <c r="H84" s="96"/>
      <c r="I84" s="93"/>
      <c r="J84" s="94"/>
      <c r="K84" s="314">
        <v>0.05</v>
      </c>
      <c r="L84" s="854">
        <f>N78*K84</f>
        <v>3555.9283160164764</v>
      </c>
      <c r="M84" s="855"/>
      <c r="N84" s="57"/>
    </row>
    <row r="85" spans="1:14" ht="15" thickBot="1">
      <c r="B85" s="97" t="s">
        <v>1058</v>
      </c>
      <c r="C85" s="98"/>
      <c r="D85" s="98"/>
      <c r="E85" s="98"/>
      <c r="F85" s="98"/>
      <c r="G85" s="98"/>
      <c r="H85" s="98"/>
      <c r="I85" s="99"/>
      <c r="J85" s="100"/>
      <c r="K85" s="315">
        <v>0.05</v>
      </c>
      <c r="L85" s="856">
        <f>N78*K85</f>
        <v>3555.9283160164764</v>
      </c>
      <c r="M85" s="857"/>
      <c r="N85" s="57"/>
    </row>
    <row r="86" spans="1:14" ht="15" thickBot="1">
      <c r="B86" s="820" t="s">
        <v>1037</v>
      </c>
      <c r="C86" s="821"/>
      <c r="D86" s="821"/>
      <c r="E86" s="821"/>
      <c r="F86" s="821"/>
      <c r="G86" s="821"/>
      <c r="H86" s="821"/>
      <c r="I86" s="821"/>
      <c r="J86" s="821"/>
      <c r="K86" s="821"/>
      <c r="L86" s="821"/>
      <c r="M86" s="822"/>
      <c r="N86" s="58">
        <f>L83+L84+L85</f>
        <v>21335.569896098859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92454.136216428393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1089</v>
      </c>
      <c r="C31" s="87" t="s">
        <v>1268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310</v>
      </c>
      <c r="B36" s="833" t="str">
        <f>VLOOKUP(A36,EQUIPOS!A6:D154,3,FALSE)</f>
        <v>Retroexcavadora A25C</v>
      </c>
      <c r="C36" s="834"/>
      <c r="D36" s="834"/>
      <c r="E36" s="834"/>
      <c r="F36" s="834"/>
      <c r="G36" s="834"/>
      <c r="H36" s="835"/>
      <c r="I36" s="277"/>
      <c r="J36" s="278"/>
      <c r="K36" s="279">
        <f>VLOOKUP(A36,EQUIPOS!A6:D163,4,FALSE)</f>
        <v>181973.82836047772</v>
      </c>
      <c r="L36" s="280"/>
      <c r="M36" s="281">
        <v>3</v>
      </c>
      <c r="N36" s="282">
        <f>K36/M36</f>
        <v>60657.942786825908</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85.112008676833341</v>
      </c>
    </row>
    <row r="43" spans="1:14" ht="15" thickBot="1">
      <c r="B43" s="820" t="s">
        <v>1037</v>
      </c>
      <c r="C43" s="821"/>
      <c r="D43" s="821"/>
      <c r="E43" s="821"/>
      <c r="F43" s="821"/>
      <c r="G43" s="821"/>
      <c r="H43" s="821"/>
      <c r="I43" s="821"/>
      <c r="J43" s="821"/>
      <c r="K43" s="821"/>
      <c r="L43" s="821"/>
      <c r="M43" s="822"/>
      <c r="N43" s="105">
        <f>SUM(N36:N42)</f>
        <v>60743.054795502743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824">
        <f>VLOOKUP(A59,TRANSPORTE!A6:D117,4,FALSE)</f>
        <v>1096.6533277314397</v>
      </c>
      <c r="M59" s="825"/>
      <c r="N59" s="297">
        <f>K59*L59</f>
        <v>1864.3106571434475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1864.3106571434475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8511.2008676833339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71118.566320329526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14223.713264065906</v>
      </c>
      <c r="M83" s="855"/>
      <c r="N83" s="57"/>
    </row>
    <row r="84" spans="1:14">
      <c r="B84" s="95" t="s">
        <v>1057</v>
      </c>
      <c r="C84" s="96"/>
      <c r="D84" s="96"/>
      <c r="E84" s="96"/>
      <c r="F84" s="96"/>
      <c r="G84" s="96"/>
      <c r="H84" s="96"/>
      <c r="I84" s="93"/>
      <c r="J84" s="94"/>
      <c r="K84" s="314">
        <v>0.05</v>
      </c>
      <c r="L84" s="854">
        <f>N78*K84</f>
        <v>3555.9283160164764</v>
      </c>
      <c r="M84" s="855"/>
      <c r="N84" s="57"/>
    </row>
    <row r="85" spans="1:14" ht="15" thickBot="1">
      <c r="B85" s="97" t="s">
        <v>1058</v>
      </c>
      <c r="C85" s="98"/>
      <c r="D85" s="98"/>
      <c r="E85" s="98"/>
      <c r="F85" s="98"/>
      <c r="G85" s="98"/>
      <c r="H85" s="98"/>
      <c r="I85" s="99"/>
      <c r="J85" s="100"/>
      <c r="K85" s="315">
        <v>0.05</v>
      </c>
      <c r="L85" s="856">
        <f>N78*K85</f>
        <v>3555.9283160164764</v>
      </c>
      <c r="M85" s="857"/>
      <c r="N85" s="57"/>
    </row>
    <row r="86" spans="1:14" ht="15" thickBot="1">
      <c r="B86" s="820" t="s">
        <v>1037</v>
      </c>
      <c r="C86" s="821"/>
      <c r="D86" s="821"/>
      <c r="E86" s="821"/>
      <c r="F86" s="821"/>
      <c r="G86" s="821"/>
      <c r="H86" s="821"/>
      <c r="I86" s="821"/>
      <c r="J86" s="821"/>
      <c r="K86" s="821"/>
      <c r="L86" s="821"/>
      <c r="M86" s="822"/>
      <c r="N86" s="58">
        <f>L83+L84+L85</f>
        <v>21335.569896098859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92454.136216428393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1090</v>
      </c>
      <c r="C31" s="87" t="s">
        <v>1269</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7"/>
      <c r="J36" s="278"/>
      <c r="K36" s="279">
        <f>VLOOKUP(A36,EQUIPOS!A6:D163,4,FALSE)</f>
        <v>168000</v>
      </c>
      <c r="L36" s="280"/>
      <c r="M36" s="281">
        <v>45</v>
      </c>
      <c r="N36" s="282">
        <f>K36/M36</f>
        <v>3733.3333333333335</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1.4185334779472223</v>
      </c>
    </row>
    <row r="43" spans="1:14" ht="15" thickBot="1">
      <c r="B43" s="820" t="s">
        <v>1037</v>
      </c>
      <c r="C43" s="821"/>
      <c r="D43" s="821"/>
      <c r="E43" s="821"/>
      <c r="F43" s="821"/>
      <c r="G43" s="821"/>
      <c r="H43" s="821"/>
      <c r="I43" s="821"/>
      <c r="J43" s="821"/>
      <c r="K43" s="821"/>
      <c r="L43" s="821"/>
      <c r="M43" s="822"/>
      <c r="N43" s="105">
        <f>SUM(N36:N42)</f>
        <v>3734.7518668112807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1409</v>
      </c>
      <c r="B59" s="52" t="str">
        <f>VLOOKUP(A59,TRANSPORTE!A6:D117,3,FALSE)</f>
        <v xml:space="preserve">Transporte de estructuras metálicas </v>
      </c>
      <c r="C59" s="327"/>
      <c r="D59" s="327"/>
      <c r="E59" s="327"/>
      <c r="F59" s="327"/>
      <c r="G59" s="327"/>
      <c r="H59" s="321" t="s">
        <v>339</v>
      </c>
      <c r="I59" s="289">
        <v>35.700000000000003</v>
      </c>
      <c r="J59" s="296">
        <v>1</v>
      </c>
      <c r="K59" s="289">
        <f>I59*J59</f>
        <v>35.700000000000003</v>
      </c>
      <c r="L59" s="824">
        <f>VLOOKUP(A59,TRANSPORTE!A6:D117,4,FALSE)</f>
        <v>0.30101358760964236</v>
      </c>
      <c r="M59" s="825"/>
      <c r="N59" s="297">
        <f>K59*L59</f>
        <v>10.746185077664233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10.746185077664233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141.85334779472223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3887.3513996836673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777.4702799367335</v>
      </c>
      <c r="M83" s="855"/>
      <c r="N83" s="57"/>
    </row>
    <row r="84" spans="1:14">
      <c r="B84" s="95" t="s">
        <v>1057</v>
      </c>
      <c r="C84" s="96"/>
      <c r="D84" s="96"/>
      <c r="E84" s="96"/>
      <c r="F84" s="96"/>
      <c r="G84" s="96"/>
      <c r="H84" s="96"/>
      <c r="I84" s="93"/>
      <c r="J84" s="94"/>
      <c r="K84" s="314">
        <v>0.05</v>
      </c>
      <c r="L84" s="854">
        <f>N78*K84</f>
        <v>194.36756998418338</v>
      </c>
      <c r="M84" s="855"/>
      <c r="N84" s="57"/>
    </row>
    <row r="85" spans="1:14" ht="15" thickBot="1">
      <c r="B85" s="97" t="s">
        <v>1058</v>
      </c>
      <c r="C85" s="98"/>
      <c r="D85" s="98"/>
      <c r="E85" s="98"/>
      <c r="F85" s="98"/>
      <c r="G85" s="98"/>
      <c r="H85" s="98"/>
      <c r="I85" s="99"/>
      <c r="J85" s="100"/>
      <c r="K85" s="315">
        <v>0.05</v>
      </c>
      <c r="L85" s="856">
        <f>N78*K85</f>
        <v>194.36756998418338</v>
      </c>
      <c r="M85" s="857"/>
      <c r="N85" s="57"/>
    </row>
    <row r="86" spans="1:14" ht="15" thickBot="1">
      <c r="B86" s="820" t="s">
        <v>1037</v>
      </c>
      <c r="C86" s="821"/>
      <c r="D86" s="821"/>
      <c r="E86" s="821"/>
      <c r="F86" s="821"/>
      <c r="G86" s="821"/>
      <c r="H86" s="821"/>
      <c r="I86" s="821"/>
      <c r="J86" s="821"/>
      <c r="K86" s="821"/>
      <c r="L86" s="821"/>
      <c r="M86" s="822"/>
      <c r="N86" s="58">
        <f>L83+L84+L85</f>
        <v>1166.2054199051001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5053.5568195887672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1091</v>
      </c>
      <c r="C31" s="87" t="s">
        <v>1270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c r="B36" s="833"/>
      <c r="C36" s="834"/>
      <c r="D36" s="834"/>
      <c r="E36" s="834"/>
      <c r="F36" s="834"/>
      <c r="G36" s="834"/>
      <c r="H36" s="835"/>
      <c r="I36" s="277"/>
      <c r="J36" s="278"/>
      <c r="K36" s="279"/>
      <c r="L36" s="280"/>
      <c r="M36" s="281"/>
      <c r="N36" s="282"/>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0.1</v>
      </c>
      <c r="M42" s="845"/>
      <c r="N42" s="111">
        <f>N76*L42</f>
        <v>56.741339117888892</v>
      </c>
    </row>
    <row r="43" spans="1:14" ht="15" thickBot="1">
      <c r="B43" s="820" t="s">
        <v>1037</v>
      </c>
      <c r="C43" s="821"/>
      <c r="D43" s="821"/>
      <c r="E43" s="821"/>
      <c r="F43" s="821"/>
      <c r="G43" s="821"/>
      <c r="H43" s="821"/>
      <c r="I43" s="821"/>
      <c r="J43" s="821"/>
      <c r="K43" s="821"/>
      <c r="L43" s="821"/>
      <c r="M43" s="822"/>
      <c r="N43" s="105">
        <f>SUM(N36:N42)</f>
        <v>56.741339117888892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1409</v>
      </c>
      <c r="B59" s="52" t="str">
        <f>VLOOKUP(A59,TRANSPORTE!A6:D117,3,FALSE)</f>
        <v xml:space="preserve">Transporte de estructuras metálicas </v>
      </c>
      <c r="C59" s="327"/>
      <c r="D59" s="327"/>
      <c r="E59" s="327"/>
      <c r="F59" s="327"/>
      <c r="G59" s="327"/>
      <c r="H59" s="321" t="s">
        <v>339</v>
      </c>
      <c r="I59" s="289">
        <v>10.25</v>
      </c>
      <c r="J59" s="296">
        <v>1</v>
      </c>
      <c r="K59" s="289">
        <f>I59*J59</f>
        <v>10.25</v>
      </c>
      <c r="L59" s="824">
        <f>VLOOKUP(A59,TRANSPORTE!A6:D117,4,FALSE)</f>
        <v>0.30101358760964236</v>
      </c>
      <c r="M59" s="825"/>
      <c r="N59" s="297">
        <f>K59*L59</f>
        <v>3.0853892729988344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3.0853892729988344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360</v>
      </c>
      <c r="N70" s="306">
        <f>K70/M70</f>
        <v>567.4133911788889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627.24011956977665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125.44802391395534</v>
      </c>
      <c r="M83" s="855"/>
      <c r="N83" s="57"/>
    </row>
    <row r="84" spans="1:14">
      <c r="B84" s="95" t="s">
        <v>1057</v>
      </c>
      <c r="C84" s="96"/>
      <c r="D84" s="96"/>
      <c r="E84" s="96"/>
      <c r="F84" s="96"/>
      <c r="G84" s="96"/>
      <c r="H84" s="96"/>
      <c r="I84" s="93"/>
      <c r="J84" s="94"/>
      <c r="K84" s="314">
        <v>0.05</v>
      </c>
      <c r="L84" s="854">
        <f>N78*K84</f>
        <v>31.362005978488835</v>
      </c>
      <c r="M84" s="855"/>
      <c r="N84" s="57"/>
    </row>
    <row r="85" spans="1:14" ht="15" thickBot="1">
      <c r="B85" s="97" t="s">
        <v>1058</v>
      </c>
      <c r="C85" s="98"/>
      <c r="D85" s="98"/>
      <c r="E85" s="98"/>
      <c r="F85" s="98"/>
      <c r="G85" s="98"/>
      <c r="H85" s="98"/>
      <c r="I85" s="99"/>
      <c r="J85" s="100"/>
      <c r="K85" s="315">
        <v>0.05</v>
      </c>
      <c r="L85" s="856">
        <f>N78*K85</f>
        <v>31.362005978488835</v>
      </c>
      <c r="M85" s="857"/>
      <c r="N85" s="57"/>
    </row>
    <row r="86" spans="1:14" ht="15" thickBot="1">
      <c r="B86" s="820" t="s">
        <v>1037</v>
      </c>
      <c r="C86" s="821"/>
      <c r="D86" s="821"/>
      <c r="E86" s="821"/>
      <c r="F86" s="821"/>
      <c r="G86" s="821"/>
      <c r="H86" s="821"/>
      <c r="I86" s="821"/>
      <c r="J86" s="821"/>
      <c r="K86" s="821"/>
      <c r="L86" s="821"/>
      <c r="M86" s="822"/>
      <c r="N86" s="58">
        <f>L83+L84+L85</f>
        <v>188.172035870933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815.41215544070963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1092</v>
      </c>
      <c r="C31" s="87" t="s">
        <v>1271</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7"/>
      <c r="J36" s="278"/>
      <c r="K36" s="279">
        <f>VLOOKUP(A36,EQUIPOS!A6:D163,4,FALSE)</f>
        <v>168000</v>
      </c>
      <c r="L36" s="280"/>
      <c r="M36" s="281">
        <v>45</v>
      </c>
      <c r="N36" s="282">
        <f>K36/M36</f>
        <v>3733.3333333333335</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1.4185334779472223</v>
      </c>
    </row>
    <row r="43" spans="1:14" ht="15" thickBot="1">
      <c r="B43" s="820" t="s">
        <v>1037</v>
      </c>
      <c r="C43" s="821"/>
      <c r="D43" s="821"/>
      <c r="E43" s="821"/>
      <c r="F43" s="821"/>
      <c r="G43" s="821"/>
      <c r="H43" s="821"/>
      <c r="I43" s="821"/>
      <c r="J43" s="821"/>
      <c r="K43" s="821"/>
      <c r="L43" s="821"/>
      <c r="M43" s="822"/>
      <c r="N43" s="105">
        <f>SUM(N36:N42)</f>
        <v>3734.7518668112807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1496</v>
      </c>
      <c r="B59" s="52" t="str">
        <f>VLOOKUP(A59,TRANSPORTE!A6:D117,3,FALSE)</f>
        <v>Transporte de barrera de seguridad</v>
      </c>
      <c r="C59" s="327"/>
      <c r="D59" s="327"/>
      <c r="E59" s="327"/>
      <c r="F59" s="327"/>
      <c r="G59" s="327"/>
      <c r="H59" s="321" t="s">
        <v>339</v>
      </c>
      <c r="I59" s="289">
        <v>0.81049499999999997</v>
      </c>
      <c r="J59" s="296">
        <v>1</v>
      </c>
      <c r="K59" s="289">
        <f>I59*J59</f>
        <v>0.81049499999999997</v>
      </c>
      <c r="L59" s="824">
        <f>VLOOKUP(A59,TRANSPORTE!A6:D117,4,FALSE)</f>
        <v>751.77667601966516</v>
      </c>
      <c r="M59" s="825"/>
      <c r="N59" s="297">
        <f>K59*L59</f>
        <v>609.31123703055846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609.31123703055846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141.85334779472223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4485.9164516365618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897.18329032731242</v>
      </c>
      <c r="M83" s="855"/>
      <c r="N83" s="57"/>
    </row>
    <row r="84" spans="1:14">
      <c r="B84" s="95" t="s">
        <v>1057</v>
      </c>
      <c r="C84" s="96"/>
      <c r="D84" s="96"/>
      <c r="E84" s="96"/>
      <c r="F84" s="96"/>
      <c r="G84" s="96"/>
      <c r="H84" s="96"/>
      <c r="I84" s="93"/>
      <c r="J84" s="94"/>
      <c r="K84" s="314">
        <v>0.05</v>
      </c>
      <c r="L84" s="854">
        <f>N78*K84</f>
        <v>224.29582258182811</v>
      </c>
      <c r="M84" s="855"/>
      <c r="N84" s="57"/>
    </row>
    <row r="85" spans="1:14" ht="15" thickBot="1">
      <c r="B85" s="97" t="s">
        <v>1058</v>
      </c>
      <c r="C85" s="98"/>
      <c r="D85" s="98"/>
      <c r="E85" s="98"/>
      <c r="F85" s="98"/>
      <c r="G85" s="98"/>
      <c r="H85" s="98"/>
      <c r="I85" s="99"/>
      <c r="J85" s="100"/>
      <c r="K85" s="315">
        <v>0.05</v>
      </c>
      <c r="L85" s="856">
        <f>N78*K85</f>
        <v>224.29582258182811</v>
      </c>
      <c r="M85" s="857"/>
      <c r="N85" s="57"/>
    </row>
    <row r="86" spans="1:14" ht="15" thickBot="1">
      <c r="B86" s="820" t="s">
        <v>1037</v>
      </c>
      <c r="C86" s="821"/>
      <c r="D86" s="821"/>
      <c r="E86" s="821"/>
      <c r="F86" s="821"/>
      <c r="G86" s="821"/>
      <c r="H86" s="821"/>
      <c r="I86" s="821"/>
      <c r="J86" s="821"/>
      <c r="K86" s="821"/>
      <c r="L86" s="821"/>
      <c r="M86" s="822"/>
      <c r="N86" s="58">
        <f>L83+L84+L85</f>
        <v>1345.7749354909686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5831.6913871275301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1509</v>
      </c>
      <c r="C31" s="87" t="s">
        <v>1497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7"/>
      <c r="J36" s="278"/>
      <c r="K36" s="279">
        <f>VLOOKUP(A36,EQUIPOS!A5:D154,4,FALSE)</f>
        <v>362500</v>
      </c>
      <c r="L36" s="280"/>
      <c r="M36" s="281">
        <v>0.625</v>
      </c>
      <c r="N36" s="282">
        <f>K36/M36</f>
        <v>580000</v>
      </c>
    </row>
    <row r="37" spans="1:14">
      <c r="A37" s="114" t="s">
        <v>241</v>
      </c>
      <c r="B37" s="833" t="str">
        <f>VLOOKUP(A37,EQUIPOS!A7:D154,3,FALSE)</f>
        <v>Grúa (capacidad 15 ton)</v>
      </c>
      <c r="C37" s="834"/>
      <c r="D37" s="834"/>
      <c r="E37" s="834"/>
      <c r="F37" s="834"/>
      <c r="G37" s="834"/>
      <c r="H37" s="835"/>
      <c r="I37" s="277"/>
      <c r="J37" s="278"/>
      <c r="K37" s="279">
        <f>VLOOKUP(A37,EQUIPOS!A6:D154,4,FALSE)</f>
        <v>92124</v>
      </c>
      <c r="L37" s="280"/>
      <c r="M37" s="281">
        <v>0.625</v>
      </c>
      <c r="N37" s="282">
        <f>K37/M37</f>
        <v>147398.39999999999</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2553.3602603050003</v>
      </c>
    </row>
    <row r="43" spans="1:14" ht="15" thickBot="1">
      <c r="B43" s="820" t="s">
        <v>1037</v>
      </c>
      <c r="C43" s="821"/>
      <c r="D43" s="821"/>
      <c r="E43" s="821"/>
      <c r="F43" s="821"/>
      <c r="G43" s="821"/>
      <c r="H43" s="821"/>
      <c r="I43" s="821"/>
      <c r="J43" s="821"/>
      <c r="K43" s="821"/>
      <c r="L43" s="821"/>
      <c r="M43" s="822"/>
      <c r="N43" s="404">
        <f>SUM(N36:N42)</f>
        <v>729951.76026030502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11165.166169828866</v>
      </c>
      <c r="N49" s="282">
        <f>K49*M49</f>
        <v>11165.166169828866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1728.2130934969321</v>
      </c>
      <c r="N50" s="282">
        <f>K50*M50</f>
        <v>1728.2130934969321</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30764.49175276946</v>
      </c>
      <c r="N51" s="282">
        <f>K51*M51</f>
        <v>61528.983505538919</v>
      </c>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80422.362768864725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5</v>
      </c>
      <c r="N70" s="405">
        <f>K70/M70</f>
        <v>51067.205206099999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861441.32823526976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172288.26564705395</v>
      </c>
      <c r="M83" s="855"/>
      <c r="N83" s="57"/>
    </row>
    <row r="84" spans="1:14">
      <c r="B84" s="95" t="s">
        <v>1057</v>
      </c>
      <c r="C84" s="96"/>
      <c r="D84" s="96"/>
      <c r="E84" s="96"/>
      <c r="F84" s="96"/>
      <c r="G84" s="96"/>
      <c r="H84" s="96"/>
      <c r="I84" s="93"/>
      <c r="J84" s="94"/>
      <c r="K84" s="314">
        <v>0.05</v>
      </c>
      <c r="L84" s="854">
        <f>N78*K84</f>
        <v>43072.066411763488</v>
      </c>
      <c r="M84" s="855"/>
      <c r="N84" s="57"/>
    </row>
    <row r="85" spans="1:14" ht="15" thickBot="1">
      <c r="B85" s="97" t="s">
        <v>1058</v>
      </c>
      <c r="C85" s="98"/>
      <c r="D85" s="98"/>
      <c r="E85" s="98"/>
      <c r="F85" s="98"/>
      <c r="G85" s="98"/>
      <c r="H85" s="98"/>
      <c r="I85" s="99"/>
      <c r="J85" s="100"/>
      <c r="K85" s="315">
        <v>0.05</v>
      </c>
      <c r="L85" s="856">
        <f>N78*K85</f>
        <v>43072.066411763488</v>
      </c>
      <c r="M85" s="857"/>
      <c r="N85" s="57"/>
    </row>
    <row r="86" spans="1:14" ht="15" thickBot="1">
      <c r="B86" s="820" t="s">
        <v>1037</v>
      </c>
      <c r="C86" s="821"/>
      <c r="D86" s="821"/>
      <c r="E86" s="821"/>
      <c r="F86" s="821"/>
      <c r="G86" s="821"/>
      <c r="H86" s="821"/>
      <c r="I86" s="821"/>
      <c r="J86" s="821"/>
      <c r="K86" s="821"/>
      <c r="L86" s="821"/>
      <c r="M86" s="822"/>
      <c r="N86" s="58">
        <f>L83+L84+L85</f>
        <v>258432.39847058093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1119873.7267058506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1510</v>
      </c>
      <c r="C31" s="87" t="s">
        <v>1501</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7"/>
      <c r="J36" s="278"/>
      <c r="K36" s="279">
        <f>VLOOKUP(A36,EQUIPOS!A6:D163,4,FALSE)</f>
        <v>362500</v>
      </c>
      <c r="L36" s="280"/>
      <c r="M36" s="281">
        <v>0.5</v>
      </c>
      <c r="N36" s="282">
        <f>K36/M36</f>
        <v>725000</v>
      </c>
    </row>
    <row r="37" spans="1:14">
      <c r="A37" s="114" t="s">
        <v>241</v>
      </c>
      <c r="B37" s="833" t="str">
        <f>VLOOKUP(A37,EQUIPOS!A7:D154,3,FALSE)</f>
        <v>Grúa (capacidad 15 ton)</v>
      </c>
      <c r="C37" s="834"/>
      <c r="D37" s="834"/>
      <c r="E37" s="834"/>
      <c r="F37" s="834"/>
      <c r="G37" s="834"/>
      <c r="H37" s="835"/>
      <c r="I37" s="277"/>
      <c r="J37" s="278"/>
      <c r="K37" s="279">
        <f>VLOOKUP(A37,EQUIPOS!A7:D164,4,FALSE)</f>
        <v>92124</v>
      </c>
      <c r="L37" s="280"/>
      <c r="M37" s="281">
        <v>0.5</v>
      </c>
      <c r="N37" s="282">
        <f>K37/M37</f>
        <v>184248</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3191.70032538125</v>
      </c>
    </row>
    <row r="43" spans="1:14" ht="15" thickBot="1">
      <c r="B43" s="820" t="s">
        <v>1037</v>
      </c>
      <c r="C43" s="821"/>
      <c r="D43" s="821"/>
      <c r="E43" s="821"/>
      <c r="F43" s="821"/>
      <c r="G43" s="821"/>
      <c r="H43" s="821"/>
      <c r="I43" s="821"/>
      <c r="J43" s="821"/>
      <c r="K43" s="821"/>
      <c r="L43" s="821"/>
      <c r="M43" s="822"/>
      <c r="N43" s="404">
        <f>SUM(N36:N42)</f>
        <v>912439.70032538124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11165.166169828866</v>
      </c>
      <c r="N49" s="282">
        <f>K49*M49</f>
        <v>11165.166169828866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1728.2130934969321</v>
      </c>
      <c r="N50" s="282">
        <f>K50*M50</f>
        <v>1728.2130934969321</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30764.49175276946</v>
      </c>
      <c r="N51" s="282">
        <f>K51*M51</f>
        <v>61528.983505538919</v>
      </c>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80422.362768864725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4</v>
      </c>
      <c r="N70" s="405">
        <f>K70/M70</f>
        <v>63834.006507624996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63834.006507624996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1056696.0696018711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211339.21392037423</v>
      </c>
      <c r="M83" s="855"/>
      <c r="N83" s="57"/>
    </row>
    <row r="84" spans="1:14">
      <c r="B84" s="95" t="s">
        <v>1057</v>
      </c>
      <c r="C84" s="96"/>
      <c r="D84" s="96"/>
      <c r="E84" s="96"/>
      <c r="F84" s="96"/>
      <c r="G84" s="96"/>
      <c r="H84" s="96"/>
      <c r="I84" s="93"/>
      <c r="J84" s="94"/>
      <c r="K84" s="314">
        <v>0.05</v>
      </c>
      <c r="L84" s="854">
        <f>N78*K84</f>
        <v>52834.803480093557</v>
      </c>
      <c r="M84" s="855"/>
      <c r="N84" s="57"/>
    </row>
    <row r="85" spans="1:14" ht="15" thickBot="1">
      <c r="B85" s="97" t="s">
        <v>1058</v>
      </c>
      <c r="C85" s="98"/>
      <c r="D85" s="98"/>
      <c r="E85" s="98"/>
      <c r="F85" s="98"/>
      <c r="G85" s="98"/>
      <c r="H85" s="98"/>
      <c r="I85" s="99"/>
      <c r="J85" s="100"/>
      <c r="K85" s="315">
        <v>0.05</v>
      </c>
      <c r="L85" s="856">
        <f>N78*K85</f>
        <v>52834.803480093557</v>
      </c>
      <c r="M85" s="857"/>
      <c r="N85" s="57"/>
    </row>
    <row r="86" spans="1:14" ht="15" thickBot="1">
      <c r="B86" s="820" t="s">
        <v>1037</v>
      </c>
      <c r="C86" s="821"/>
      <c r="D86" s="821"/>
      <c r="E86" s="821"/>
      <c r="F86" s="821"/>
      <c r="G86" s="821"/>
      <c r="H86" s="821"/>
      <c r="I86" s="821"/>
      <c r="J86" s="821"/>
      <c r="K86" s="821"/>
      <c r="L86" s="821"/>
      <c r="M86" s="822"/>
      <c r="N86" s="58">
        <f>L83+L84+L85</f>
        <v>317008.82088056131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1373704.8904824324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1511</v>
      </c>
      <c r="C31" s="87" t="s">
        <v>1502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7"/>
      <c r="J36" s="278"/>
      <c r="K36" s="279">
        <f>VLOOKUP(A36,EQUIPOS!A6:D163,4,FALSE)</f>
        <v>362500</v>
      </c>
      <c r="L36" s="280"/>
      <c r="M36" s="281">
        <v>0.4375</v>
      </c>
      <c r="N36" s="282">
        <f>K36/M36</f>
        <v>828571.42857142852</v>
      </c>
    </row>
    <row r="37" spans="1:14">
      <c r="A37" s="114" t="s">
        <v>241</v>
      </c>
      <c r="B37" s="833" t="str">
        <f>VLOOKUP(A37,EQUIPOS!A7:D154,3,FALSE)</f>
        <v>Grúa (capacidad 15 ton)</v>
      </c>
      <c r="C37" s="834"/>
      <c r="D37" s="834"/>
      <c r="E37" s="834"/>
      <c r="F37" s="834"/>
      <c r="G37" s="834"/>
      <c r="H37" s="835"/>
      <c r="I37" s="277"/>
      <c r="J37" s="278"/>
      <c r="K37" s="279">
        <f>VLOOKUP(A37,EQUIPOS!A7:D164,4,FALSE)</f>
        <v>92124</v>
      </c>
      <c r="L37" s="280"/>
      <c r="M37" s="281">
        <v>0.4375</v>
      </c>
      <c r="N37" s="282">
        <f>K37/M37</f>
        <v>210569.14285714287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3647.657514721428</v>
      </c>
    </row>
    <row r="43" spans="1:14" ht="15" thickBot="1">
      <c r="B43" s="820" t="s">
        <v>1037</v>
      </c>
      <c r="C43" s="821"/>
      <c r="D43" s="821"/>
      <c r="E43" s="821"/>
      <c r="F43" s="821"/>
      <c r="G43" s="821"/>
      <c r="H43" s="821"/>
      <c r="I43" s="821"/>
      <c r="J43" s="821"/>
      <c r="K43" s="821"/>
      <c r="L43" s="821"/>
      <c r="M43" s="822"/>
      <c r="N43" s="404">
        <f>SUM(N36:N42)</f>
        <v>1042788.2289432928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11165.166169828866</v>
      </c>
      <c r="N49" s="282">
        <f>K49*M49</f>
        <v>11165.166169828866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1728.2130934969321</v>
      </c>
      <c r="N50" s="282">
        <f>K50*M50</f>
        <v>1728.2130934969321</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30764.49175276946</v>
      </c>
      <c r="N51" s="282">
        <f>K51*M51</f>
        <v>61528.983505538919</v>
      </c>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80422.362768864725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3.5</v>
      </c>
      <c r="N70" s="405">
        <f>K70/M70</f>
        <v>72953.15029442856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72953.15029442856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1196163.7420065859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239232.74840131719</v>
      </c>
      <c r="M83" s="855"/>
      <c r="N83" s="57"/>
    </row>
    <row r="84" spans="1:14">
      <c r="B84" s="95" t="s">
        <v>1057</v>
      </c>
      <c r="C84" s="96"/>
      <c r="D84" s="96"/>
      <c r="E84" s="96"/>
      <c r="F84" s="96"/>
      <c r="G84" s="96"/>
      <c r="H84" s="96"/>
      <c r="I84" s="93"/>
      <c r="J84" s="94"/>
      <c r="K84" s="314">
        <v>0.05</v>
      </c>
      <c r="L84" s="854">
        <f>N78*K84</f>
        <v>59808.187100329298</v>
      </c>
      <c r="M84" s="855"/>
      <c r="N84" s="57"/>
    </row>
    <row r="85" spans="1:14" ht="15" thickBot="1">
      <c r="B85" s="97" t="s">
        <v>1058</v>
      </c>
      <c r="C85" s="98"/>
      <c r="D85" s="98"/>
      <c r="E85" s="98"/>
      <c r="F85" s="98"/>
      <c r="G85" s="98"/>
      <c r="H85" s="98"/>
      <c r="I85" s="99"/>
      <c r="J85" s="100"/>
      <c r="K85" s="315">
        <v>0.05</v>
      </c>
      <c r="L85" s="856">
        <f>N78*K85</f>
        <v>59808.187100329298</v>
      </c>
      <c r="M85" s="857"/>
      <c r="N85" s="57"/>
    </row>
    <row r="86" spans="1:14" ht="15" thickBot="1">
      <c r="B86" s="820" t="s">
        <v>1037</v>
      </c>
      <c r="C86" s="821"/>
      <c r="D86" s="821"/>
      <c r="E86" s="821"/>
      <c r="F86" s="821"/>
      <c r="G86" s="821"/>
      <c r="H86" s="821"/>
      <c r="I86" s="821"/>
      <c r="J86" s="821"/>
      <c r="K86" s="821"/>
      <c r="L86" s="821"/>
      <c r="M86" s="822"/>
      <c r="N86" s="58">
        <f>L83+L84+L85</f>
        <v>358849.1226019758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1555012.8646085616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1512</v>
      </c>
      <c r="C31" s="87" t="s">
        <v>1503</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7"/>
      <c r="J36" s="278"/>
      <c r="K36" s="279">
        <f>VLOOKUP(A36,EQUIPOS!A6:D163,4,FALSE)</f>
        <v>362500</v>
      </c>
      <c r="L36" s="280"/>
      <c r="M36" s="281">
        <v>0.875</v>
      </c>
      <c r="N36" s="282">
        <f>K36/M36</f>
        <v>414285.71428571426</v>
      </c>
    </row>
    <row r="37" spans="1:14">
      <c r="A37" s="114" t="s">
        <v>241</v>
      </c>
      <c r="B37" s="833" t="str">
        <f>VLOOKUP(A37,EQUIPOS!A7:D154,3,FALSE)</f>
        <v>Grúa (capacidad 15 ton)</v>
      </c>
      <c r="C37" s="834"/>
      <c r="D37" s="834"/>
      <c r="E37" s="834"/>
      <c r="F37" s="834"/>
      <c r="G37" s="834"/>
      <c r="H37" s="835"/>
      <c r="I37" s="277"/>
      <c r="J37" s="278"/>
      <c r="K37" s="279">
        <f>VLOOKUP(A37,EQUIPOS!A7:D164,4,FALSE)</f>
        <v>92124</v>
      </c>
      <c r="L37" s="280"/>
      <c r="M37" s="281">
        <v>0.875</v>
      </c>
      <c r="N37" s="282">
        <f>K37/M37</f>
        <v>105284.57142857143</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1459.0630058885715</v>
      </c>
    </row>
    <row r="43" spans="1:14" ht="15" thickBot="1">
      <c r="B43" s="820" t="s">
        <v>1037</v>
      </c>
      <c r="C43" s="821"/>
      <c r="D43" s="821"/>
      <c r="E43" s="821"/>
      <c r="F43" s="821"/>
      <c r="G43" s="821"/>
      <c r="H43" s="821"/>
      <c r="I43" s="821"/>
      <c r="J43" s="821"/>
      <c r="K43" s="821"/>
      <c r="L43" s="821"/>
      <c r="M43" s="822"/>
      <c r="N43" s="404">
        <f>SUM(N36:N42)</f>
        <v>521029.34872017422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11165.166169828866</v>
      </c>
      <c r="N49" s="282">
        <f>K49*M49</f>
        <v>11165.166169828866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1728.2130934969321</v>
      </c>
      <c r="N50" s="282">
        <f>K50*M50</f>
        <v>1728.2130934969321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18893.379263325798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7</v>
      </c>
      <c r="N70" s="405">
        <f>K70/M70</f>
        <v>29181.260117771428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29181.260117771428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569103.98810127145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113820.79762025429</v>
      </c>
      <c r="M83" s="855"/>
      <c r="N83" s="57"/>
    </row>
    <row r="84" spans="1:14">
      <c r="B84" s="95" t="s">
        <v>1057</v>
      </c>
      <c r="C84" s="96"/>
      <c r="D84" s="96"/>
      <c r="E84" s="96"/>
      <c r="F84" s="96"/>
      <c r="G84" s="96"/>
      <c r="H84" s="96"/>
      <c r="I84" s="93"/>
      <c r="J84" s="94"/>
      <c r="K84" s="314">
        <v>0.05</v>
      </c>
      <c r="L84" s="854">
        <f>N78*K84</f>
        <v>28455.199405063573</v>
      </c>
      <c r="M84" s="855"/>
      <c r="N84" s="57"/>
    </row>
    <row r="85" spans="1:14" ht="15" thickBot="1">
      <c r="B85" s="97" t="s">
        <v>1058</v>
      </c>
      <c r="C85" s="98"/>
      <c r="D85" s="98"/>
      <c r="E85" s="98"/>
      <c r="F85" s="98"/>
      <c r="G85" s="98"/>
      <c r="H85" s="98"/>
      <c r="I85" s="99"/>
      <c r="J85" s="100"/>
      <c r="K85" s="315">
        <v>0.05</v>
      </c>
      <c r="L85" s="856">
        <f>N78*K85</f>
        <v>28455.199405063573</v>
      </c>
      <c r="M85" s="857"/>
      <c r="N85" s="57"/>
    </row>
    <row r="86" spans="1:14" ht="15" thickBot="1">
      <c r="B86" s="820" t="s">
        <v>1037</v>
      </c>
      <c r="C86" s="821"/>
      <c r="D86" s="821"/>
      <c r="E86" s="821"/>
      <c r="F86" s="821"/>
      <c r="G86" s="821"/>
      <c r="H86" s="821"/>
      <c r="I86" s="821"/>
      <c r="J86" s="821"/>
      <c r="K86" s="821"/>
      <c r="L86" s="821"/>
      <c r="M86" s="822"/>
      <c r="N86" s="58">
        <f>L83+L84+L85</f>
        <v>170731.19643038145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739835.18453165283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1513</v>
      </c>
      <c r="C31" s="87" t="s">
        <v>1504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7"/>
      <c r="J36" s="278"/>
      <c r="K36" s="279">
        <f>VLOOKUP(A36,EQUIPOS!A6:D163,4,FALSE)</f>
        <v>362500</v>
      </c>
      <c r="L36" s="280"/>
      <c r="M36" s="281">
        <v>0.75</v>
      </c>
      <c r="N36" s="282">
        <f>K36/M36</f>
        <v>483333.33333333331</v>
      </c>
    </row>
    <row r="37" spans="1:14">
      <c r="A37" s="114" t="s">
        <v>241</v>
      </c>
      <c r="B37" s="833" t="str">
        <f>VLOOKUP(A37,EQUIPOS!A7:D154,3,FALSE)</f>
        <v>Grúa (capacidad 15 ton)</v>
      </c>
      <c r="C37" s="834"/>
      <c r="D37" s="834"/>
      <c r="E37" s="834"/>
      <c r="F37" s="834"/>
      <c r="G37" s="834"/>
      <c r="H37" s="835"/>
      <c r="I37" s="277"/>
      <c r="J37" s="278"/>
      <c r="K37" s="279">
        <f>VLOOKUP(A37,EQUIPOS!A7:D164,4,FALSE)</f>
        <v>92124</v>
      </c>
      <c r="L37" s="280"/>
      <c r="M37" s="281">
        <v>0.75</v>
      </c>
      <c r="N37" s="282">
        <f>K37/M37</f>
        <v>122832</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1702.2401735366668</v>
      </c>
    </row>
    <row r="43" spans="1:14" ht="15" thickBot="1">
      <c r="B43" s="820" t="s">
        <v>1037</v>
      </c>
      <c r="C43" s="821"/>
      <c r="D43" s="821"/>
      <c r="E43" s="821"/>
      <c r="F43" s="821"/>
      <c r="G43" s="821"/>
      <c r="H43" s="821"/>
      <c r="I43" s="821"/>
      <c r="J43" s="821"/>
      <c r="K43" s="821"/>
      <c r="L43" s="821"/>
      <c r="M43" s="822"/>
      <c r="N43" s="404">
        <f>SUM(N36:N42)</f>
        <v>607867.57350686996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11165.166169828866</v>
      </c>
      <c r="N49" s="282">
        <f>K49*M49</f>
        <v>11165.166169828866</v>
      </c>
    </row>
    <row r="50" spans="1:14">
      <c r="A50" s="216"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1728.2130934969321</v>
      </c>
      <c r="N50" s="282">
        <f>K50*M50</f>
        <v>1728.2130934969321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18893.379263325798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4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6</v>
      </c>
      <c r="N70" s="405">
        <f>K70/M70</f>
        <v>34044.803470733335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34044.803470733335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660805.75624092913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132161.15124818584</v>
      </c>
      <c r="M83" s="855"/>
      <c r="N83" s="57"/>
    </row>
    <row r="84" spans="1:14">
      <c r="B84" s="95" t="s">
        <v>1057</v>
      </c>
      <c r="C84" s="96"/>
      <c r="D84" s="96"/>
      <c r="E84" s="96"/>
      <c r="F84" s="96"/>
      <c r="G84" s="96"/>
      <c r="H84" s="96"/>
      <c r="I84" s="93"/>
      <c r="J84" s="94"/>
      <c r="K84" s="314">
        <v>0.05</v>
      </c>
      <c r="L84" s="854">
        <f>N78*K84</f>
        <v>33040.287812046459</v>
      </c>
      <c r="M84" s="855"/>
      <c r="N84" s="57"/>
    </row>
    <row r="85" spans="1:14" ht="15" thickBot="1">
      <c r="B85" s="97" t="s">
        <v>1058</v>
      </c>
      <c r="C85" s="98"/>
      <c r="D85" s="98"/>
      <c r="E85" s="98"/>
      <c r="F85" s="98"/>
      <c r="G85" s="98"/>
      <c r="H85" s="98"/>
      <c r="I85" s="99"/>
      <c r="J85" s="100"/>
      <c r="K85" s="315">
        <v>0.05</v>
      </c>
      <c r="L85" s="856">
        <f>N78*K85</f>
        <v>33040.287812046459</v>
      </c>
      <c r="M85" s="857"/>
      <c r="N85" s="57"/>
    </row>
    <row r="86" spans="1:14" ht="15" thickBot="1">
      <c r="B86" s="820" t="s">
        <v>1037</v>
      </c>
      <c r="C86" s="821"/>
      <c r="D86" s="821"/>
      <c r="E86" s="821"/>
      <c r="F86" s="821"/>
      <c r="G86" s="821"/>
      <c r="H86" s="821"/>
      <c r="I86" s="821"/>
      <c r="J86" s="821"/>
      <c r="K86" s="821"/>
      <c r="L86" s="821"/>
      <c r="M86" s="822"/>
      <c r="N86" s="58">
        <f>L83+L84+L85</f>
        <v>198241.72687227878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859047.48311320785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1514</v>
      </c>
      <c r="C31" s="87" t="s">
        <v>1505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7"/>
      <c r="J36" s="278"/>
      <c r="K36" s="279">
        <f>VLOOKUP(A36,EQUIPOS!A6:D163,4,FALSE)</f>
        <v>362500</v>
      </c>
      <c r="L36" s="280"/>
      <c r="M36" s="281">
        <v>0.6875</v>
      </c>
      <c r="N36" s="282">
        <f>K36/M36</f>
        <v>527272.72727272729</v>
      </c>
    </row>
    <row r="37" spans="1:14">
      <c r="A37" s="114" t="s">
        <v>241</v>
      </c>
      <c r="B37" s="833" t="str">
        <f>VLOOKUP(A37,EQUIPOS!A7:D154,3,FALSE)</f>
        <v>Grúa (capacidad 15 ton)</v>
      </c>
      <c r="C37" s="834"/>
      <c r="D37" s="834"/>
      <c r="E37" s="834"/>
      <c r="F37" s="834"/>
      <c r="G37" s="834"/>
      <c r="H37" s="835"/>
      <c r="I37" s="277"/>
      <c r="J37" s="278"/>
      <c r="K37" s="279">
        <f>VLOOKUP(A37,EQUIPOS!A7:D164,4,FALSE)</f>
        <v>92124</v>
      </c>
      <c r="L37" s="280"/>
      <c r="M37" s="281">
        <v>0.6875</v>
      </c>
      <c r="N37" s="282">
        <f>K37/M37</f>
        <v>133998.54545454544</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1856.9892802218183</v>
      </c>
    </row>
    <row r="43" spans="1:14" ht="15" thickBot="1">
      <c r="B43" s="820" t="s">
        <v>1037</v>
      </c>
      <c r="C43" s="821"/>
      <c r="D43" s="821"/>
      <c r="E43" s="821"/>
      <c r="F43" s="821"/>
      <c r="G43" s="821"/>
      <c r="H43" s="821"/>
      <c r="I43" s="821"/>
      <c r="J43" s="821"/>
      <c r="K43" s="821"/>
      <c r="L43" s="821"/>
      <c r="M43" s="822"/>
      <c r="N43" s="404">
        <f>SUM(N36:N42)</f>
        <v>663128.26200749457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11165.166169828866</v>
      </c>
      <c r="N49" s="282">
        <f>K49*M49</f>
        <v>11165.166169828866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1728.2130934969321</v>
      </c>
      <c r="N50" s="282">
        <f>K50*M50</f>
        <v>1728.2130934969321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18893.379263325798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5.5</v>
      </c>
      <c r="N70" s="405">
        <f>K70/M70</f>
        <v>37139.785604436365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37139.785604436365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719161.42687525682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143832.28537505138</v>
      </c>
      <c r="M83" s="855"/>
      <c r="N83" s="57"/>
    </row>
    <row r="84" spans="1:14">
      <c r="B84" s="95" t="s">
        <v>1057</v>
      </c>
      <c r="C84" s="96"/>
      <c r="D84" s="96"/>
      <c r="E84" s="96"/>
      <c r="F84" s="96"/>
      <c r="G84" s="96"/>
      <c r="H84" s="96"/>
      <c r="I84" s="93"/>
      <c r="J84" s="94"/>
      <c r="K84" s="314">
        <v>0.05</v>
      </c>
      <c r="L84" s="854">
        <f>N78*K84</f>
        <v>35958.071343762844</v>
      </c>
      <c r="M84" s="855"/>
      <c r="N84" s="57"/>
    </row>
    <row r="85" spans="1:14" ht="15" thickBot="1">
      <c r="B85" s="97" t="s">
        <v>1058</v>
      </c>
      <c r="C85" s="98"/>
      <c r="D85" s="98"/>
      <c r="E85" s="98"/>
      <c r="F85" s="98"/>
      <c r="G85" s="98"/>
      <c r="H85" s="98"/>
      <c r="I85" s="99"/>
      <c r="J85" s="100"/>
      <c r="K85" s="315">
        <v>0.05</v>
      </c>
      <c r="L85" s="856">
        <f>N78*K85</f>
        <v>35958.071343762844</v>
      </c>
      <c r="M85" s="857"/>
      <c r="N85" s="57"/>
    </row>
    <row r="86" spans="1:14" ht="15" thickBot="1">
      <c r="B86" s="820" t="s">
        <v>1037</v>
      </c>
      <c r="C86" s="821"/>
      <c r="D86" s="821"/>
      <c r="E86" s="821"/>
      <c r="F86" s="821"/>
      <c r="G86" s="821"/>
      <c r="H86" s="821"/>
      <c r="I86" s="821"/>
      <c r="J86" s="821"/>
      <c r="K86" s="821"/>
      <c r="L86" s="821"/>
      <c r="M86" s="822"/>
      <c r="N86" s="58">
        <f>L83+L84+L85</f>
        <v>215748.42806257709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934909.85493783397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1515</v>
      </c>
      <c r="C31" s="87" t="s">
        <v>1506</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8" t="s">
        <v>241</v>
      </c>
      <c r="B36" s="833" t="str">
        <f>VLOOKUP(A36,EQUIPOS!A6:D154,3,FALSE)</f>
        <v>Grúa (capacidad 15 ton)</v>
      </c>
      <c r="C36" s="834"/>
      <c r="D36" s="834"/>
      <c r="E36" s="834"/>
      <c r="F36" s="834"/>
      <c r="G36" s="834"/>
      <c r="H36" s="835"/>
      <c r="I36" s="277"/>
      <c r="J36" s="278"/>
      <c r="K36" s="279">
        <f>VLOOKUP(A36,EQUIPOS!A6:D163,4,FALSE)</f>
        <v>92124</v>
      </c>
      <c r="L36" s="280"/>
      <c r="M36" s="406">
        <v>1.125</v>
      </c>
      <c r="N36" s="282">
        <f>K36/M36</f>
        <v>81888</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1134.8267823577778</v>
      </c>
    </row>
    <row r="43" spans="1:14" ht="15" thickBot="1">
      <c r="B43" s="820" t="s">
        <v>1037</v>
      </c>
      <c r="C43" s="821"/>
      <c r="D43" s="821"/>
      <c r="E43" s="821"/>
      <c r="F43" s="821"/>
      <c r="G43" s="821"/>
      <c r="H43" s="821"/>
      <c r="I43" s="821"/>
      <c r="J43" s="821"/>
      <c r="K43" s="821"/>
      <c r="L43" s="821"/>
      <c r="M43" s="822"/>
      <c r="N43" s="404">
        <f>SUM(N36:N42)</f>
        <v>83022.826782357777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55" t="s">
        <v>431</v>
      </c>
      <c r="B48" s="49" t="str">
        <f>VLOOKUP(A48,MATERIALES!A4:D373,3,FALSE)</f>
        <v xml:space="preserve">Costal de fibra o fique
</v>
      </c>
      <c r="C48" s="291"/>
      <c r="D48" s="291"/>
      <c r="E48" s="291"/>
      <c r="F48" s="291"/>
      <c r="G48" s="291"/>
      <c r="H48" s="291"/>
      <c r="I48" s="278"/>
      <c r="J48" s="234" t="str">
        <f>VLOOKUP(A48,MATERIALES!A4:D373,2,FALSE)</f>
        <v>u</v>
      </c>
      <c r="K48" s="471">
        <v>10</v>
      </c>
      <c r="L48" s="277"/>
      <c r="M48" s="293">
        <f>VLOOKUP(A48,MATERIALES!A5:D373,4,FALSE)</f>
        <v>600</v>
      </c>
      <c r="N48" s="282">
        <f>K48*M48</f>
        <v>6000</v>
      </c>
    </row>
    <row r="49" spans="1:14">
      <c r="A49" s="155"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VLOOKUP(A49,MATERIALES!A5:D373,2,FALSE)</f>
        <v>kg</v>
      </c>
      <c r="K49" s="471">
        <v>1</v>
      </c>
      <c r="L49" s="277"/>
      <c r="M49" s="293">
        <f>VLOOKUP(A49,MATERIALES!A6:D373,4,FALSE)</f>
        <v>1728.2130934969321</v>
      </c>
      <c r="N49" s="282">
        <f>K49*M49</f>
        <v>1728.2130934969321</v>
      </c>
    </row>
    <row r="50" spans="1:14">
      <c r="A50" s="156" t="s">
        <v>414</v>
      </c>
      <c r="B50" s="49" t="str">
        <f>VLOOKUP(A50,MATERIALES!A6:D373,3,FALSE)</f>
        <v xml:space="preserve">Cicatrizante (para remoción de especies vegetales)
</v>
      </c>
      <c r="C50" s="291"/>
      <c r="D50" s="291"/>
      <c r="E50" s="291"/>
      <c r="F50" s="291"/>
      <c r="G50" s="291"/>
      <c r="H50" s="291"/>
      <c r="I50" s="278"/>
      <c r="J50" s="234" t="str">
        <f>VLOOKUP(A50,MATERIALES!A6:D373,2,FALSE)</f>
        <v>kg</v>
      </c>
      <c r="K50" s="471">
        <v>1</v>
      </c>
      <c r="L50" s="277"/>
      <c r="M50" s="293">
        <f>VLOOKUP(A50,MATERIALES!A6:D373,4,FALSE)</f>
        <v>11165.166169828866</v>
      </c>
      <c r="N50" s="282">
        <f>K50*M50</f>
        <v>11165.166169828866</v>
      </c>
    </row>
    <row r="51" spans="1:14">
      <c r="B51" s="49"/>
      <c r="C51" s="291"/>
      <c r="D51" s="291"/>
      <c r="E51" s="291"/>
      <c r="F51" s="291"/>
      <c r="G51" s="291"/>
      <c r="H51" s="291"/>
      <c r="I51" s="278"/>
      <c r="J51" s="234"/>
      <c r="K51" s="407"/>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18893.379263325798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54"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6">
        <v>9</v>
      </c>
      <c r="N70" s="405">
        <f>K70/M70</f>
        <v>22696.535647155557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22696.535647155557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124612.74169283913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24922.548338567827</v>
      </c>
      <c r="M83" s="855"/>
      <c r="N83" s="57"/>
    </row>
    <row r="84" spans="1:14">
      <c r="B84" s="95" t="s">
        <v>1057</v>
      </c>
      <c r="C84" s="96"/>
      <c r="D84" s="96"/>
      <c r="E84" s="96"/>
      <c r="F84" s="96"/>
      <c r="G84" s="96"/>
      <c r="H84" s="96"/>
      <c r="I84" s="93"/>
      <c r="J84" s="94"/>
      <c r="K84" s="314">
        <v>0.05</v>
      </c>
      <c r="L84" s="854">
        <f>N78*K84</f>
        <v>6230.6370846419568</v>
      </c>
      <c r="M84" s="855"/>
      <c r="N84" s="57"/>
    </row>
    <row r="85" spans="1:14" ht="15" thickBot="1">
      <c r="B85" s="97" t="s">
        <v>1058</v>
      </c>
      <c r="C85" s="98"/>
      <c r="D85" s="98"/>
      <c r="E85" s="98"/>
      <c r="F85" s="98"/>
      <c r="G85" s="98"/>
      <c r="H85" s="98"/>
      <c r="I85" s="99"/>
      <c r="J85" s="100"/>
      <c r="K85" s="315">
        <v>0.05</v>
      </c>
      <c r="L85" s="856">
        <f>N78*K85</f>
        <v>6230.6370846419568</v>
      </c>
      <c r="M85" s="857"/>
      <c r="N85" s="57"/>
    </row>
    <row r="86" spans="1:14" ht="15" thickBot="1">
      <c r="B86" s="820" t="s">
        <v>1037</v>
      </c>
      <c r="C86" s="821"/>
      <c r="D86" s="821"/>
      <c r="E86" s="821"/>
      <c r="F86" s="821"/>
      <c r="G86" s="821"/>
      <c r="H86" s="821"/>
      <c r="I86" s="821"/>
      <c r="J86" s="821"/>
      <c r="K86" s="821"/>
      <c r="L86" s="821"/>
      <c r="M86" s="822"/>
      <c r="N86" s="58">
        <f>L83+L84+L85</f>
        <v>37383.822507851743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161996.56420069089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1516</v>
      </c>
      <c r="C31" s="87" t="s">
        <v>1507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61" t="s">
        <v>241</v>
      </c>
      <c r="B36" s="833" t="str">
        <f>VLOOKUP(A36,EQUIPOS!A6:D154,3,FALSE)</f>
        <v>Grúa (capacidad 15 ton)</v>
      </c>
      <c r="C36" s="834"/>
      <c r="D36" s="834"/>
      <c r="E36" s="834"/>
      <c r="F36" s="834"/>
      <c r="G36" s="834"/>
      <c r="H36" s="835"/>
      <c r="I36" s="277"/>
      <c r="J36" s="278"/>
      <c r="K36" s="279">
        <f>VLOOKUP(A36,EQUIPOS!A6:D163,4,FALSE)</f>
        <v>92124</v>
      </c>
      <c r="L36" s="280"/>
      <c r="M36" s="472">
        <v>1</v>
      </c>
      <c r="N36" s="282">
        <f>K36/M36</f>
        <v>92124</v>
      </c>
    </row>
    <row r="37" spans="1:14">
      <c r="A37" s="161" t="s">
        <v>373</v>
      </c>
      <c r="B37" s="833" t="str">
        <f>VLOOKUP(A37,EQUIPOS!A7:D154,3,FALSE)</f>
        <v>Volqueta 6 m3</v>
      </c>
      <c r="C37" s="834"/>
      <c r="D37" s="834"/>
      <c r="E37" s="834"/>
      <c r="F37" s="834"/>
      <c r="G37" s="834"/>
      <c r="H37" s="835"/>
      <c r="I37" s="277"/>
      <c r="J37" s="278"/>
      <c r="K37" s="279">
        <f>VLOOKUP(A37,EQUIPOS!A7:D164,4,FALSE)</f>
        <v>70616</v>
      </c>
      <c r="L37" s="280"/>
      <c r="M37" s="473">
        <v>1</v>
      </c>
      <c r="N37" s="282">
        <f>K37/M37</f>
        <v>70616</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1276.6801301525002</v>
      </c>
    </row>
    <row r="43" spans="1:14" ht="15" thickBot="1">
      <c r="B43" s="820" t="s">
        <v>1037</v>
      </c>
      <c r="C43" s="821"/>
      <c r="D43" s="821"/>
      <c r="E43" s="821"/>
      <c r="F43" s="821"/>
      <c r="G43" s="821"/>
      <c r="H43" s="821"/>
      <c r="I43" s="821"/>
      <c r="J43" s="821"/>
      <c r="K43" s="821"/>
      <c r="L43" s="821"/>
      <c r="M43" s="822"/>
      <c r="N43" s="404">
        <f>SUM(N36:N42)</f>
        <v>164016.6801301525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0" t="s">
        <v>431</v>
      </c>
      <c r="B48" s="49" t="str">
        <f>VLOOKUP(A48,MATERIALES!A4:D373,3,FALSE)</f>
        <v xml:space="preserve">Costal de fibra o fique
</v>
      </c>
      <c r="C48" s="291"/>
      <c r="D48" s="291"/>
      <c r="E48" s="291"/>
      <c r="F48" s="291"/>
      <c r="G48" s="291"/>
      <c r="H48" s="291"/>
      <c r="I48" s="278"/>
      <c r="J48" s="234" t="str">
        <f>VLOOKUP(A48,MATERIALES!A4:D385,2,FALSE)</f>
        <v>u</v>
      </c>
      <c r="K48" s="471">
        <v>10</v>
      </c>
      <c r="L48" s="277"/>
      <c r="M48" s="293">
        <f>VLOOKUP(A48,MATERIALES!A5:D373,4,FALSE)</f>
        <v>600</v>
      </c>
      <c r="N48" s="282">
        <f>K48*M48</f>
        <v>6000</v>
      </c>
    </row>
    <row r="49" spans="1:14">
      <c r="A49" s="157"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VLOOKUP(A49,MATERIALES!A5:D386,2,FALSE)</f>
        <v>kg</v>
      </c>
      <c r="K49" s="471">
        <v>1</v>
      </c>
      <c r="L49" s="277"/>
      <c r="M49" s="293">
        <f>VLOOKUP(A49,MATERIALES!A6:D373,4,FALSE)</f>
        <v>1728.2130934969321</v>
      </c>
      <c r="N49" s="282">
        <f>K49*M49</f>
        <v>1728.2130934969321</v>
      </c>
    </row>
    <row r="50" spans="1:14">
      <c r="A50" s="160" t="s">
        <v>414</v>
      </c>
      <c r="B50" s="49" t="str">
        <f>VLOOKUP(A50,MATERIALES!A6:D373,3,FALSE)</f>
        <v xml:space="preserve">Cicatrizante (para remoción de especies vegetales)
</v>
      </c>
      <c r="C50" s="291"/>
      <c r="D50" s="291"/>
      <c r="E50" s="291"/>
      <c r="F50" s="291"/>
      <c r="G50" s="291"/>
      <c r="H50" s="291"/>
      <c r="I50" s="278"/>
      <c r="J50" s="234" t="str">
        <f>VLOOKUP(A50,MATERIALES!A6:D387,2,FALSE)</f>
        <v>kg</v>
      </c>
      <c r="K50" s="471">
        <v>1</v>
      </c>
      <c r="L50" s="277"/>
      <c r="M50" s="293">
        <f>VLOOKUP(A50,MATERIALES!A6:D373,4,FALSE)</f>
        <v>11165.166169828866</v>
      </c>
      <c r="N50" s="282">
        <f>K50*M50</f>
        <v>11165.166169828866</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18893.379263325798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5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8</v>
      </c>
      <c r="N70" s="405">
        <f>K70/M70</f>
        <v>25533.60260305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25533.60260305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208443.6619965283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41688.732399305663</v>
      </c>
      <c r="M83" s="855"/>
      <c r="N83" s="57"/>
    </row>
    <row r="84" spans="1:14">
      <c r="B84" s="95" t="s">
        <v>1057</v>
      </c>
      <c r="C84" s="96"/>
      <c r="D84" s="96"/>
      <c r="E84" s="96"/>
      <c r="F84" s="96"/>
      <c r="G84" s="96"/>
      <c r="H84" s="96"/>
      <c r="I84" s="93"/>
      <c r="J84" s="94"/>
      <c r="K84" s="314">
        <v>0.05</v>
      </c>
      <c r="L84" s="854">
        <f>N78*K84</f>
        <v>10422.183099826416</v>
      </c>
      <c r="M84" s="855"/>
      <c r="N84" s="57"/>
    </row>
    <row r="85" spans="1:14" ht="15" thickBot="1">
      <c r="B85" s="97" t="s">
        <v>1058</v>
      </c>
      <c r="C85" s="98"/>
      <c r="D85" s="98"/>
      <c r="E85" s="98"/>
      <c r="F85" s="98"/>
      <c r="G85" s="98"/>
      <c r="H85" s="98"/>
      <c r="I85" s="99"/>
      <c r="J85" s="100"/>
      <c r="K85" s="315">
        <v>0.05</v>
      </c>
      <c r="L85" s="856">
        <f>N78*K85</f>
        <v>10422.183099826416</v>
      </c>
      <c r="M85" s="857"/>
      <c r="N85" s="57"/>
    </row>
    <row r="86" spans="1:14" ht="15" thickBot="1">
      <c r="B86" s="820" t="s">
        <v>1037</v>
      </c>
      <c r="C86" s="821"/>
      <c r="D86" s="821"/>
      <c r="E86" s="821"/>
      <c r="F86" s="821"/>
      <c r="G86" s="821"/>
      <c r="H86" s="821"/>
      <c r="I86" s="821"/>
      <c r="J86" s="821"/>
      <c r="K86" s="821"/>
      <c r="L86" s="821"/>
      <c r="M86" s="822"/>
      <c r="N86" s="58">
        <f>L83+L84+L85</f>
        <v>62533.098598958502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270976.76059548679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1517</v>
      </c>
      <c r="C31" s="87" t="s">
        <v>1508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7"/>
      <c r="J36" s="278"/>
      <c r="K36" s="279">
        <f>VLOOKUP(A36,EQUIPOS!A6:D163,4,FALSE)</f>
        <v>92124</v>
      </c>
      <c r="L36" s="280"/>
      <c r="M36" s="281">
        <v>0.9375</v>
      </c>
      <c r="N36" s="282">
        <f>K36/M36</f>
        <v>98265.600000000006</v>
      </c>
    </row>
    <row r="37" spans="1:14">
      <c r="A37" s="150" t="s">
        <v>373</v>
      </c>
      <c r="B37" s="833" t="str">
        <f>VLOOKUP(A37,EQUIPOS!A7:D154,3,FALSE)</f>
        <v>Volqueta 6 m3</v>
      </c>
      <c r="C37" s="834"/>
      <c r="D37" s="834"/>
      <c r="E37" s="834"/>
      <c r="F37" s="834"/>
      <c r="G37" s="834"/>
      <c r="H37" s="835"/>
      <c r="I37" s="277"/>
      <c r="J37" s="278"/>
      <c r="K37" s="279">
        <f>VLOOKUP(A37,EQUIPOS!A7:D164,4,FALSE)</f>
        <v>70616</v>
      </c>
      <c r="L37" s="280"/>
      <c r="M37" s="281">
        <v>0.9375</v>
      </c>
      <c r="N37" s="282">
        <f>K37/M37</f>
        <v>75323.733333333337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1361.7921388293335</v>
      </c>
    </row>
    <row r="43" spans="1:14" ht="15" thickBot="1">
      <c r="B43" s="820" t="s">
        <v>1037</v>
      </c>
      <c r="C43" s="821"/>
      <c r="D43" s="821"/>
      <c r="E43" s="821"/>
      <c r="F43" s="821"/>
      <c r="G43" s="821"/>
      <c r="H43" s="821"/>
      <c r="I43" s="821"/>
      <c r="J43" s="821"/>
      <c r="K43" s="821"/>
      <c r="L43" s="821"/>
      <c r="M43" s="822"/>
      <c r="N43" s="404">
        <f>SUM(N36:N42)</f>
        <v>174951.12547216268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11165.166169828866</v>
      </c>
      <c r="N49" s="282">
        <f>K49*M49</f>
        <v>11165.166169828866</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1728.2130934969321</v>
      </c>
      <c r="N50" s="282">
        <f>K50*M50</f>
        <v>1728.2130934969321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18893.379263325798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62"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8">
        <v>7.5</v>
      </c>
      <c r="N70" s="405">
        <f>K70/M70</f>
        <v>27235.842776586665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SUM(N70:N75)</f>
        <v>27235.842776586665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221080.34751207515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44216.069502415034</v>
      </c>
      <c r="M83" s="855"/>
      <c r="N83" s="57"/>
    </row>
    <row r="84" spans="1:14">
      <c r="B84" s="95" t="s">
        <v>1057</v>
      </c>
      <c r="C84" s="96"/>
      <c r="D84" s="96"/>
      <c r="E84" s="96"/>
      <c r="F84" s="96"/>
      <c r="G84" s="96"/>
      <c r="H84" s="96"/>
      <c r="I84" s="93"/>
      <c r="J84" s="94"/>
      <c r="K84" s="314">
        <v>0.05</v>
      </c>
      <c r="L84" s="854">
        <f>N78*K84</f>
        <v>11054.017375603758</v>
      </c>
      <c r="M84" s="855"/>
      <c r="N84" s="57"/>
    </row>
    <row r="85" spans="1:14" ht="15" thickBot="1">
      <c r="B85" s="97" t="s">
        <v>1058</v>
      </c>
      <c r="C85" s="98"/>
      <c r="D85" s="98"/>
      <c r="E85" s="98"/>
      <c r="F85" s="98"/>
      <c r="G85" s="98"/>
      <c r="H85" s="98"/>
      <c r="I85" s="99"/>
      <c r="J85" s="100"/>
      <c r="K85" s="315">
        <v>0.05</v>
      </c>
      <c r="L85" s="856">
        <f>N78*K85</f>
        <v>11054.017375603758</v>
      </c>
      <c r="M85" s="857"/>
      <c r="N85" s="57"/>
    </row>
    <row r="86" spans="1:14" ht="15" thickBot="1">
      <c r="B86" s="820" t="s">
        <v>1037</v>
      </c>
      <c r="C86" s="821"/>
      <c r="D86" s="821"/>
      <c r="E86" s="821"/>
      <c r="F86" s="821"/>
      <c r="G86" s="821"/>
      <c r="H86" s="821"/>
      <c r="I86" s="821"/>
      <c r="J86" s="821"/>
      <c r="K86" s="821"/>
      <c r="L86" s="821"/>
      <c r="M86" s="822"/>
      <c r="N86" s="58">
        <f>L83+L84+L85</f>
        <v>66324.104253622543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287404.45176569768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1518</v>
      </c>
      <c r="C31" s="87" t="s">
        <v>1498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7"/>
      <c r="J36" s="278"/>
      <c r="K36" s="279">
        <f>VLOOKUP(A36,EQUIPOS!A6:D163,4,FALSE)</f>
        <v>92124</v>
      </c>
      <c r="L36" s="280"/>
      <c r="M36" s="281">
        <v>1.5</v>
      </c>
      <c r="N36" s="282">
        <f>K36/M36</f>
        <v>61416</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851.12008676833341</v>
      </c>
    </row>
    <row r="43" spans="1:14" ht="15" thickBot="1">
      <c r="B43" s="820" t="s">
        <v>1037</v>
      </c>
      <c r="C43" s="821"/>
      <c r="D43" s="821"/>
      <c r="E43" s="821"/>
      <c r="F43" s="821"/>
      <c r="G43" s="821"/>
      <c r="H43" s="821"/>
      <c r="I43" s="821"/>
      <c r="J43" s="821"/>
      <c r="K43" s="821"/>
      <c r="L43" s="821"/>
      <c r="M43" s="822"/>
      <c r="N43" s="404">
        <f>SUM(N36:N42)</f>
        <v>62267.120086768336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11165.166169828866</v>
      </c>
      <c r="N49" s="282">
        <f>K49*M49</f>
        <v>11165.166169828866</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1728.2130934969321</v>
      </c>
      <c r="N50" s="282">
        <f>K50*M50</f>
        <v>1728.2130934969321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18893.379263325798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405">
        <f>K70/M70</f>
        <v>17022.401735366668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SUM(N70:N75)</f>
        <v>17022.401735366668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98182.901085460806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19636.580217092163</v>
      </c>
      <c r="M83" s="855"/>
      <c r="N83" s="57"/>
    </row>
    <row r="84" spans="1:14">
      <c r="B84" s="95" t="s">
        <v>1057</v>
      </c>
      <c r="C84" s="96"/>
      <c r="D84" s="96"/>
      <c r="E84" s="96"/>
      <c r="F84" s="96"/>
      <c r="G84" s="96"/>
      <c r="H84" s="96"/>
      <c r="I84" s="93"/>
      <c r="J84" s="94"/>
      <c r="K84" s="314">
        <v>0.05</v>
      </c>
      <c r="L84" s="854">
        <f>N78*K84</f>
        <v>4909.1450542730408</v>
      </c>
      <c r="M84" s="855"/>
      <c r="N84" s="57"/>
    </row>
    <row r="85" spans="1:14" ht="15" thickBot="1">
      <c r="B85" s="97" t="s">
        <v>1058</v>
      </c>
      <c r="C85" s="98"/>
      <c r="D85" s="98"/>
      <c r="E85" s="98"/>
      <c r="F85" s="98"/>
      <c r="G85" s="98"/>
      <c r="H85" s="98"/>
      <c r="I85" s="99"/>
      <c r="J85" s="100"/>
      <c r="K85" s="315">
        <v>0.05</v>
      </c>
      <c r="L85" s="856">
        <f>N78*K85</f>
        <v>4909.1450542730408</v>
      </c>
      <c r="M85" s="857"/>
      <c r="N85" s="57"/>
    </row>
    <row r="86" spans="1:14" ht="15" thickBot="1">
      <c r="B86" s="820" t="s">
        <v>1037</v>
      </c>
      <c r="C86" s="821"/>
      <c r="D86" s="821"/>
      <c r="E86" s="821"/>
      <c r="F86" s="821"/>
      <c r="G86" s="821"/>
      <c r="H86" s="821"/>
      <c r="I86" s="821"/>
      <c r="J86" s="821"/>
      <c r="K86" s="821"/>
      <c r="L86" s="821"/>
      <c r="M86" s="822"/>
      <c r="N86" s="58">
        <f>L83+L84+L85</f>
        <v>29454.870325638247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127637.77141109905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1519</v>
      </c>
      <c r="C31" s="87" t="s">
        <v>1499</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7"/>
      <c r="J36" s="278"/>
      <c r="K36" s="279">
        <f>VLOOKUP(A36,EQUIPOS!A6:D163,4,FALSE)</f>
        <v>92124</v>
      </c>
      <c r="L36" s="280"/>
      <c r="M36" s="281">
        <v>1.375</v>
      </c>
      <c r="N36" s="282">
        <f>K36/M36</f>
        <v>66999.272727272721</v>
      </c>
    </row>
    <row r="37" spans="1:14">
      <c r="A37" s="150" t="s">
        <v>373</v>
      </c>
      <c r="B37" s="833" t="str">
        <f>VLOOKUP(A37,EQUIPOS!A7:D154,3,FALSE)</f>
        <v>Volqueta 6 m3</v>
      </c>
      <c r="C37" s="834"/>
      <c r="D37" s="834"/>
      <c r="E37" s="834"/>
      <c r="F37" s="834"/>
      <c r="G37" s="834"/>
      <c r="H37" s="835"/>
      <c r="I37" s="277"/>
      <c r="J37" s="278"/>
      <c r="K37" s="279">
        <f>VLOOKUP(A37,EQUIPOS!A7:D164,4,FALSE)</f>
        <v>70616</v>
      </c>
      <c r="L37" s="280"/>
      <c r="M37" s="281">
        <v>1.375</v>
      </c>
      <c r="N37" s="282">
        <f>K37/M37</f>
        <v>51357.090909090912</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928.49464011090913</v>
      </c>
    </row>
    <row r="43" spans="1:14" ht="15" thickBot="1">
      <c r="B43" s="820" t="s">
        <v>1037</v>
      </c>
      <c r="C43" s="821"/>
      <c r="D43" s="821"/>
      <c r="E43" s="821"/>
      <c r="F43" s="821"/>
      <c r="G43" s="821"/>
      <c r="H43" s="821"/>
      <c r="I43" s="821"/>
      <c r="J43" s="821"/>
      <c r="K43" s="821"/>
      <c r="L43" s="821"/>
      <c r="M43" s="822"/>
      <c r="N43" s="404">
        <f>SUM(N36:N42)</f>
        <v>119284.85827647454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11165.166169828866</v>
      </c>
      <c r="N49" s="282">
        <f>K49*M49</f>
        <v>11165.166169828866</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1728.2130934969321</v>
      </c>
      <c r="N50" s="282">
        <f>K50*M50</f>
        <v>1728.2130934969321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18893.379263325798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11</v>
      </c>
      <c r="N70" s="405">
        <f>K70/M70</f>
        <v>18569.892802218183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18569.892802218183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156748.13034201853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31349.626068403708</v>
      </c>
      <c r="M83" s="855"/>
      <c r="N83" s="57"/>
    </row>
    <row r="84" spans="1:14">
      <c r="B84" s="95" t="s">
        <v>1057</v>
      </c>
      <c r="C84" s="96"/>
      <c r="D84" s="96"/>
      <c r="E84" s="96"/>
      <c r="F84" s="96"/>
      <c r="G84" s="96"/>
      <c r="H84" s="96"/>
      <c r="I84" s="93"/>
      <c r="J84" s="94"/>
      <c r="K84" s="314">
        <v>0.05</v>
      </c>
      <c r="L84" s="854">
        <f>N78*K84</f>
        <v>7837.406517100927</v>
      </c>
      <c r="M84" s="855"/>
      <c r="N84" s="57"/>
    </row>
    <row r="85" spans="1:14" ht="15" thickBot="1">
      <c r="B85" s="97" t="s">
        <v>1058</v>
      </c>
      <c r="C85" s="98"/>
      <c r="D85" s="98"/>
      <c r="E85" s="98"/>
      <c r="F85" s="98"/>
      <c r="G85" s="98"/>
      <c r="H85" s="98"/>
      <c r="I85" s="99"/>
      <c r="J85" s="100"/>
      <c r="K85" s="315">
        <v>0.05</v>
      </c>
      <c r="L85" s="856">
        <f>N78*K85</f>
        <v>7837.406517100927</v>
      </c>
      <c r="M85" s="857"/>
      <c r="N85" s="57"/>
    </row>
    <row r="86" spans="1:14" ht="15" thickBot="1">
      <c r="B86" s="820" t="s">
        <v>1037</v>
      </c>
      <c r="C86" s="821"/>
      <c r="D86" s="821"/>
      <c r="E86" s="821"/>
      <c r="F86" s="821"/>
      <c r="G86" s="821"/>
      <c r="H86" s="821"/>
      <c r="I86" s="821"/>
      <c r="J86" s="821"/>
      <c r="K86" s="821"/>
      <c r="L86" s="821"/>
      <c r="M86" s="822"/>
      <c r="N86" s="58">
        <f>L83+L84+L85</f>
        <v>47024.43910260556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203772.5694446241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1520</v>
      </c>
      <c r="C31" s="87" t="s">
        <v>1500</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7"/>
      <c r="J36" s="278"/>
      <c r="K36" s="279">
        <f>VLOOKUP(A36,EQUIPOS!A6:D163,4,FALSE)</f>
        <v>92124</v>
      </c>
      <c r="L36" s="280"/>
      <c r="M36" s="281">
        <v>1.3125</v>
      </c>
      <c r="N36" s="282">
        <f>K36/M36</f>
        <v>70189.71428571429</v>
      </c>
    </row>
    <row r="37" spans="1:14">
      <c r="A37" s="150" t="s">
        <v>373</v>
      </c>
      <c r="B37" s="833" t="str">
        <f>VLOOKUP(A37,EQUIPOS!A7:D154,3,FALSE)</f>
        <v>Volqueta 6 m3</v>
      </c>
      <c r="C37" s="834"/>
      <c r="D37" s="834"/>
      <c r="E37" s="834"/>
      <c r="F37" s="834"/>
      <c r="G37" s="834"/>
      <c r="H37" s="835"/>
      <c r="I37" s="277"/>
      <c r="J37" s="278"/>
      <c r="K37" s="279">
        <f>VLOOKUP(A37,EQUIPOS!A7:D164,4,FALSE)</f>
        <v>70616</v>
      </c>
      <c r="L37" s="280"/>
      <c r="M37" s="281">
        <v>1.3125</v>
      </c>
      <c r="N37" s="282">
        <f>K37/M37</f>
        <v>53802.666666666664</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0.05</v>
      </c>
      <c r="M42" s="845"/>
      <c r="N42" s="111">
        <f>N76*L42</f>
        <v>972.70867059238105</v>
      </c>
    </row>
    <row r="43" spans="1:14" ht="15" thickBot="1">
      <c r="B43" s="820" t="s">
        <v>1037</v>
      </c>
      <c r="C43" s="821"/>
      <c r="D43" s="821"/>
      <c r="E43" s="821"/>
      <c r="F43" s="821"/>
      <c r="G43" s="821"/>
      <c r="H43" s="821"/>
      <c r="I43" s="821"/>
      <c r="J43" s="821"/>
      <c r="K43" s="821"/>
      <c r="L43" s="821"/>
      <c r="M43" s="822"/>
      <c r="N43" s="404">
        <f>SUM(N36:N42)</f>
        <v>124965.08962297333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600</v>
      </c>
      <c r="N48" s="282">
        <f>K48*M48</f>
        <v>6000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11165.166169828866</v>
      </c>
      <c r="N49" s="282">
        <f>K49*M49</f>
        <v>11165.166169828866</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1728.2130934969321</v>
      </c>
      <c r="N50" s="282">
        <f>K50*M50</f>
        <v>1728.2130934969321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18893.379263325798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10.5</v>
      </c>
      <c r="N70" s="405">
        <f>K70/M70</f>
        <v>19454.17341184762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19454.17341184762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163312.64229814673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32662.52845962935</v>
      </c>
      <c r="M83" s="855"/>
      <c r="N83" s="57"/>
    </row>
    <row r="84" spans="1:14">
      <c r="B84" s="95" t="s">
        <v>1057</v>
      </c>
      <c r="C84" s="96"/>
      <c r="D84" s="96"/>
      <c r="E84" s="96"/>
      <c r="F84" s="96"/>
      <c r="G84" s="96"/>
      <c r="H84" s="96"/>
      <c r="I84" s="93"/>
      <c r="J84" s="94"/>
      <c r="K84" s="314">
        <v>0.05</v>
      </c>
      <c r="L84" s="854">
        <f>N78*K84</f>
        <v>8165.6321149073374</v>
      </c>
      <c r="M84" s="855"/>
      <c r="N84" s="57"/>
    </row>
    <row r="85" spans="1:14" ht="15" thickBot="1">
      <c r="B85" s="97" t="s">
        <v>1058</v>
      </c>
      <c r="C85" s="98"/>
      <c r="D85" s="98"/>
      <c r="E85" s="98"/>
      <c r="F85" s="98"/>
      <c r="G85" s="98"/>
      <c r="H85" s="98"/>
      <c r="I85" s="99"/>
      <c r="J85" s="100"/>
      <c r="K85" s="315">
        <v>0.05</v>
      </c>
      <c r="L85" s="856">
        <f>N78*K85</f>
        <v>8165.6321149073374</v>
      </c>
      <c r="M85" s="857"/>
      <c r="N85" s="57"/>
    </row>
    <row r="86" spans="1:14" ht="15" thickBot="1">
      <c r="B86" s="820" t="s">
        <v>1037</v>
      </c>
      <c r="C86" s="821"/>
      <c r="D86" s="821"/>
      <c r="E86" s="821"/>
      <c r="F86" s="821"/>
      <c r="G86" s="821"/>
      <c r="H86" s="821"/>
      <c r="I86" s="821"/>
      <c r="J86" s="821"/>
      <c r="K86" s="821"/>
      <c r="L86" s="821"/>
      <c r="M86" s="822"/>
      <c r="N86" s="58">
        <f>L83+L84+L85</f>
        <v>48993.792689444017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212306.43498759076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1093</v>
      </c>
      <c r="C31" s="87" t="s">
        <v>1272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312</v>
      </c>
      <c r="B36" s="833" t="str">
        <f>VLOOKUP(A36,EQUIPOS!A6:D154,3,FALSE)</f>
        <v>Retroexcavadora sobre oruga, potencia 138 HP, balde de 1,5 m3.</v>
      </c>
      <c r="C36" s="834"/>
      <c r="D36" s="834"/>
      <c r="E36" s="834"/>
      <c r="F36" s="834"/>
      <c r="G36" s="834"/>
      <c r="H36" s="835"/>
      <c r="I36" s="277"/>
      <c r="J36" s="278"/>
      <c r="K36" s="279">
        <f>VLOOKUP(A36,EQUIPOS!A6:D163,4,FALSE)</f>
        <v>168000</v>
      </c>
      <c r="L36" s="280"/>
      <c r="M36" s="281">
        <v>66</v>
      </c>
      <c r="N36" s="282">
        <f>K36/M36</f>
        <v>2545.4545454545455</v>
      </c>
    </row>
    <row r="37" spans="1:14">
      <c r="A37" s="150" t="s">
        <v>129</v>
      </c>
      <c r="B37" s="833" t="str">
        <f>VLOOKUP(A37,EQUIPOS!A7:D154,3,FALSE)</f>
        <v xml:space="preserve">Buldozer, Potencia al volante de 140 HP, motor de 2200 RPM, longitud de hoja 4,80m. </v>
      </c>
      <c r="C37" s="834"/>
      <c r="D37" s="834"/>
      <c r="E37" s="834"/>
      <c r="F37" s="834"/>
      <c r="G37" s="834"/>
      <c r="H37" s="835"/>
      <c r="I37" s="277"/>
      <c r="J37" s="278"/>
      <c r="K37" s="279">
        <f>VLOOKUP(A37,EQUIPOS!A7:D164,4,FALSE)</f>
        <v>120000</v>
      </c>
      <c r="L37" s="280"/>
      <c r="M37" s="281">
        <v>100</v>
      </c>
      <c r="N37" s="282">
        <f>K37/M37</f>
        <v>1200</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0.967181916782197</v>
      </c>
    </row>
    <row r="43" spans="1:14" ht="15" thickBot="1">
      <c r="B43" s="820" t="s">
        <v>1037</v>
      </c>
      <c r="C43" s="821"/>
      <c r="D43" s="821"/>
      <c r="E43" s="821"/>
      <c r="F43" s="821"/>
      <c r="G43" s="821"/>
      <c r="H43" s="821"/>
      <c r="I43" s="821"/>
      <c r="J43" s="821"/>
      <c r="K43" s="821"/>
      <c r="L43" s="821"/>
      <c r="M43" s="822"/>
      <c r="N43" s="404">
        <f>SUM(N36:N42)</f>
        <v>3746.4217273713275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VLOOKUP(A48,MATERIALES!A5:D373,4,FALSE)</f>
        <v>4853.290153542137</v>
      </c>
      <c r="N48" s="282">
        <f>K48*M48</f>
        <v>4853.290153542137</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4853.290153542137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8696.4300725916837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1739.2860145183367</v>
      </c>
      <c r="M83" s="855"/>
      <c r="N83" s="57"/>
    </row>
    <row r="84" spans="1:14">
      <c r="B84" s="95" t="s">
        <v>1057</v>
      </c>
      <c r="C84" s="96"/>
      <c r="D84" s="96"/>
      <c r="E84" s="96"/>
      <c r="F84" s="96"/>
      <c r="G84" s="96"/>
      <c r="H84" s="96"/>
      <c r="I84" s="93"/>
      <c r="J84" s="94"/>
      <c r="K84" s="314">
        <v>0.05</v>
      </c>
      <c r="L84" s="854">
        <f>N78*K84</f>
        <v>434.82150362958419</v>
      </c>
      <c r="M84" s="855"/>
      <c r="N84" s="57"/>
    </row>
    <row r="85" spans="1:14" ht="15" thickBot="1">
      <c r="B85" s="97" t="s">
        <v>1058</v>
      </c>
      <c r="C85" s="98"/>
      <c r="D85" s="98"/>
      <c r="E85" s="98"/>
      <c r="F85" s="98"/>
      <c r="G85" s="98"/>
      <c r="H85" s="98"/>
      <c r="I85" s="99"/>
      <c r="J85" s="100"/>
      <c r="K85" s="315">
        <v>0.05</v>
      </c>
      <c r="L85" s="856">
        <f>N78*K85</f>
        <v>434.82150362958419</v>
      </c>
      <c r="M85" s="857"/>
      <c r="N85" s="57"/>
    </row>
    <row r="86" spans="1:14" ht="15" thickBot="1">
      <c r="B86" s="820" t="s">
        <v>1037</v>
      </c>
      <c r="C86" s="821"/>
      <c r="D86" s="821"/>
      <c r="E86" s="821"/>
      <c r="F86" s="821"/>
      <c r="G86" s="821"/>
      <c r="H86" s="821"/>
      <c r="I86" s="821"/>
      <c r="J86" s="821"/>
      <c r="K86" s="821"/>
      <c r="L86" s="821"/>
      <c r="M86" s="822"/>
      <c r="N86" s="58">
        <f>L83+L84+L85</f>
        <v>2608.9290217775051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11305.359094369189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1094</v>
      </c>
      <c r="C31" s="87" t="s">
        <v>1273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312</v>
      </c>
      <c r="B36" s="833" t="str">
        <f>VLOOKUP(A36,EQUIPOS!A6:D154,3,FALSE)</f>
        <v>Retroexcavadora sobre oruga, potencia 138 HP, balde de 1,5 m3.</v>
      </c>
      <c r="C36" s="834"/>
      <c r="D36" s="834"/>
      <c r="E36" s="834"/>
      <c r="F36" s="834"/>
      <c r="G36" s="834"/>
      <c r="H36" s="835"/>
      <c r="I36" s="277"/>
      <c r="J36" s="278"/>
      <c r="K36" s="279">
        <f>VLOOKUP(A36,EQUIPOS!A6:D163,4,FALSE)</f>
        <v>168000</v>
      </c>
      <c r="L36" s="280"/>
      <c r="M36" s="281">
        <v>66</v>
      </c>
      <c r="N36" s="282">
        <f>K36/M36</f>
        <v>2545.4545454545455</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0.967181916782197</v>
      </c>
    </row>
    <row r="43" spans="1:14" ht="15" thickBot="1">
      <c r="B43" s="820" t="s">
        <v>1037</v>
      </c>
      <c r="C43" s="821"/>
      <c r="D43" s="821"/>
      <c r="E43" s="821"/>
      <c r="F43" s="821"/>
      <c r="G43" s="821"/>
      <c r="H43" s="821"/>
      <c r="I43" s="821"/>
      <c r="J43" s="821"/>
      <c r="K43" s="821"/>
      <c r="L43" s="821"/>
      <c r="M43" s="822"/>
      <c r="N43" s="404">
        <f>SUM(N36:N42)</f>
        <v>2546.4217273713275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2643.1399190495472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528.62798380990944</v>
      </c>
      <c r="M83" s="855"/>
      <c r="N83" s="57"/>
    </row>
    <row r="84" spans="1:14">
      <c r="B84" s="95" t="s">
        <v>1057</v>
      </c>
      <c r="C84" s="96"/>
      <c r="D84" s="96"/>
      <c r="E84" s="96"/>
      <c r="F84" s="96"/>
      <c r="G84" s="96"/>
      <c r="H84" s="96"/>
      <c r="I84" s="93"/>
      <c r="J84" s="94"/>
      <c r="K84" s="314">
        <v>0.05</v>
      </c>
      <c r="L84" s="854">
        <f>N78*K84</f>
        <v>132.15699595247736</v>
      </c>
      <c r="M84" s="855"/>
      <c r="N84" s="57"/>
    </row>
    <row r="85" spans="1:14" ht="15" thickBot="1">
      <c r="B85" s="97" t="s">
        <v>1058</v>
      </c>
      <c r="C85" s="98"/>
      <c r="D85" s="98"/>
      <c r="E85" s="98"/>
      <c r="F85" s="98"/>
      <c r="G85" s="98"/>
      <c r="H85" s="98"/>
      <c r="I85" s="99"/>
      <c r="J85" s="100"/>
      <c r="K85" s="315">
        <v>0.05</v>
      </c>
      <c r="L85" s="856">
        <f>N78*K85</f>
        <v>132.15699595247736</v>
      </c>
      <c r="M85" s="857"/>
      <c r="N85" s="57"/>
    </row>
    <row r="86" spans="1:14" ht="15" thickBot="1">
      <c r="B86" s="820" t="s">
        <v>1037</v>
      </c>
      <c r="C86" s="821"/>
      <c r="D86" s="821"/>
      <c r="E86" s="821"/>
      <c r="F86" s="821"/>
      <c r="G86" s="821"/>
      <c r="H86" s="821"/>
      <c r="I86" s="821"/>
      <c r="J86" s="821"/>
      <c r="K86" s="821"/>
      <c r="L86" s="821"/>
      <c r="M86" s="822"/>
      <c r="N86" s="58">
        <f>L83+L84+L85</f>
        <v>792.94197571486416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3436.0818947644111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52" zoomScale="78" zoomScaleNormal="78" workbookViewId="0">
      <selection activeCell="C44" sqref="C44"/>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1095</v>
      </c>
      <c r="C31" s="87" t="s">
        <v>1274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180</v>
      </c>
      <c r="B36" s="833" t="str">
        <f>VLOOKUP(A36,EQUIPOS!A6:D154,3,FALSE)</f>
        <v>Compresor 120 HP, con martillo.</v>
      </c>
      <c r="C36" s="834"/>
      <c r="D36" s="834"/>
      <c r="E36" s="834"/>
      <c r="F36" s="834"/>
      <c r="G36" s="834"/>
      <c r="H36" s="835"/>
      <c r="I36" s="277"/>
      <c r="J36" s="278"/>
      <c r="K36" s="279">
        <f>VLOOKUP(A36,EQUIPOS!A6:D163,4,FALSE)</f>
        <v>113489.99999999999</v>
      </c>
      <c r="L36" s="280"/>
      <c r="M36" s="281">
        <v>66</v>
      </c>
      <c r="N36" s="282">
        <f>K36/M36</f>
        <v>1719.5454545454543</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7"/>
      <c r="J37" s="278"/>
      <c r="K37" s="279">
        <f>VLOOKUP(A37,EQUIPOS!A7:D164,4,FALSE)</f>
        <v>120000</v>
      </c>
      <c r="L37" s="280"/>
      <c r="M37" s="281">
        <v>100</v>
      </c>
      <c r="N37" s="282">
        <f>K37/M37</f>
        <v>1200</v>
      </c>
    </row>
    <row r="38" spans="1:14">
      <c r="A38" t="s">
        <v>312</v>
      </c>
      <c r="B38" s="833" t="str">
        <f>VLOOKUP(A38,EQUIPOS!A8:D154,3,FALSE)</f>
        <v>Retroexcavadora sobre oruga, potencia 138 HP, balde de 1,5 m3.</v>
      </c>
      <c r="C38" s="834"/>
      <c r="D38" s="834"/>
      <c r="E38" s="834"/>
      <c r="F38" s="834"/>
      <c r="G38" s="834"/>
      <c r="H38" s="835"/>
      <c r="I38" s="277"/>
      <c r="J38" s="278"/>
      <c r="K38" s="279">
        <f>VLOOKUP(A38,EQUIPOS!A8:D165,4,FALSE)</f>
        <v>168000</v>
      </c>
      <c r="L38" s="280"/>
      <c r="M38" s="281">
        <v>66</v>
      </c>
      <c r="N38" s="282">
        <f>K38/M38</f>
        <v>2545.4545454545455</v>
      </c>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N78*L42</f>
        <v>5.8030915006931822</v>
      </c>
    </row>
    <row r="43" spans="1:14" ht="15" thickBot="1">
      <c r="B43" s="820" t="s">
        <v>1037</v>
      </c>
      <c r="C43" s="821"/>
      <c r="D43" s="821"/>
      <c r="E43" s="821"/>
      <c r="F43" s="821"/>
      <c r="G43" s="821"/>
      <c r="H43" s="821"/>
      <c r="I43" s="821"/>
      <c r="J43" s="821"/>
      <c r="K43" s="821"/>
      <c r="L43" s="821"/>
      <c r="M43" s="822"/>
      <c r="N43" s="404">
        <f>SUM(N36:N42)</f>
        <v>5470.803091500693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376</v>
      </c>
      <c r="B48" s="49" t="str">
        <f>VLOOKUP(A48,MATERIALES!A4:D373,3,FALSE)</f>
        <v>Anfo</v>
      </c>
      <c r="C48" s="291"/>
      <c r="D48" s="291"/>
      <c r="E48" s="291"/>
      <c r="F48" s="291"/>
      <c r="G48" s="291"/>
      <c r="H48" s="291"/>
      <c r="I48" s="278"/>
      <c r="J48" s="234" t="str">
        <f>VLOOKUP(A48,MATERIALES!A4:D385,2,FALSE)</f>
        <v>kg</v>
      </c>
      <c r="K48" s="292">
        <v>0.2</v>
      </c>
      <c r="L48" s="277"/>
      <c r="M48" s="293">
        <f>VLOOKUP(A48,MATERIALES!A5:D373,4,FALSE)</f>
        <v>3696.8167300742653</v>
      </c>
      <c r="N48" s="282">
        <f>K48*M48</f>
        <v>739.36334601485305</v>
      </c>
    </row>
    <row r="49" spans="1:14">
      <c r="A49" t="s">
        <v>427</v>
      </c>
      <c r="B49" s="49" t="str">
        <f>VLOOKUP(A49,MATERIALES!A5:D373,3,FALSE)</f>
        <v>Cordón detonante</v>
      </c>
      <c r="C49" s="291"/>
      <c r="D49" s="291"/>
      <c r="E49" s="291"/>
      <c r="F49" s="291"/>
      <c r="G49" s="291"/>
      <c r="H49" s="291"/>
      <c r="I49" s="278"/>
      <c r="J49" s="234" t="str">
        <f>VLOOKUP(A49,MATERIALES!A5:D386,2,FALSE)</f>
        <v>m</v>
      </c>
      <c r="K49" s="292">
        <v>3</v>
      </c>
      <c r="L49" s="277"/>
      <c r="M49" s="293">
        <f>VLOOKUP(A49,MATERIALES!A6:D373,4,FALSE)</f>
        <v>2273.9645967064898</v>
      </c>
      <c r="N49" s="282">
        <f t="shared" ref="N49:N54" si="0">K49*M49</f>
        <v>6821.8937901194695</v>
      </c>
    </row>
    <row r="50" spans="1:14">
      <c r="A50" s="216" t="s">
        <v>462</v>
      </c>
      <c r="B50" s="49" t="str">
        <f>VLOOKUP(A50,MATERIALES!A6:D373,3,FALSE)</f>
        <v>Explosivos  75% (INDUGEL)</v>
      </c>
      <c r="C50" s="291"/>
      <c r="D50" s="291"/>
      <c r="E50" s="291"/>
      <c r="F50" s="291"/>
      <c r="G50" s="291"/>
      <c r="H50" s="291"/>
      <c r="I50" s="278"/>
      <c r="J50" s="234" t="str">
        <f>VLOOKUP(A50,MATERIALES!A6:D387,2,FALSE)</f>
        <v>lb</v>
      </c>
      <c r="K50" s="292">
        <v>0.3</v>
      </c>
      <c r="L50" s="277"/>
      <c r="M50" s="293">
        <f>VLOOKUP(A50,MATERIALES!A6:D373,4,FALSE)</f>
        <v>7049.2902497901187</v>
      </c>
      <c r="N50" s="282">
        <f t="shared" si="0"/>
        <v>2114.7870749370354</v>
      </c>
    </row>
    <row r="51" spans="1:14">
      <c r="A51" t="s">
        <v>467</v>
      </c>
      <c r="B51" s="49" t="str">
        <f>VLOOKUP(A51,MATERIALES!A6:D373,3,FALSE)</f>
        <v>Fulminantes</v>
      </c>
      <c r="C51" s="291"/>
      <c r="D51" s="291"/>
      <c r="E51" s="291"/>
      <c r="F51" s="291"/>
      <c r="G51" s="291"/>
      <c r="H51" s="291"/>
      <c r="I51" s="278"/>
      <c r="J51" s="234" t="str">
        <f>VLOOKUP(A51,MATERIALES!A6:D388,2,FALSE)</f>
        <v>u</v>
      </c>
      <c r="K51" s="292">
        <v>0.2</v>
      </c>
      <c r="L51" s="277"/>
      <c r="M51" s="293">
        <f>VLOOKUP(A51,MATERIALES!A6:D373,4,FALSE)</f>
        <v>1082.8402841459476</v>
      </c>
      <c r="N51" s="282">
        <f t="shared" si="0"/>
        <v>216.56805682918954</v>
      </c>
    </row>
    <row r="52" spans="1:14">
      <c r="A52" t="s">
        <v>567</v>
      </c>
      <c r="B52" s="49" t="str">
        <f>VLOOKUP(A52,MATERIALES!A6:D373,3,FALSE)</f>
        <v>Mecha Lenta</v>
      </c>
      <c r="C52" s="291"/>
      <c r="D52" s="291"/>
      <c r="E52" s="291"/>
      <c r="F52" s="291"/>
      <c r="G52" s="291"/>
      <c r="H52" s="291"/>
      <c r="I52" s="278"/>
      <c r="J52" s="234" t="str">
        <f>VLOOKUP(A52,MATERIALES!A6:D389,2,FALSE)</f>
        <v>m</v>
      </c>
      <c r="K52" s="292">
        <v>0.5</v>
      </c>
      <c r="L52" s="277"/>
      <c r="M52" s="293">
        <f>VLOOKUP(A52,MATERIALES!A7:D373,4,FALSE)</f>
        <v>795.88760884727139</v>
      </c>
      <c r="N52" s="282">
        <f t="shared" si="0"/>
        <v>397.9438044236357</v>
      </c>
    </row>
    <row r="53" spans="1:14">
      <c r="A53" t="s">
        <v>915</v>
      </c>
      <c r="B53" s="49" t="str">
        <f>VLOOKUP(A53,MATERIALES!A7:D373,3,FALSE)</f>
        <v>Escolta y trasporte (Tarifa Porcentual de 40 %) por cada Metro Cubico exportado y trasportado</v>
      </c>
      <c r="C53" s="291"/>
      <c r="D53" s="291"/>
      <c r="E53" s="291"/>
      <c r="F53" s="291"/>
      <c r="G53" s="291"/>
      <c r="H53" s="291"/>
      <c r="I53" s="278"/>
      <c r="J53" s="234" t="str">
        <f>VLOOKUP(A53,MATERIALES!A7:D390,2,FALSE)</f>
        <v>%</v>
      </c>
      <c r="K53" s="292">
        <v>7995.15</v>
      </c>
      <c r="L53" s="277"/>
      <c r="M53" s="293">
        <f>VLOOKUP(A53,MATERIALES!A8:D373,4,FALSE)</f>
        <v>0</v>
      </c>
      <c r="N53" s="282">
        <f t="shared" si="0"/>
        <v>0</v>
      </c>
    </row>
    <row r="54" spans="1:14">
      <c r="A54" t="s">
        <v>448</v>
      </c>
      <c r="B54" s="49" t="str">
        <f>VLOOKUP(A54,MATERIALES!A8:D373,3,FALSE)</f>
        <v xml:space="preserve">Derechos de explotación y/o disposición de materiales
</v>
      </c>
      <c r="C54" s="291"/>
      <c r="D54" s="291"/>
      <c r="E54" s="291"/>
      <c r="F54" s="291"/>
      <c r="G54" s="291"/>
      <c r="H54" s="291"/>
      <c r="I54" s="278"/>
      <c r="J54" s="234" t="str">
        <f>VLOOKUP(A54,MATERIALES!A8:D391,2,FALSE)</f>
        <v>m3</v>
      </c>
      <c r="K54" s="292">
        <v>1</v>
      </c>
      <c r="L54" s="277"/>
      <c r="M54" s="293">
        <f>VLOOKUP(A54,MATERIALES!A9:D374,4,FALSE)</f>
        <v>4853.290153542137</v>
      </c>
      <c r="N54" s="282">
        <f t="shared" si="0"/>
        <v>4853.290153542137</v>
      </c>
    </row>
    <row r="55" spans="1:14" ht="15" thickBot="1">
      <c r="B55" s="815"/>
      <c r="C55" s="816"/>
      <c r="D55" s="816"/>
      <c r="E55" s="816"/>
      <c r="F55" s="816"/>
      <c r="G55" s="816"/>
      <c r="H55" s="816"/>
      <c r="I55" s="817"/>
      <c r="J55" s="48"/>
      <c r="K55" s="50"/>
      <c r="L55" s="818"/>
      <c r="M55" s="819"/>
      <c r="N55" s="51"/>
    </row>
    <row r="56" spans="1:14" ht="15" thickBot="1">
      <c r="B56" s="820" t="s">
        <v>1037</v>
      </c>
      <c r="C56" s="821"/>
      <c r="D56" s="821"/>
      <c r="E56" s="821"/>
      <c r="F56" s="821"/>
      <c r="G56" s="821"/>
      <c r="H56" s="821"/>
      <c r="I56" s="821"/>
      <c r="J56" s="821"/>
      <c r="K56" s="821"/>
      <c r="L56" s="821"/>
      <c r="M56" s="822"/>
      <c r="N56" s="404">
        <f>SUM(N48:N55)</f>
        <v>15143.84622586632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B61" s="52"/>
      <c r="C61" s="327"/>
      <c r="D61" s="327"/>
      <c r="E61" s="327"/>
      <c r="F61" s="327"/>
      <c r="G61" s="327"/>
      <c r="H61" s="321"/>
      <c r="I61" s="289"/>
      <c r="J61" s="296"/>
      <c r="K61" s="289"/>
      <c r="L61" s="824"/>
      <c r="M61" s="825"/>
      <c r="N61" s="297"/>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319"/>
      <c r="C66" s="320"/>
      <c r="D66" s="320"/>
      <c r="E66" s="320"/>
      <c r="F66" s="320"/>
      <c r="G66" s="320"/>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305">
        <v>528</v>
      </c>
      <c r="N72" s="405">
        <f>K72/M72</f>
        <v>96.718191678219696</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5">
        <v>528</v>
      </c>
      <c r="N73" s="405">
        <f>K73/M73</f>
        <v>193.43638335643939</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51"/>
    </row>
    <row r="78" spans="1:15" ht="15" thickBot="1">
      <c r="B78" s="820" t="s">
        <v>1037</v>
      </c>
      <c r="C78" s="821"/>
      <c r="D78" s="821"/>
      <c r="E78" s="821"/>
      <c r="F78" s="821"/>
      <c r="G78" s="821"/>
      <c r="H78" s="821"/>
      <c r="I78" s="827"/>
      <c r="J78" s="827"/>
      <c r="K78" s="827"/>
      <c r="L78" s="827"/>
      <c r="M78" s="828"/>
      <c r="N78" s="311">
        <f>SUM(N72:N77)</f>
        <v>290.1545750346591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20904.803892401673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4180.9607784803347</v>
      </c>
      <c r="M85" s="855"/>
      <c r="N85" s="57"/>
    </row>
    <row r="86" spans="1:14">
      <c r="B86" s="95" t="s">
        <v>1057</v>
      </c>
      <c r="C86" s="96"/>
      <c r="D86" s="96"/>
      <c r="E86" s="96"/>
      <c r="F86" s="96"/>
      <c r="G86" s="96"/>
      <c r="H86" s="96"/>
      <c r="I86" s="93"/>
      <c r="J86" s="94"/>
      <c r="K86" s="314">
        <v>0.05</v>
      </c>
      <c r="L86" s="854">
        <f>N80*K86</f>
        <v>1045.2401946200837</v>
      </c>
      <c r="M86" s="855"/>
      <c r="N86" s="57"/>
    </row>
    <row r="87" spans="1:14" ht="15" thickBot="1">
      <c r="B87" s="97" t="s">
        <v>1058</v>
      </c>
      <c r="C87" s="98"/>
      <c r="D87" s="98"/>
      <c r="E87" s="98"/>
      <c r="F87" s="98"/>
      <c r="G87" s="98"/>
      <c r="H87" s="98"/>
      <c r="I87" s="99"/>
      <c r="J87" s="100"/>
      <c r="K87" s="315">
        <v>0.05</v>
      </c>
      <c r="L87" s="856">
        <f>N80*K87</f>
        <v>1045.2401946200837</v>
      </c>
      <c r="M87" s="857"/>
      <c r="N87" s="57"/>
    </row>
    <row r="88" spans="1:14" ht="15" thickBot="1">
      <c r="B88" s="820" t="s">
        <v>1037</v>
      </c>
      <c r="C88" s="821"/>
      <c r="D88" s="821"/>
      <c r="E88" s="821"/>
      <c r="F88" s="821"/>
      <c r="G88" s="821"/>
      <c r="H88" s="821"/>
      <c r="I88" s="821"/>
      <c r="J88" s="821"/>
      <c r="K88" s="821"/>
      <c r="L88" s="821"/>
      <c r="M88" s="822"/>
      <c r="N88" s="58">
        <f>L85+L86+L87</f>
        <v>6271.4411677205017</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27176.245060122175</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7" t="s">
        <v>2322</v>
      </c>
      <c r="C100" s="238"/>
      <c r="D100" s="238"/>
      <c r="E100" s="238"/>
      <c r="F100" s="238"/>
      <c r="G100" s="238"/>
      <c r="H100" s="238"/>
      <c r="I100" s="238"/>
      <c r="J100" s="238"/>
      <c r="K100" s="238"/>
      <c r="L100" s="238"/>
      <c r="M100" s="238"/>
      <c r="N100" s="239"/>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ht="15" thickBot="1">
      <c r="B104" s="243"/>
      <c r="C104" s="244"/>
      <c r="D104" s="244"/>
      <c r="E104" s="244"/>
      <c r="F104" s="244"/>
      <c r="G104" s="244"/>
      <c r="H104" s="244"/>
      <c r="I104" s="244"/>
      <c r="J104" s="244"/>
      <c r="K104" s="244"/>
      <c r="L104" s="244"/>
      <c r="M104" s="244"/>
      <c r="N104" s="245"/>
    </row>
    <row r="105" spans="2:14">
      <c r="B105" s="246"/>
      <c r="C105" s="247"/>
      <c r="D105" s="247"/>
      <c r="E105" s="247"/>
      <c r="F105" s="247"/>
      <c r="G105" s="247"/>
      <c r="H105" s="247"/>
      <c r="I105" s="247"/>
      <c r="J105" s="247"/>
      <c r="K105" s="247"/>
      <c r="L105" s="247"/>
      <c r="M105" s="247"/>
      <c r="N105" s="248"/>
    </row>
    <row r="106" spans="2:14">
      <c r="B106" s="232" t="s">
        <v>2323</v>
      </c>
      <c r="C106" s="37"/>
      <c r="D106" s="37"/>
      <c r="E106" s="37"/>
      <c r="F106" s="37"/>
      <c r="G106" s="37"/>
      <c r="H106" s="37"/>
      <c r="I106" s="37"/>
      <c r="J106" s="37"/>
      <c r="K106" s="37"/>
      <c r="L106" s="37"/>
      <c r="M106" s="37"/>
      <c r="N106" s="38"/>
    </row>
    <row r="107" spans="2:14" ht="15" customHeight="1">
      <c r="B107" s="858" t="s">
        <v>2324</v>
      </c>
      <c r="C107" s="859"/>
      <c r="D107" s="859"/>
      <c r="E107" s="859"/>
      <c r="F107" s="859"/>
      <c r="G107" s="859"/>
      <c r="H107" s="859"/>
      <c r="I107" s="859"/>
      <c r="J107" s="859"/>
      <c r="K107" s="859"/>
      <c r="L107" s="859"/>
      <c r="M107" s="859"/>
      <c r="N107" s="860"/>
    </row>
    <row r="108" spans="2:14" ht="15" customHeight="1">
      <c r="B108" s="858"/>
      <c r="C108" s="859"/>
      <c r="D108" s="859"/>
      <c r="E108" s="859"/>
      <c r="F108" s="859"/>
      <c r="G108" s="859"/>
      <c r="H108" s="859"/>
      <c r="I108" s="859"/>
      <c r="J108" s="859"/>
      <c r="K108" s="859"/>
      <c r="L108" s="859"/>
      <c r="M108" s="859"/>
      <c r="N108" s="860"/>
    </row>
    <row r="109" spans="2:14" ht="30" customHeight="1">
      <c r="B109" s="861" t="s">
        <v>2325</v>
      </c>
      <c r="C109" s="862"/>
      <c r="D109" s="862"/>
      <c r="E109" s="862"/>
      <c r="F109" s="862"/>
      <c r="G109" s="862"/>
      <c r="H109" s="862"/>
      <c r="I109" s="862"/>
      <c r="J109" s="862"/>
      <c r="K109" s="862"/>
      <c r="L109" s="862"/>
      <c r="M109" s="862"/>
      <c r="N109" s="863"/>
    </row>
    <row r="110" spans="2:14">
      <c r="B110" s="861"/>
      <c r="C110" s="862"/>
      <c r="D110" s="862"/>
      <c r="E110" s="862"/>
      <c r="F110" s="862"/>
      <c r="G110" s="862"/>
      <c r="H110" s="862"/>
      <c r="I110" s="862"/>
      <c r="J110" s="862"/>
      <c r="K110" s="862"/>
      <c r="L110" s="862"/>
      <c r="M110" s="862"/>
      <c r="N110" s="86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232"/>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7"/>
      <c r="K120" s="797"/>
      <c r="L120" s="797"/>
      <c r="M120" s="797"/>
      <c r="N120" s="798"/>
    </row>
    <row r="121" spans="2:14" ht="15" thickBot="1">
      <c r="B121" s="271" t="s">
        <v>2327</v>
      </c>
      <c r="C121" s="403"/>
      <c r="D121" s="403"/>
      <c r="E121" s="63"/>
      <c r="F121" s="63"/>
      <c r="G121" s="63"/>
      <c r="H121" s="63"/>
      <c r="I121" s="63"/>
      <c r="J121" s="799"/>
      <c r="K121" s="799"/>
      <c r="L121" s="799"/>
      <c r="M121" s="799"/>
      <c r="N121"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1096</v>
      </c>
      <c r="C31" s="87" t="s">
        <v>1275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7"/>
      <c r="J36" s="278"/>
      <c r="K36" s="279">
        <f>VLOOKUP(A36,EQUIPOS!A6:D163,4,FALSE)</f>
        <v>168000</v>
      </c>
      <c r="L36" s="280"/>
      <c r="M36" s="281">
        <v>66</v>
      </c>
      <c r="N36" s="282">
        <f>K36/M36</f>
        <v>2545.4545454545455</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7"/>
      <c r="J37" s="278"/>
      <c r="K37" s="279">
        <f>VLOOKUP(A37,EQUIPOS!A7:D164,4,FALSE)</f>
        <v>120000</v>
      </c>
      <c r="L37" s="280"/>
      <c r="M37" s="281">
        <v>100</v>
      </c>
      <c r="N37" s="282">
        <f>K37/M37</f>
        <v>1200</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0.967181916782197</v>
      </c>
    </row>
    <row r="43" spans="1:14" ht="15" thickBot="1">
      <c r="B43" s="820" t="s">
        <v>1037</v>
      </c>
      <c r="C43" s="821"/>
      <c r="D43" s="821"/>
      <c r="E43" s="821"/>
      <c r="F43" s="821"/>
      <c r="G43" s="821"/>
      <c r="H43" s="821"/>
      <c r="I43" s="821"/>
      <c r="J43" s="821"/>
      <c r="K43" s="821"/>
      <c r="L43" s="821"/>
      <c r="M43" s="822"/>
      <c r="N43" s="404">
        <f>SUM(N36:N42)</f>
        <v>3746.4217273713275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VLOOKUP(A48,MATERIALES!A4:D395,4,FALSE)</f>
        <v>4853.290153542137</v>
      </c>
      <c r="N48" s="282">
        <f>K48*M48</f>
        <v>4853.290153542137</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4853.290153542137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8696.4300725916837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1739.2860145183367</v>
      </c>
      <c r="M83" s="855"/>
      <c r="N83" s="57"/>
    </row>
    <row r="84" spans="1:14">
      <c r="B84" s="95" t="s">
        <v>1057</v>
      </c>
      <c r="C84" s="96"/>
      <c r="D84" s="96"/>
      <c r="E84" s="96"/>
      <c r="F84" s="96"/>
      <c r="G84" s="96"/>
      <c r="H84" s="96"/>
      <c r="I84" s="93"/>
      <c r="J84" s="94"/>
      <c r="K84" s="314">
        <v>0.05</v>
      </c>
      <c r="L84" s="854">
        <f>N78*K84</f>
        <v>434.82150362958419</v>
      </c>
      <c r="M84" s="855"/>
      <c r="N84" s="57"/>
    </row>
    <row r="85" spans="1:14" ht="15" thickBot="1">
      <c r="B85" s="97" t="s">
        <v>1058</v>
      </c>
      <c r="C85" s="98"/>
      <c r="D85" s="98"/>
      <c r="E85" s="98"/>
      <c r="F85" s="98"/>
      <c r="G85" s="98"/>
      <c r="H85" s="98"/>
      <c r="I85" s="99"/>
      <c r="J85" s="100"/>
      <c r="K85" s="315">
        <v>0.05</v>
      </c>
      <c r="L85" s="856">
        <f>N78*K85</f>
        <v>434.82150362958419</v>
      </c>
      <c r="M85" s="857"/>
      <c r="N85" s="57"/>
    </row>
    <row r="86" spans="1:14" ht="15" thickBot="1">
      <c r="B86" s="820" t="s">
        <v>1037</v>
      </c>
      <c r="C86" s="821"/>
      <c r="D86" s="821"/>
      <c r="E86" s="821"/>
      <c r="F86" s="821"/>
      <c r="G86" s="821"/>
      <c r="H86" s="821"/>
      <c r="I86" s="821"/>
      <c r="J86" s="821"/>
      <c r="K86" s="821"/>
      <c r="L86" s="821"/>
      <c r="M86" s="822"/>
      <c r="N86" s="58">
        <f>L83+L84+L85</f>
        <v>2608.9290217775051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11305.359094369189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1097</v>
      </c>
      <c r="C31" s="87" t="s">
        <v>1276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7"/>
      <c r="J36" s="278"/>
      <c r="K36" s="279">
        <f>VLOOKUP(A36,EQUIPOS!A6:D163,4,FALSE)</f>
        <v>168000</v>
      </c>
      <c r="L36" s="280"/>
      <c r="M36" s="281">
        <v>66</v>
      </c>
      <c r="N36" s="282">
        <f>K36/M36</f>
        <v>2545.4545454545455</v>
      </c>
    </row>
    <row r="37" spans="1:14">
      <c r="A37" s="114" t="s">
        <v>180</v>
      </c>
      <c r="B37" s="833" t="str">
        <f>VLOOKUP(A37,EQUIPOS!A7:D154,3,FALSE)</f>
        <v>Compresor 120 HP, con martillo.</v>
      </c>
      <c r="C37" s="834"/>
      <c r="D37" s="834"/>
      <c r="E37" s="834"/>
      <c r="F37" s="834"/>
      <c r="G37" s="834"/>
      <c r="H37" s="835"/>
      <c r="I37" s="277"/>
      <c r="J37" s="278"/>
      <c r="K37" s="279">
        <f>VLOOKUP(A37,EQUIPOS!A7:D164,4,FALSE)</f>
        <v>113489.99999999999</v>
      </c>
      <c r="L37" s="280"/>
      <c r="M37" s="281">
        <v>66</v>
      </c>
      <c r="N37" s="282">
        <f>K37/M37</f>
        <v>1719.5454545454543</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N79*L42</f>
        <v>5.8030915006931822</v>
      </c>
    </row>
    <row r="43" spans="1:14" ht="15" thickBot="1">
      <c r="B43" s="820" t="s">
        <v>1037</v>
      </c>
      <c r="C43" s="821"/>
      <c r="D43" s="821"/>
      <c r="E43" s="821"/>
      <c r="F43" s="821"/>
      <c r="G43" s="821"/>
      <c r="H43" s="821"/>
      <c r="I43" s="821"/>
      <c r="J43" s="821"/>
      <c r="K43" s="821"/>
      <c r="L43" s="821"/>
      <c r="M43" s="822"/>
      <c r="N43" s="404">
        <f>SUM(N36:N42)</f>
        <v>4270.803091500693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376</v>
      </c>
      <c r="B48" s="49" t="str">
        <f>VLOOKUP(A48,MATERIALES!A4:D373,3,FALSE)</f>
        <v>Anfo</v>
      </c>
      <c r="C48" s="291"/>
      <c r="D48" s="291"/>
      <c r="E48" s="291"/>
      <c r="F48" s="291"/>
      <c r="G48" s="291"/>
      <c r="H48" s="291"/>
      <c r="I48" s="278"/>
      <c r="J48" s="234" t="str">
        <f>VLOOKUP(A48,MATERIALES!A4:D373,2,FALSE)</f>
        <v>kg</v>
      </c>
      <c r="K48" s="292">
        <v>0.2</v>
      </c>
      <c r="L48" s="277"/>
      <c r="M48" s="293">
        <f>VLOOKUP(A48,MATERIALES!A4:D395,4,FALSE)</f>
        <v>3696.8167300742653</v>
      </c>
      <c r="N48" s="282">
        <f t="shared" ref="N48:N53" si="0">K48*M48</f>
        <v>739.36334601485305</v>
      </c>
    </row>
    <row r="49" spans="1:14">
      <c r="A49" t="s">
        <v>427</v>
      </c>
      <c r="B49" s="49" t="str">
        <f>VLOOKUP(A49,MATERIALES!A5:D373,3,FALSE)</f>
        <v>Cordón detonante</v>
      </c>
      <c r="C49" s="291"/>
      <c r="D49" s="291"/>
      <c r="E49" s="291"/>
      <c r="F49" s="291"/>
      <c r="G49" s="291"/>
      <c r="H49" s="291"/>
      <c r="I49" s="278"/>
      <c r="J49" s="234" t="str">
        <f>VLOOKUP(A49,MATERIALES!A5:D373,2,FALSE)</f>
        <v>m</v>
      </c>
      <c r="K49" s="292">
        <v>3</v>
      </c>
      <c r="L49" s="277"/>
      <c r="M49" s="293">
        <f>VLOOKUP(A49,MATERIALES!A5:D396,4,FALSE)</f>
        <v>2273.9645967064898</v>
      </c>
      <c r="N49" s="282">
        <f t="shared" si="0"/>
        <v>6821.8937901194695</v>
      </c>
    </row>
    <row r="50" spans="1:14">
      <c r="A50" s="114" t="s">
        <v>462</v>
      </c>
      <c r="B50" s="49" t="str">
        <f>VLOOKUP(A50,MATERIALES!A6:D373,3,FALSE)</f>
        <v>Explosivos  75% (INDUGEL)</v>
      </c>
      <c r="C50" s="291"/>
      <c r="D50" s="291"/>
      <c r="E50" s="291"/>
      <c r="F50" s="291"/>
      <c r="G50" s="291"/>
      <c r="H50" s="291"/>
      <c r="I50" s="278"/>
      <c r="J50" s="234" t="str">
        <f>VLOOKUP(A50,MATERIALES!A6:D373,2,FALSE)</f>
        <v>lb</v>
      </c>
      <c r="K50" s="292">
        <v>0.3</v>
      </c>
      <c r="L50" s="277"/>
      <c r="M50" s="293">
        <f>VLOOKUP(A50,MATERIALES!A6:D397,4,FALSE)</f>
        <v>7049.2902497901187</v>
      </c>
      <c r="N50" s="282">
        <f t="shared" si="0"/>
        <v>2114.7870749370354</v>
      </c>
    </row>
    <row r="51" spans="1:14">
      <c r="A51" s="114" t="s">
        <v>467</v>
      </c>
      <c r="B51" s="49" t="str">
        <f>VLOOKUP(A51,MATERIALES!A6:D373,3,FALSE)</f>
        <v>Fulminantes</v>
      </c>
      <c r="C51" s="291"/>
      <c r="D51" s="291"/>
      <c r="E51" s="291"/>
      <c r="F51" s="291"/>
      <c r="G51" s="291"/>
      <c r="H51" s="291"/>
      <c r="I51" s="278"/>
      <c r="J51" s="234" t="str">
        <f>VLOOKUP(A51,MATERIALES!A6:D373,2,FALSE)</f>
        <v>u</v>
      </c>
      <c r="K51" s="292">
        <v>0.2</v>
      </c>
      <c r="L51" s="277"/>
      <c r="M51" s="293">
        <f>VLOOKUP(A51,MATERIALES!A6:D398,4,FALSE)</f>
        <v>1082.8402841459476</v>
      </c>
      <c r="N51" s="282">
        <f t="shared" si="0"/>
        <v>216.56805682918954</v>
      </c>
    </row>
    <row r="52" spans="1:14">
      <c r="A52" t="s">
        <v>567</v>
      </c>
      <c r="B52" s="49" t="str">
        <f>VLOOKUP(A52,MATERIALES!A6:D374,3,FALSE)</f>
        <v>Mecha Lenta</v>
      </c>
      <c r="C52" s="291"/>
      <c r="D52" s="291"/>
      <c r="E52" s="291"/>
      <c r="F52" s="291"/>
      <c r="G52" s="291"/>
      <c r="H52" s="291"/>
      <c r="I52" s="278"/>
      <c r="J52" s="234" t="str">
        <f>VLOOKUP(A52,MATERIALES!A6:D374,2,FALSE)</f>
        <v>m</v>
      </c>
      <c r="K52" s="292">
        <v>0.5</v>
      </c>
      <c r="L52" s="277"/>
      <c r="M52" s="293">
        <f>VLOOKUP(A52,MATERIALES!A6:D399,4,FALSE)</f>
        <v>795.88760884727139</v>
      </c>
      <c r="N52" s="282">
        <f t="shared" si="0"/>
        <v>397.9438044236357</v>
      </c>
    </row>
    <row r="53" spans="1:14">
      <c r="A53" t="s">
        <v>915</v>
      </c>
      <c r="B53" s="49" t="str">
        <f>VLOOKUP(A53,MATERIALES!A7:D375,3,FALSE)</f>
        <v>Escolta y trasporte (Tarifa Porcentual de 40 %) por cada Metro Cubico exportado y trasportado</v>
      </c>
      <c r="C53" s="291"/>
      <c r="D53" s="291"/>
      <c r="E53" s="291"/>
      <c r="F53" s="291"/>
      <c r="G53" s="291"/>
      <c r="H53" s="291"/>
      <c r="I53" s="278"/>
      <c r="J53" s="234" t="str">
        <f>VLOOKUP(A53,MATERIALES!A7:D375,2,FALSE)</f>
        <v>%</v>
      </c>
      <c r="K53" s="292">
        <v>7995.15</v>
      </c>
      <c r="L53" s="277"/>
      <c r="M53" s="293">
        <f>VLOOKUP(A53,MATERIALES!A7:D400,4,FALSE)</f>
        <v>0</v>
      </c>
      <c r="N53" s="282">
        <f t="shared" si="0"/>
        <v>0</v>
      </c>
    </row>
    <row r="54" spans="1:14" ht="15" thickBot="1">
      <c r="B54" s="815"/>
      <c r="C54" s="816"/>
      <c r="D54" s="816"/>
      <c r="E54" s="816"/>
      <c r="F54" s="816"/>
      <c r="G54" s="816"/>
      <c r="H54" s="816"/>
      <c r="I54" s="817"/>
      <c r="J54" s="48"/>
      <c r="K54" s="50"/>
      <c r="L54" s="818"/>
      <c r="M54" s="819"/>
      <c r="N54" s="51"/>
    </row>
    <row r="55" spans="1:14" ht="15" thickBot="1">
      <c r="B55" s="820" t="s">
        <v>1037</v>
      </c>
      <c r="C55" s="821"/>
      <c r="D55" s="821"/>
      <c r="E55" s="821"/>
      <c r="F55" s="821"/>
      <c r="G55" s="821"/>
      <c r="H55" s="821"/>
      <c r="I55" s="821"/>
      <c r="J55" s="821"/>
      <c r="K55" s="821"/>
      <c r="L55" s="821"/>
      <c r="M55" s="822"/>
      <c r="N55" s="404">
        <f>SUM(N48:N54)</f>
        <v>10290.556072324183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945"/>
      <c r="C65" s="946"/>
      <c r="D65" s="946"/>
      <c r="E65" s="946"/>
      <c r="F65" s="946"/>
      <c r="G65" s="947"/>
      <c r="H65" s="321"/>
      <c r="I65" s="289"/>
      <c r="J65" s="296"/>
      <c r="K65" s="289"/>
      <c r="L65" s="824"/>
      <c r="M65" s="825"/>
      <c r="N65" s="297"/>
    </row>
    <row r="66" spans="1:15">
      <c r="B66" s="52"/>
      <c r="C66" s="53"/>
      <c r="D66" s="53"/>
      <c r="E66" s="53"/>
      <c r="F66" s="53"/>
      <c r="G66" s="53"/>
      <c r="H66" s="298"/>
      <c r="I66" s="289"/>
      <c r="J66" s="289"/>
      <c r="K66" s="289"/>
      <c r="L66" s="299"/>
      <c r="M66" s="300"/>
      <c r="N66" s="301"/>
    </row>
    <row r="67" spans="1:15" ht="15" thickBot="1">
      <c r="B67" s="319"/>
      <c r="C67" s="320"/>
      <c r="D67" s="320"/>
      <c r="E67" s="320"/>
      <c r="F67" s="320"/>
      <c r="G67" s="320"/>
      <c r="H67" s="54"/>
      <c r="I67" s="132"/>
      <c r="J67" s="132"/>
      <c r="K67" s="132"/>
      <c r="L67" s="809"/>
      <c r="M67" s="810"/>
      <c r="N67" s="133"/>
    </row>
    <row r="68" spans="1:15" ht="15" thickBot="1">
      <c r="B68" s="826" t="s">
        <v>1037</v>
      </c>
      <c r="C68" s="827"/>
      <c r="D68" s="827"/>
      <c r="E68" s="827"/>
      <c r="F68" s="827"/>
      <c r="G68" s="827"/>
      <c r="H68" s="827"/>
      <c r="I68" s="827"/>
      <c r="J68" s="827"/>
      <c r="K68" s="827"/>
      <c r="L68" s="827"/>
      <c r="M68" s="828"/>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6" t="s">
        <v>1047</v>
      </c>
      <c r="C72" s="847"/>
      <c r="D72" s="847"/>
      <c r="E72" s="847"/>
      <c r="F72" s="847"/>
      <c r="G72" s="847"/>
      <c r="H72" s="847"/>
      <c r="I72" s="79" t="s">
        <v>1048</v>
      </c>
      <c r="J72" s="81" t="s">
        <v>1494</v>
      </c>
      <c r="K72" s="80" t="s">
        <v>1050</v>
      </c>
      <c r="L72" s="848" t="s">
        <v>1034</v>
      </c>
      <c r="M72" s="849"/>
      <c r="N72" s="104" t="s">
        <v>1035</v>
      </c>
    </row>
    <row r="73" spans="1:15">
      <c r="A73" t="s">
        <v>6</v>
      </c>
      <c r="B73" s="55" t="str">
        <f>VLOOKUP(A73,'MANO DE OBRA'!A8:D68,3,FALSE)</f>
        <v xml:space="preserve">Obrero </v>
      </c>
      <c r="C73" s="53"/>
      <c r="D73" s="53"/>
      <c r="E73" s="53"/>
      <c r="F73" s="53"/>
      <c r="G73" s="53"/>
      <c r="H73" s="53"/>
      <c r="I73" s="302">
        <f>K73/J73*100</f>
        <v>27603.894705999999</v>
      </c>
      <c r="J73" s="303">
        <v>185</v>
      </c>
      <c r="K73" s="304">
        <f>VLOOKUP(A73,'MANO DE OBRA'!A8:D99,4,FALSE)</f>
        <v>51067.205206099999</v>
      </c>
      <c r="L73" s="56"/>
      <c r="M73" s="305">
        <v>528</v>
      </c>
      <c r="N73" s="405">
        <f>K73/M73</f>
        <v>96.718191678219696</v>
      </c>
      <c r="O73" s="112"/>
    </row>
    <row r="74" spans="1:15">
      <c r="A74"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305">
        <v>528</v>
      </c>
      <c r="N74" s="405">
        <f>K74/M74</f>
        <v>193.43638335643939</v>
      </c>
    </row>
    <row r="75" spans="1:15">
      <c r="B75" s="55"/>
      <c r="C75" s="53"/>
      <c r="D75" s="53"/>
      <c r="E75" s="53"/>
      <c r="F75" s="53"/>
      <c r="G75" s="53"/>
      <c r="H75" s="53"/>
      <c r="I75" s="289"/>
      <c r="J75" s="307"/>
      <c r="K75" s="308"/>
      <c r="L75" s="56"/>
      <c r="M75" s="310"/>
      <c r="N75" s="306"/>
    </row>
    <row r="76" spans="1:15">
      <c r="B76" s="55"/>
      <c r="C76" s="53"/>
      <c r="D76" s="53"/>
      <c r="E76" s="53"/>
      <c r="F76" s="53"/>
      <c r="G76" s="53"/>
      <c r="H76" s="53"/>
      <c r="I76" s="289"/>
      <c r="J76" s="307"/>
      <c r="K76" s="308"/>
      <c r="L76" s="328"/>
      <c r="M76" s="310"/>
      <c r="N76" s="306"/>
    </row>
    <row r="77" spans="1:15">
      <c r="B77" s="55"/>
      <c r="C77" s="53"/>
      <c r="D77" s="53"/>
      <c r="E77" s="53"/>
      <c r="F77" s="53"/>
      <c r="G77" s="53"/>
      <c r="H77" s="53"/>
      <c r="I77" s="289"/>
      <c r="J77" s="307"/>
      <c r="K77" s="308"/>
      <c r="L77" s="328"/>
      <c r="M77" s="310"/>
      <c r="N77" s="306"/>
    </row>
    <row r="78" spans="1:15" ht="15" thickBot="1">
      <c r="B78" s="807"/>
      <c r="C78" s="808"/>
      <c r="D78" s="808"/>
      <c r="E78" s="808"/>
      <c r="F78" s="808"/>
      <c r="G78" s="808"/>
      <c r="H78" s="808"/>
      <c r="I78" s="132"/>
      <c r="J78" s="132"/>
      <c r="K78" s="132"/>
      <c r="L78" s="908"/>
      <c r="M78" s="908"/>
      <c r="N78" s="51"/>
    </row>
    <row r="79" spans="1:15" ht="15" thickBot="1">
      <c r="B79" s="826" t="s">
        <v>1037</v>
      </c>
      <c r="C79" s="827"/>
      <c r="D79" s="827"/>
      <c r="E79" s="827"/>
      <c r="F79" s="827"/>
      <c r="G79" s="827"/>
      <c r="H79" s="827"/>
      <c r="I79" s="827"/>
      <c r="J79" s="827"/>
      <c r="K79" s="827"/>
      <c r="L79" s="827"/>
      <c r="M79" s="828"/>
      <c r="N79" s="311">
        <f>SUM(N73:N78)</f>
        <v>290.1545750346591</v>
      </c>
    </row>
    <row r="80" spans="1:15" ht="15" thickBot="1">
      <c r="B80" s="39"/>
      <c r="C80" s="40"/>
      <c r="D80" s="40"/>
      <c r="E80" s="40"/>
      <c r="F80" s="40"/>
      <c r="G80" s="40"/>
      <c r="H80" s="40"/>
      <c r="I80" s="40"/>
      <c r="J80" s="40"/>
      <c r="K80" s="40"/>
      <c r="L80" s="40"/>
      <c r="M80" s="40"/>
      <c r="N80" s="41"/>
    </row>
    <row r="81" spans="1:14" ht="15" thickBot="1">
      <c r="B81" s="820" t="s">
        <v>1051</v>
      </c>
      <c r="C81" s="821"/>
      <c r="D81" s="821"/>
      <c r="E81" s="821"/>
      <c r="F81" s="821"/>
      <c r="G81" s="821"/>
      <c r="H81" s="821"/>
      <c r="I81" s="821"/>
      <c r="J81" s="821"/>
      <c r="K81" s="821"/>
      <c r="L81" s="821"/>
      <c r="M81" s="822"/>
      <c r="N81" s="105">
        <f>N43+N55+N68+N79</f>
        <v>14851.513738859536</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11" t="s">
        <v>1053</v>
      </c>
      <c r="C85" s="812"/>
      <c r="D85" s="812"/>
      <c r="E85" s="812"/>
      <c r="F85" s="812"/>
      <c r="G85" s="812"/>
      <c r="H85" s="812"/>
      <c r="I85" s="324"/>
      <c r="J85" s="344"/>
      <c r="K85" s="312" t="s">
        <v>1054</v>
      </c>
      <c r="L85" s="850" t="s">
        <v>1055</v>
      </c>
      <c r="M85" s="851"/>
      <c r="N85" s="313"/>
    </row>
    <row r="86" spans="1:14">
      <c r="B86" s="852" t="s">
        <v>1056</v>
      </c>
      <c r="C86" s="853"/>
      <c r="D86" s="853"/>
      <c r="E86" s="853"/>
      <c r="F86" s="853"/>
      <c r="G86" s="853"/>
      <c r="H86" s="853"/>
      <c r="I86" s="93"/>
      <c r="J86" s="94"/>
      <c r="K86" s="314">
        <v>0.2</v>
      </c>
      <c r="L86" s="854">
        <f>N81*K86</f>
        <v>2970.3027477719074</v>
      </c>
      <c r="M86" s="855"/>
      <c r="N86" s="57"/>
    </row>
    <row r="87" spans="1:14">
      <c r="B87" s="95" t="s">
        <v>1057</v>
      </c>
      <c r="C87" s="96"/>
      <c r="D87" s="96"/>
      <c r="E87" s="96"/>
      <c r="F87" s="96"/>
      <c r="G87" s="96"/>
      <c r="H87" s="96"/>
      <c r="I87" s="93"/>
      <c r="J87" s="94"/>
      <c r="K87" s="314">
        <v>0.05</v>
      </c>
      <c r="L87" s="854">
        <f>N81*K87</f>
        <v>742.57568694297686</v>
      </c>
      <c r="M87" s="855"/>
      <c r="N87" s="57"/>
    </row>
    <row r="88" spans="1:14" ht="15" thickBot="1">
      <c r="B88" s="97" t="s">
        <v>1058</v>
      </c>
      <c r="C88" s="98"/>
      <c r="D88" s="98"/>
      <c r="E88" s="98"/>
      <c r="F88" s="98"/>
      <c r="G88" s="98"/>
      <c r="H88" s="98"/>
      <c r="I88" s="99"/>
      <c r="J88" s="100"/>
      <c r="K88" s="315">
        <v>0.05</v>
      </c>
      <c r="L88" s="856">
        <f>N81*K88</f>
        <v>742.57568694297686</v>
      </c>
      <c r="M88" s="857"/>
      <c r="N88" s="57"/>
    </row>
    <row r="89" spans="1:14" ht="15" thickBot="1">
      <c r="B89" s="820" t="s">
        <v>1037</v>
      </c>
      <c r="C89" s="821"/>
      <c r="D89" s="821"/>
      <c r="E89" s="821"/>
      <c r="F89" s="821"/>
      <c r="G89" s="821"/>
      <c r="H89" s="821"/>
      <c r="I89" s="821"/>
      <c r="J89" s="821"/>
      <c r="K89" s="821"/>
      <c r="L89" s="821"/>
      <c r="M89" s="822"/>
      <c r="N89" s="58">
        <f>L86+L87+L88</f>
        <v>4455.4541216578609</v>
      </c>
    </row>
    <row r="90" spans="1:14" ht="15" thickBot="1">
      <c r="B90" s="39"/>
      <c r="C90" s="40"/>
      <c r="D90" s="40"/>
      <c r="E90" s="40"/>
      <c r="F90" s="40"/>
      <c r="G90" s="40"/>
      <c r="H90" s="40"/>
      <c r="I90" s="40"/>
      <c r="J90" s="40"/>
      <c r="K90" s="40"/>
      <c r="L90" s="40"/>
      <c r="M90" s="40"/>
      <c r="N90" s="41"/>
    </row>
    <row r="91" spans="1:14" ht="15" thickBot="1">
      <c r="A91" t="s">
        <v>2122</v>
      </c>
      <c r="B91" s="820" t="s">
        <v>1059</v>
      </c>
      <c r="C91" s="821"/>
      <c r="D91" s="821"/>
      <c r="E91" s="821"/>
      <c r="F91" s="821"/>
      <c r="G91" s="821"/>
      <c r="H91" s="821"/>
      <c r="I91" s="821"/>
      <c r="J91" s="821"/>
      <c r="K91" s="821"/>
      <c r="L91" s="821"/>
      <c r="M91" s="822"/>
      <c r="N91" s="197">
        <f>N81+N89</f>
        <v>19306.967860517398</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7" t="s">
        <v>2322</v>
      </c>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ht="15" thickBot="1">
      <c r="B105" s="243"/>
      <c r="C105" s="244"/>
      <c r="D105" s="244"/>
      <c r="E105" s="244"/>
      <c r="F105" s="244"/>
      <c r="G105" s="244"/>
      <c r="H105" s="244"/>
      <c r="I105" s="244"/>
      <c r="J105" s="244"/>
      <c r="K105" s="244"/>
      <c r="L105" s="244"/>
      <c r="M105" s="244"/>
      <c r="N105" s="245"/>
    </row>
    <row r="106" spans="2:14">
      <c r="B106" s="246"/>
      <c r="C106" s="247"/>
      <c r="D106" s="247"/>
      <c r="E106" s="247"/>
      <c r="F106" s="247"/>
      <c r="G106" s="247"/>
      <c r="H106" s="247"/>
      <c r="I106" s="247"/>
      <c r="J106" s="247"/>
      <c r="K106" s="247"/>
      <c r="L106" s="247"/>
      <c r="M106" s="247"/>
      <c r="N106" s="248"/>
    </row>
    <row r="107" spans="2:14">
      <c r="B107" s="232" t="s">
        <v>2323</v>
      </c>
      <c r="C107" s="37"/>
      <c r="D107" s="37"/>
      <c r="E107" s="37"/>
      <c r="F107" s="37"/>
      <c r="G107" s="37"/>
      <c r="H107" s="37"/>
      <c r="I107" s="37"/>
      <c r="J107" s="37"/>
      <c r="K107" s="37"/>
      <c r="L107" s="37"/>
      <c r="M107" s="37"/>
      <c r="N107" s="38"/>
    </row>
    <row r="108" spans="2:14" ht="15" customHeight="1">
      <c r="B108" s="858" t="s">
        <v>2324</v>
      </c>
      <c r="C108" s="859"/>
      <c r="D108" s="859"/>
      <c r="E108" s="859"/>
      <c r="F108" s="859"/>
      <c r="G108" s="859"/>
      <c r="H108" s="859"/>
      <c r="I108" s="859"/>
      <c r="J108" s="859"/>
      <c r="K108" s="859"/>
      <c r="L108" s="859"/>
      <c r="M108" s="859"/>
      <c r="N108" s="860"/>
    </row>
    <row r="109" spans="2:14" ht="15" customHeight="1">
      <c r="B109" s="858"/>
      <c r="C109" s="859"/>
      <c r="D109" s="859"/>
      <c r="E109" s="859"/>
      <c r="F109" s="859"/>
      <c r="G109" s="859"/>
      <c r="H109" s="859"/>
      <c r="I109" s="859"/>
      <c r="J109" s="859"/>
      <c r="K109" s="859"/>
      <c r="L109" s="859"/>
      <c r="M109" s="859"/>
      <c r="N109" s="860"/>
    </row>
    <row r="110" spans="2:14" ht="32.25" customHeight="1">
      <c r="B110" s="861" t="s">
        <v>2325</v>
      </c>
      <c r="C110" s="862"/>
      <c r="D110" s="862"/>
      <c r="E110" s="862"/>
      <c r="F110" s="862"/>
      <c r="G110" s="862"/>
      <c r="H110" s="862"/>
      <c r="I110" s="862"/>
      <c r="J110" s="862"/>
      <c r="K110" s="862"/>
      <c r="L110" s="862"/>
      <c r="M110" s="862"/>
      <c r="N110" s="863"/>
    </row>
    <row r="111" spans="2:14">
      <c r="B111" s="861"/>
      <c r="C111" s="862"/>
      <c r="D111" s="862"/>
      <c r="E111" s="862"/>
      <c r="F111" s="862"/>
      <c r="G111" s="862"/>
      <c r="H111" s="862"/>
      <c r="I111" s="862"/>
      <c r="J111" s="862"/>
      <c r="K111" s="862"/>
      <c r="L111" s="862"/>
      <c r="M111" s="862"/>
      <c r="N111" s="863"/>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232"/>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7"/>
      <c r="K121" s="797"/>
      <c r="L121" s="797"/>
      <c r="M121" s="797"/>
      <c r="N121" s="798"/>
    </row>
    <row r="122" spans="2:14" ht="15" thickBot="1">
      <c r="B122" s="271" t="s">
        <v>2327</v>
      </c>
      <c r="C122" s="403"/>
      <c r="D122" s="403"/>
      <c r="E122" s="63"/>
      <c r="F122" s="63"/>
      <c r="G122" s="63"/>
      <c r="H122" s="63"/>
      <c r="I122" s="63"/>
      <c r="J122" s="799"/>
      <c r="K122" s="799"/>
      <c r="L122" s="799"/>
      <c r="M122" s="799"/>
      <c r="N122" s="800"/>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1098</v>
      </c>
      <c r="C31" s="87" t="s">
        <v>1277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7"/>
      <c r="J36" s="278"/>
      <c r="K36" s="279">
        <f>VLOOKUP(A36,EQUIPOS!A6:D163,4,FALSE)</f>
        <v>168000</v>
      </c>
      <c r="L36" s="280"/>
      <c r="M36" s="281">
        <v>66</v>
      </c>
      <c r="N36" s="282">
        <f>K36/M36</f>
        <v>2545.4545454545455</v>
      </c>
    </row>
    <row r="37" spans="1:14">
      <c r="A37" 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0.967181916782197</v>
      </c>
    </row>
    <row r="43" spans="1:14" ht="15" thickBot="1">
      <c r="B43" s="820" t="s">
        <v>1037</v>
      </c>
      <c r="C43" s="821"/>
      <c r="D43" s="821"/>
      <c r="E43" s="821"/>
      <c r="F43" s="821"/>
      <c r="G43" s="821"/>
      <c r="H43" s="821"/>
      <c r="I43" s="821"/>
      <c r="J43" s="821"/>
      <c r="K43" s="821"/>
      <c r="L43" s="821"/>
      <c r="M43" s="822"/>
      <c r="N43" s="404">
        <f>SUM(N36:N42)</f>
        <v>2546.4217273713275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2643.1399190495472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528.62798380990944</v>
      </c>
      <c r="M83" s="855"/>
      <c r="N83" s="57"/>
    </row>
    <row r="84" spans="1:14">
      <c r="B84" s="95" t="s">
        <v>1057</v>
      </c>
      <c r="C84" s="96"/>
      <c r="D84" s="96"/>
      <c r="E84" s="96"/>
      <c r="F84" s="96"/>
      <c r="G84" s="96"/>
      <c r="H84" s="96"/>
      <c r="I84" s="93"/>
      <c r="J84" s="94"/>
      <c r="K84" s="314">
        <v>0.05</v>
      </c>
      <c r="L84" s="854">
        <f>N78*K84</f>
        <v>132.15699595247736</v>
      </c>
      <c r="M84" s="855"/>
      <c r="N84" s="57"/>
    </row>
    <row r="85" spans="1:14" ht="15" thickBot="1">
      <c r="B85" s="97" t="s">
        <v>1058</v>
      </c>
      <c r="C85" s="98"/>
      <c r="D85" s="98"/>
      <c r="E85" s="98"/>
      <c r="F85" s="98"/>
      <c r="G85" s="98"/>
      <c r="H85" s="98"/>
      <c r="I85" s="99"/>
      <c r="J85" s="100"/>
      <c r="K85" s="315">
        <v>0.05</v>
      </c>
      <c r="L85" s="856">
        <f>N78*K85</f>
        <v>132.15699595247736</v>
      </c>
      <c r="M85" s="857"/>
      <c r="N85" s="57"/>
    </row>
    <row r="86" spans="1:14" ht="15" thickBot="1">
      <c r="B86" s="820" t="s">
        <v>1037</v>
      </c>
      <c r="C86" s="821"/>
      <c r="D86" s="821"/>
      <c r="E86" s="821"/>
      <c r="F86" s="821"/>
      <c r="G86" s="821"/>
      <c r="H86" s="821"/>
      <c r="I86" s="821"/>
      <c r="J86" s="821"/>
      <c r="K86" s="821"/>
      <c r="L86" s="821"/>
      <c r="M86" s="822"/>
      <c r="N86" s="58">
        <f>L83+L84+L85</f>
        <v>792.94197571486416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3436.0818947644111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1099</v>
      </c>
      <c r="C31" s="87" t="s">
        <v>1278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148</v>
      </c>
      <c r="B36" s="833" t="str">
        <f>VLOOKUP(A36,EQUIPOS!A6:D154,3,FALSE)</f>
        <v>Cargador : Potencia en el volante 110 hp, Clasificación de RPM del motor 2300.</v>
      </c>
      <c r="C36" s="834"/>
      <c r="D36" s="834"/>
      <c r="E36" s="834"/>
      <c r="F36" s="834"/>
      <c r="G36" s="834"/>
      <c r="H36" s="835"/>
      <c r="I36" s="277"/>
      <c r="J36" s="278"/>
      <c r="K36" s="279">
        <f>VLOOKUP(A36,EQUIPOS!A6:D163,4,FALSE)</f>
        <v>90000</v>
      </c>
      <c r="L36" s="280"/>
      <c r="M36" s="281">
        <v>66</v>
      </c>
      <c r="N36" s="282">
        <f>K36/M36</f>
        <v>1363.6363636363637</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7"/>
      <c r="J37" s="278"/>
      <c r="K37" s="279">
        <f>VLOOKUP(A37,EQUIPOS!A7:D164,4,FALSE)</f>
        <v>120000</v>
      </c>
      <c r="L37" s="280"/>
      <c r="M37" s="281">
        <v>100</v>
      </c>
      <c r="N37" s="282">
        <f>K37/M37</f>
        <v>1200</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84"/>
      <c r="L39" s="837"/>
      <c r="M39" s="838"/>
      <c r="N39" s="283"/>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1.934363833564394</v>
      </c>
    </row>
    <row r="43" spans="1:14" ht="15" thickBot="1">
      <c r="B43" s="820" t="s">
        <v>1037</v>
      </c>
      <c r="C43" s="821"/>
      <c r="D43" s="821"/>
      <c r="E43" s="821"/>
      <c r="F43" s="821"/>
      <c r="G43" s="821"/>
      <c r="H43" s="821"/>
      <c r="I43" s="821"/>
      <c r="J43" s="821"/>
      <c r="K43" s="821"/>
      <c r="L43" s="821"/>
      <c r="M43" s="822"/>
      <c r="N43" s="404">
        <f>SUM(N36:N42)</f>
        <v>2565.5707274699284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451</v>
      </c>
      <c r="B48" s="49" t="str">
        <f>VLOOKUP(A48,MATERIALES!A4:D373,3,FALSE)</f>
        <v>Disposición de material de derrumbe</v>
      </c>
      <c r="C48" s="291"/>
      <c r="D48" s="291"/>
      <c r="E48" s="291"/>
      <c r="F48" s="291"/>
      <c r="G48" s="291"/>
      <c r="H48" s="291"/>
      <c r="I48" s="278"/>
      <c r="J48" s="234" t="str">
        <f>VLOOKUP(A48,MATERIALES!A4:D373,2,FALSE)</f>
        <v>m3</v>
      </c>
      <c r="K48" s="292">
        <v>1</v>
      </c>
      <c r="L48" s="277"/>
      <c r="M48" s="293">
        <f>VLOOKUP(A48,MATERIALES!A4:D395,4,FALSE)</f>
        <v>2273.9645967064898</v>
      </c>
      <c r="N48" s="282">
        <f>K48*M48</f>
        <v>2273.9645967064898</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2273.9645967064898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528</v>
      </c>
      <c r="N70" s="405">
        <f>K70/M70</f>
        <v>193.43638335643939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193.43638335643939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5032.9717075328581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1006.5943415065717</v>
      </c>
      <c r="M83" s="855"/>
      <c r="N83" s="57"/>
    </row>
    <row r="84" spans="1:14">
      <c r="B84" s="95" t="s">
        <v>1057</v>
      </c>
      <c r="C84" s="96"/>
      <c r="D84" s="96"/>
      <c r="E84" s="96"/>
      <c r="F84" s="96"/>
      <c r="G84" s="96"/>
      <c r="H84" s="96"/>
      <c r="I84" s="93"/>
      <c r="J84" s="94"/>
      <c r="K84" s="314">
        <v>0.05</v>
      </c>
      <c r="L84" s="854">
        <f>N78*K84</f>
        <v>251.64858537664293</v>
      </c>
      <c r="M84" s="855"/>
      <c r="N84" s="57"/>
    </row>
    <row r="85" spans="1:14" ht="15" thickBot="1">
      <c r="B85" s="97" t="s">
        <v>1058</v>
      </c>
      <c r="C85" s="98"/>
      <c r="D85" s="98"/>
      <c r="E85" s="98"/>
      <c r="F85" s="98"/>
      <c r="G85" s="98"/>
      <c r="H85" s="98"/>
      <c r="I85" s="99"/>
      <c r="J85" s="100"/>
      <c r="K85" s="315">
        <v>0.05</v>
      </c>
      <c r="L85" s="856">
        <f>N78*K85</f>
        <v>251.64858537664293</v>
      </c>
      <c r="M85" s="857"/>
      <c r="N85" s="57"/>
    </row>
    <row r="86" spans="1:14" ht="15" thickBot="1">
      <c r="B86" s="820" t="s">
        <v>1037</v>
      </c>
      <c r="C86" s="821"/>
      <c r="D86" s="821"/>
      <c r="E86" s="821"/>
      <c r="F86" s="821"/>
      <c r="G86" s="821"/>
      <c r="H86" s="821"/>
      <c r="I86" s="821"/>
      <c r="J86" s="821"/>
      <c r="K86" s="821"/>
      <c r="L86" s="821"/>
      <c r="M86" s="822"/>
      <c r="N86" s="58">
        <f>L83+L84+L85</f>
        <v>1509.8915122598578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6542.8632197927163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1100</v>
      </c>
      <c r="C31" s="87" t="s">
        <v>1279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129</v>
      </c>
      <c r="B36" s="833" t="str">
        <f>VLOOKUP(A36,EQUIPOS!A6:D154,3,FALSE)</f>
        <v xml:space="preserve">Buldozer, Potencia al volante de 140 HP, motor de 2200 RPM, longitud de hoja 4,80m. </v>
      </c>
      <c r="C36" s="834"/>
      <c r="D36" s="834"/>
      <c r="E36" s="834"/>
      <c r="F36" s="834"/>
      <c r="G36" s="834"/>
      <c r="H36" s="835"/>
      <c r="I36" s="277"/>
      <c r="J36" s="278"/>
      <c r="K36" s="279">
        <f>VLOOKUP(A36,EQUIPOS!A6:D163,4,FALSE)</f>
        <v>120000</v>
      </c>
      <c r="L36" s="474"/>
      <c r="M36" s="293">
        <v>50</v>
      </c>
      <c r="N36" s="282">
        <f>K36/M36</f>
        <v>2400</v>
      </c>
    </row>
    <row r="37" spans="1:14">
      <c r="A37" s="114" t="s">
        <v>152</v>
      </c>
      <c r="B37" s="833" t="str">
        <f>VLOOKUP(A37,EQUIPOS!A7:D154,3,FALSE)</f>
        <v xml:space="preserve">Carrotanque de agua(1000 Galones) </v>
      </c>
      <c r="C37" s="834"/>
      <c r="D37" s="834"/>
      <c r="E37" s="834"/>
      <c r="F37" s="834"/>
      <c r="G37" s="834"/>
      <c r="H37" s="835"/>
      <c r="I37" s="277"/>
      <c r="J37" s="278"/>
      <c r="K37" s="279">
        <f>VLOOKUP(A37,EQUIPOS!A7:D164,4,FALSE)</f>
        <v>50000</v>
      </c>
      <c r="L37" s="474"/>
      <c r="M37" s="293">
        <v>50</v>
      </c>
      <c r="N37" s="282">
        <f>K37/M37</f>
        <v>1000</v>
      </c>
    </row>
    <row r="38" spans="1:14">
      <c r="A38" s="215" t="s">
        <v>269</v>
      </c>
      <c r="B38" s="833" t="str">
        <f>VLOOKUP(A38,EQUIPOS!A8:D154,3,FALSE)</f>
        <v>Motoniveladora  potencia 215 HP, ancho de cuchilla 4,27 m, peso 18 ton.</v>
      </c>
      <c r="C38" s="834"/>
      <c r="D38" s="834"/>
      <c r="E38" s="834"/>
      <c r="F38" s="834"/>
      <c r="G38" s="834"/>
      <c r="H38" s="835"/>
      <c r="I38" s="277"/>
      <c r="J38" s="278"/>
      <c r="K38" s="279">
        <f>VLOOKUP(A38,EQUIPOS!A8:D165,4,FALSE)</f>
        <v>131144</v>
      </c>
      <c r="L38" s="474"/>
      <c r="M38" s="293">
        <v>50</v>
      </c>
      <c r="N38" s="282">
        <f>K38/M38</f>
        <v>2622.88</v>
      </c>
    </row>
    <row r="39" spans="1:14">
      <c r="A39" s="215" t="s">
        <v>365</v>
      </c>
      <c r="B39" s="833" t="str">
        <f>VLOOKUP(A39,EQUIPOS!A9:D154,3,FALSE)</f>
        <v xml:space="preserve">Vibrocompatador, potencia 153 HP, peso 10 Ton. </v>
      </c>
      <c r="C39" s="834"/>
      <c r="D39" s="834"/>
      <c r="E39" s="834"/>
      <c r="F39" s="834"/>
      <c r="G39" s="834"/>
      <c r="H39" s="835"/>
      <c r="I39" s="836"/>
      <c r="J39" s="817"/>
      <c r="K39" s="279">
        <f>VLOOKUP(A39,EQUIPOS!A9:D166,4,FALSE)</f>
        <v>115500</v>
      </c>
      <c r="L39" s="948">
        <v>50</v>
      </c>
      <c r="M39" s="949"/>
      <c r="N39" s="282">
        <f>K39/L39</f>
        <v>2310</v>
      </c>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8332.880000000001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400</v>
      </c>
      <c r="N70" s="405">
        <f>K70/M70</f>
        <v>255.33602603049999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400</v>
      </c>
      <c r="N71" s="405">
        <f>K71/M71</f>
        <v>127.66801301525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383.00403904575001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8715.8840390457517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1743.1768078091504</v>
      </c>
      <c r="M83" s="855"/>
      <c r="N83" s="57"/>
    </row>
    <row r="84" spans="1:14">
      <c r="B84" s="95" t="s">
        <v>1057</v>
      </c>
      <c r="C84" s="96"/>
      <c r="D84" s="96"/>
      <c r="E84" s="96"/>
      <c r="F84" s="96"/>
      <c r="G84" s="96"/>
      <c r="H84" s="96"/>
      <c r="I84" s="93"/>
      <c r="J84" s="94"/>
      <c r="K84" s="314">
        <v>0.05</v>
      </c>
      <c r="L84" s="854">
        <f>N78*K84</f>
        <v>435.79420195228761</v>
      </c>
      <c r="M84" s="855"/>
      <c r="N84" s="57"/>
    </row>
    <row r="85" spans="1:14" ht="15" thickBot="1">
      <c r="B85" s="97" t="s">
        <v>1058</v>
      </c>
      <c r="C85" s="98"/>
      <c r="D85" s="98"/>
      <c r="E85" s="98"/>
      <c r="F85" s="98"/>
      <c r="G85" s="98"/>
      <c r="H85" s="98"/>
      <c r="I85" s="99"/>
      <c r="J85" s="100"/>
      <c r="K85" s="315">
        <v>0.05</v>
      </c>
      <c r="L85" s="856">
        <f>N78*K85</f>
        <v>435.79420195228761</v>
      </c>
      <c r="M85" s="857"/>
      <c r="N85" s="57"/>
    </row>
    <row r="86" spans="1:14" ht="15" thickBot="1">
      <c r="B86" s="820" t="s">
        <v>1037</v>
      </c>
      <c r="C86" s="821"/>
      <c r="D86" s="821"/>
      <c r="E86" s="821"/>
      <c r="F86" s="821"/>
      <c r="G86" s="821"/>
      <c r="H86" s="821"/>
      <c r="I86" s="821"/>
      <c r="J86" s="821"/>
      <c r="K86" s="821"/>
      <c r="L86" s="821"/>
      <c r="M86" s="822"/>
      <c r="N86" s="58">
        <f>L83+L84+L85</f>
        <v>2614.7652117137254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11330.649250759478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1101</v>
      </c>
      <c r="C31" s="87" t="s">
        <v>1280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129</v>
      </c>
      <c r="B36" s="833" t="str">
        <f>VLOOKUP(A36,EQUIPOS!A6:D154,3,FALSE)</f>
        <v xml:space="preserve">Buldozer, Potencia al volante de 140 HP, motor de 2200 RPM, longitud de hoja 4,80m. </v>
      </c>
      <c r="C36" s="834"/>
      <c r="D36" s="834"/>
      <c r="E36" s="834"/>
      <c r="F36" s="834"/>
      <c r="G36" s="834"/>
      <c r="H36" s="835"/>
      <c r="I36" s="277"/>
      <c r="J36" s="278"/>
      <c r="K36" s="279">
        <f>VLOOKUP(A36,EQUIPOS!A6:D163,4,FALSE)</f>
        <v>120000</v>
      </c>
      <c r="L36" s="280"/>
      <c r="M36" s="281">
        <v>40</v>
      </c>
      <c r="N36" s="282">
        <f>K36/M36</f>
        <v>3000</v>
      </c>
    </row>
    <row r="37" spans="1:14">
      <c r="A37" s="119" t="s">
        <v>365</v>
      </c>
      <c r="B37" s="833" t="str">
        <f>VLOOKUP(A37,EQUIPOS!A7:D154,3,FALSE)</f>
        <v xml:space="preserve">Vibrocompatador, potencia 153 HP, peso 10 Ton. </v>
      </c>
      <c r="C37" s="834"/>
      <c r="D37" s="834"/>
      <c r="E37" s="834"/>
      <c r="F37" s="834"/>
      <c r="G37" s="834"/>
      <c r="H37" s="835"/>
      <c r="I37" s="277"/>
      <c r="J37" s="278"/>
      <c r="K37" s="279">
        <f>VLOOKUP(A37,EQUIPOS!A7:D164,4,FALSE)</f>
        <v>115500</v>
      </c>
      <c r="L37" s="280"/>
      <c r="M37" s="281">
        <v>40</v>
      </c>
      <c r="N37" s="282">
        <f>K37/M37</f>
        <v>2887.5</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5887.5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478.75504880718745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6366.2550488071874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1273.2510097614377</v>
      </c>
      <c r="M83" s="855"/>
      <c r="N83" s="57"/>
    </row>
    <row r="84" spans="1:14">
      <c r="B84" s="95" t="s">
        <v>1057</v>
      </c>
      <c r="C84" s="96"/>
      <c r="D84" s="96"/>
      <c r="E84" s="96"/>
      <c r="F84" s="96"/>
      <c r="G84" s="96"/>
      <c r="H84" s="96"/>
      <c r="I84" s="93"/>
      <c r="J84" s="94"/>
      <c r="K84" s="314">
        <v>0.05</v>
      </c>
      <c r="L84" s="854">
        <f>N78*K84</f>
        <v>318.31275244035942</v>
      </c>
      <c r="M84" s="855"/>
      <c r="N84" s="57"/>
    </row>
    <row r="85" spans="1:14" ht="15" thickBot="1">
      <c r="B85" s="97" t="s">
        <v>1058</v>
      </c>
      <c r="C85" s="98"/>
      <c r="D85" s="98"/>
      <c r="E85" s="98"/>
      <c r="F85" s="98"/>
      <c r="G85" s="98"/>
      <c r="H85" s="98"/>
      <c r="I85" s="99"/>
      <c r="J85" s="100"/>
      <c r="K85" s="315">
        <v>0.05</v>
      </c>
      <c r="L85" s="856">
        <f>N78*K85</f>
        <v>318.31275244035942</v>
      </c>
      <c r="M85" s="857"/>
      <c r="N85" s="57"/>
    </row>
    <row r="86" spans="1:14" ht="15" thickBot="1">
      <c r="B86" s="820" t="s">
        <v>1037</v>
      </c>
      <c r="C86" s="821"/>
      <c r="D86" s="821"/>
      <c r="E86" s="821"/>
      <c r="F86" s="821"/>
      <c r="G86" s="821"/>
      <c r="H86" s="821"/>
      <c r="I86" s="821"/>
      <c r="J86" s="821"/>
      <c r="K86" s="821"/>
      <c r="L86" s="821"/>
      <c r="M86" s="822"/>
      <c r="N86" s="58">
        <f>L83+L84+L85</f>
        <v>1909.8765146421565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8276.131563449344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1102</v>
      </c>
      <c r="C31" s="87" t="s">
        <v>1281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129</v>
      </c>
      <c r="B36" s="833" t="str">
        <f>VLOOKUP(A36,EQUIPOS!A6:D154,3,FALSE)</f>
        <v xml:space="preserve">Buldozer, Potencia al volante de 140 HP, motor de 2200 RPM, longitud de hoja 4,80m. </v>
      </c>
      <c r="C36" s="834"/>
      <c r="D36" s="834"/>
      <c r="E36" s="834"/>
      <c r="F36" s="834"/>
      <c r="G36" s="834"/>
      <c r="H36" s="835"/>
      <c r="I36" s="277"/>
      <c r="J36" s="278"/>
      <c r="K36" s="279">
        <f>VLOOKUP(A36,EQUIPOS!A6:D163,4,FALSE)</f>
        <v>120000</v>
      </c>
      <c r="L36" s="280"/>
      <c r="M36" s="281">
        <v>40</v>
      </c>
      <c r="N36" s="282">
        <f>K36/M36</f>
        <v>3000</v>
      </c>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3000</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478.75504880718745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3478.7550488071874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695.75100976143756</v>
      </c>
      <c r="M83" s="855"/>
      <c r="N83" s="57"/>
    </row>
    <row r="84" spans="1:14">
      <c r="B84" s="95" t="s">
        <v>1057</v>
      </c>
      <c r="C84" s="96"/>
      <c r="D84" s="96"/>
      <c r="E84" s="96"/>
      <c r="F84" s="96"/>
      <c r="G84" s="96"/>
      <c r="H84" s="96"/>
      <c r="I84" s="93"/>
      <c r="J84" s="94"/>
      <c r="K84" s="314">
        <v>0.05</v>
      </c>
      <c r="L84" s="854">
        <f>N78*K84</f>
        <v>173.93775244035939</v>
      </c>
      <c r="M84" s="855"/>
      <c r="N84" s="57"/>
    </row>
    <row r="85" spans="1:14" ht="15" thickBot="1">
      <c r="B85" s="97" t="s">
        <v>1058</v>
      </c>
      <c r="C85" s="98"/>
      <c r="D85" s="98"/>
      <c r="E85" s="98"/>
      <c r="F85" s="98"/>
      <c r="G85" s="98"/>
      <c r="H85" s="98"/>
      <c r="I85" s="99"/>
      <c r="J85" s="100"/>
      <c r="K85" s="315">
        <v>0.05</v>
      </c>
      <c r="L85" s="856">
        <f>N78*K85</f>
        <v>173.93775244035939</v>
      </c>
      <c r="M85" s="857"/>
      <c r="N85" s="57"/>
    </row>
    <row r="86" spans="1:14" ht="15" thickBot="1">
      <c r="B86" s="820" t="s">
        <v>1037</v>
      </c>
      <c r="C86" s="821"/>
      <c r="D86" s="821"/>
      <c r="E86" s="821"/>
      <c r="F86" s="821"/>
      <c r="G86" s="821"/>
      <c r="H86" s="821"/>
      <c r="I86" s="821"/>
      <c r="J86" s="821"/>
      <c r="K86" s="821"/>
      <c r="L86" s="821"/>
      <c r="M86" s="822"/>
      <c r="N86" s="58">
        <f>L83+L84+L85</f>
        <v>1043.6265146421563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4522.381563449344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1525</v>
      </c>
      <c r="C31" s="87" t="s">
        <v>2336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2.0426882082439999</v>
      </c>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961</v>
      </c>
      <c r="B48" s="49" t="str">
        <f>VLOOKUP(A48,MATERIALES!A14:D378,3,FALSE)</f>
        <v>Geotextil Nt-2500 O Similar (Proveedores, Pavco, Geomatrix, Tensar, Omnes U Otros)</v>
      </c>
      <c r="C48" s="291"/>
      <c r="D48" s="291"/>
      <c r="E48" s="291"/>
      <c r="F48" s="291"/>
      <c r="G48" s="291"/>
      <c r="H48" s="291"/>
      <c r="I48" s="278"/>
      <c r="J48" s="234" t="s">
        <v>233</v>
      </c>
      <c r="K48" s="292">
        <v>1.3</v>
      </c>
      <c r="L48" s="277"/>
      <c r="M48" s="293">
        <f>VLOOKUP(A48,MATERIALES!A6:D374,4,FALSE)</f>
        <v>4817.9824561403511</v>
      </c>
      <c r="N48" s="282">
        <f>K48*M48</f>
        <v>6263.377192982457</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6263.377192982457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53"/>
      <c r="D59" s="53"/>
      <c r="E59" s="53"/>
      <c r="F59" s="53"/>
      <c r="G59" s="53"/>
      <c r="H59" s="298"/>
      <c r="I59" s="289"/>
      <c r="J59" s="289"/>
      <c r="K59" s="289"/>
      <c r="L59" s="824"/>
      <c r="M59" s="825"/>
      <c r="N59" s="301"/>
    </row>
    <row r="60" spans="1:14" ht="24.75" customHeight="1">
      <c r="B60" s="52"/>
      <c r="C60" s="327"/>
      <c r="D60" s="327"/>
      <c r="E60" s="327"/>
      <c r="F60" s="327"/>
      <c r="G60" s="327"/>
      <c r="H60" s="321"/>
      <c r="I60" s="409"/>
      <c r="J60" s="296"/>
      <c r="K60" s="289"/>
      <c r="L60" s="824"/>
      <c r="M60" s="825"/>
      <c r="N60" s="297"/>
    </row>
    <row r="61" spans="1:14">
      <c r="B61" s="52"/>
      <c r="C61" s="53"/>
      <c r="D61" s="53"/>
      <c r="E61" s="53"/>
      <c r="F61" s="53"/>
      <c r="G61" s="327"/>
      <c r="H61" s="321"/>
      <c r="I61" s="409"/>
      <c r="J61" s="296"/>
      <c r="K61" s="289"/>
      <c r="L61" s="824"/>
      <c r="M61" s="825"/>
      <c r="N61" s="301"/>
    </row>
    <row r="62" spans="1:14">
      <c r="B62" s="52"/>
      <c r="C62" s="53"/>
      <c r="D62" s="53"/>
      <c r="E62" s="53"/>
      <c r="F62" s="53"/>
      <c r="G62" s="53"/>
      <c r="H62" s="298"/>
      <c r="I62" s="289"/>
      <c r="J62" s="289"/>
      <c r="K62" s="289"/>
      <c r="L62" s="824"/>
      <c r="M62" s="825"/>
      <c r="N62" s="301"/>
    </row>
    <row r="63" spans="1:14">
      <c r="B63" s="52"/>
      <c r="C63" s="53"/>
      <c r="D63" s="53"/>
      <c r="E63" s="53"/>
      <c r="F63" s="53"/>
      <c r="G63" s="53"/>
      <c r="H63" s="298"/>
      <c r="I63" s="289"/>
      <c r="J63" s="289"/>
      <c r="K63" s="289"/>
      <c r="L63" s="824"/>
      <c r="M63" s="825"/>
      <c r="N63" s="301"/>
    </row>
    <row r="64" spans="1:14" ht="15" thickBot="1">
      <c r="B64" s="475"/>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6469.6887020151007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1293.9377404030201</v>
      </c>
      <c r="M83" s="855"/>
      <c r="N83" s="57"/>
    </row>
    <row r="84" spans="1:14">
      <c r="B84" s="95" t="s">
        <v>1057</v>
      </c>
      <c r="C84" s="96"/>
      <c r="D84" s="96"/>
      <c r="E84" s="96"/>
      <c r="F84" s="96"/>
      <c r="G84" s="96"/>
      <c r="H84" s="96"/>
      <c r="I84" s="93"/>
      <c r="J84" s="94"/>
      <c r="K84" s="314">
        <v>0.05</v>
      </c>
      <c r="L84" s="854">
        <f>N78*K84</f>
        <v>323.48443510075504</v>
      </c>
      <c r="M84" s="855"/>
      <c r="N84" s="57"/>
    </row>
    <row r="85" spans="1:14" ht="15" thickBot="1">
      <c r="B85" s="97" t="s">
        <v>1058</v>
      </c>
      <c r="C85" s="98"/>
      <c r="D85" s="98"/>
      <c r="E85" s="98"/>
      <c r="F85" s="98"/>
      <c r="G85" s="98"/>
      <c r="H85" s="98"/>
      <c r="I85" s="99"/>
      <c r="J85" s="100"/>
      <c r="K85" s="315">
        <v>0.05</v>
      </c>
      <c r="L85" s="856">
        <f>N78*K85</f>
        <v>323.48443510075504</v>
      </c>
      <c r="M85" s="857"/>
      <c r="N85" s="57"/>
    </row>
    <row r="86" spans="1:14" ht="15" thickBot="1">
      <c r="B86" s="820" t="s">
        <v>1037</v>
      </c>
      <c r="C86" s="821"/>
      <c r="D86" s="821"/>
      <c r="E86" s="821"/>
      <c r="F86" s="821"/>
      <c r="G86" s="821"/>
      <c r="H86" s="821"/>
      <c r="I86" s="821"/>
      <c r="J86" s="821"/>
      <c r="K86" s="821"/>
      <c r="L86" s="821"/>
      <c r="M86" s="822"/>
      <c r="N86" s="58">
        <f>L83+L84+L85</f>
        <v>1940.9066106045302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8410.5953126196309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1526</v>
      </c>
      <c r="C31" s="87" t="s">
        <v>2126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0.01</v>
      </c>
      <c r="M42" s="845"/>
      <c r="N42" s="111">
        <f>N76*L42</f>
        <v>2.0426882082439999</v>
      </c>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479</v>
      </c>
      <c r="B48" s="49" t="str">
        <f>VLOOKUP(A48,MATERIALES!A4:D373,3,FALSE)</f>
        <v>Geomalla Tipo Asphalt</v>
      </c>
      <c r="C48" s="291"/>
      <c r="D48" s="291"/>
      <c r="E48" s="291"/>
      <c r="F48" s="291"/>
      <c r="G48" s="291"/>
      <c r="H48" s="291"/>
      <c r="I48" s="278"/>
      <c r="J48" s="234" t="str">
        <f>VLOOKUP(A48,MATERIALES!A4:D373,2,FALSE)</f>
        <v>m2</v>
      </c>
      <c r="K48" s="292">
        <v>1.2</v>
      </c>
      <c r="L48" s="277"/>
      <c r="M48" s="293">
        <f>VLOOKUP(A48,MATERIALES!A4:D395,4,FALSE)</f>
        <v>6730.9352062512098</v>
      </c>
      <c r="N48" s="282">
        <f>K48*M48</f>
        <v>8077.1222475014511</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8077.1222475014511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53"/>
      <c r="D59" s="53"/>
      <c r="E59" s="53"/>
      <c r="F59" s="53"/>
      <c r="G59" s="53"/>
      <c r="H59" s="298"/>
      <c r="I59" s="289"/>
      <c r="J59" s="289"/>
      <c r="K59" s="289"/>
      <c r="L59" s="824"/>
      <c r="M59" s="825"/>
      <c r="N59" s="301"/>
    </row>
    <row r="60" spans="1:14" ht="24.75" customHeight="1">
      <c r="B60" s="52"/>
      <c r="C60" s="327"/>
      <c r="D60" s="327"/>
      <c r="E60" s="327"/>
      <c r="F60" s="327"/>
      <c r="G60" s="327"/>
      <c r="H60" s="321"/>
      <c r="I60" s="409"/>
      <c r="J60" s="296"/>
      <c r="K60" s="289"/>
      <c r="L60" s="824"/>
      <c r="M60" s="825"/>
      <c r="N60" s="297"/>
    </row>
    <row r="61" spans="1:14">
      <c r="B61" s="52"/>
      <c r="C61" s="53"/>
      <c r="D61" s="53"/>
      <c r="E61" s="53"/>
      <c r="F61" s="53"/>
      <c r="G61" s="327"/>
      <c r="H61" s="321"/>
      <c r="I61" s="409"/>
      <c r="J61" s="296"/>
      <c r="K61" s="289"/>
      <c r="L61" s="824"/>
      <c r="M61" s="825"/>
      <c r="N61" s="301"/>
    </row>
    <row r="62" spans="1:14">
      <c r="B62" s="52"/>
      <c r="C62" s="53"/>
      <c r="D62" s="53"/>
      <c r="E62" s="53"/>
      <c r="F62" s="53"/>
      <c r="G62" s="53"/>
      <c r="H62" s="298"/>
      <c r="I62" s="289"/>
      <c r="J62" s="289"/>
      <c r="K62" s="289"/>
      <c r="L62" s="824"/>
      <c r="M62" s="825"/>
      <c r="N62" s="301"/>
    </row>
    <row r="63" spans="1:14">
      <c r="B63" s="52"/>
      <c r="C63" s="53"/>
      <c r="D63" s="53"/>
      <c r="E63" s="53"/>
      <c r="F63" s="53"/>
      <c r="G63" s="53"/>
      <c r="H63" s="298"/>
      <c r="I63" s="289"/>
      <c r="J63" s="289"/>
      <c r="K63" s="289"/>
      <c r="L63" s="824"/>
      <c r="M63" s="825"/>
      <c r="N63" s="301"/>
    </row>
    <row r="64" spans="1:14" ht="15" thickBot="1">
      <c r="B64" s="475"/>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8283.4337565340957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1656.6867513068191</v>
      </c>
      <c r="M83" s="855"/>
      <c r="N83" s="57"/>
    </row>
    <row r="84" spans="1:14">
      <c r="B84" s="95" t="s">
        <v>1057</v>
      </c>
      <c r="C84" s="96"/>
      <c r="D84" s="96"/>
      <c r="E84" s="96"/>
      <c r="F84" s="96"/>
      <c r="G84" s="96"/>
      <c r="H84" s="96"/>
      <c r="I84" s="93"/>
      <c r="J84" s="94"/>
      <c r="K84" s="314">
        <v>0.05</v>
      </c>
      <c r="L84" s="854">
        <f>N78*K84</f>
        <v>414.17168782670478</v>
      </c>
      <c r="M84" s="855"/>
      <c r="N84" s="57"/>
    </row>
    <row r="85" spans="1:14" ht="15" thickBot="1">
      <c r="B85" s="97" t="s">
        <v>1058</v>
      </c>
      <c r="C85" s="98"/>
      <c r="D85" s="98"/>
      <c r="E85" s="98"/>
      <c r="F85" s="98"/>
      <c r="G85" s="98"/>
      <c r="H85" s="98"/>
      <c r="I85" s="99"/>
      <c r="J85" s="100"/>
      <c r="K85" s="315">
        <v>0.05</v>
      </c>
      <c r="L85" s="856">
        <f>N78*K85</f>
        <v>414.17168782670478</v>
      </c>
      <c r="M85" s="857"/>
      <c r="N85" s="57"/>
    </row>
    <row r="86" spans="1:14" ht="15" thickBot="1">
      <c r="B86" s="820" t="s">
        <v>1037</v>
      </c>
      <c r="C86" s="821"/>
      <c r="D86" s="821"/>
      <c r="E86" s="821"/>
      <c r="F86" s="821"/>
      <c r="G86" s="821"/>
      <c r="H86" s="821"/>
      <c r="I86" s="821"/>
      <c r="J86" s="821"/>
      <c r="K86" s="821"/>
      <c r="L86" s="821"/>
      <c r="M86" s="822"/>
      <c r="N86" s="58">
        <f>L83+L84+L85</f>
        <v>2485.0301269602287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10768.463883494325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1527</v>
      </c>
      <c r="C31" s="87" t="s">
        <v>1524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129</v>
      </c>
      <c r="B36" s="833" t="str">
        <f>VLOOKUP(A36,EQUIPOS!A6:D186,3,FALSE)</f>
        <v xml:space="preserve">Buldozer, Potencia al volante de 140 HP, motor de 2200 RPM, longitud de hoja 4,80m. </v>
      </c>
      <c r="C36" s="834"/>
      <c r="D36" s="834"/>
      <c r="E36" s="834"/>
      <c r="F36" s="834"/>
      <c r="G36" s="834"/>
      <c r="H36" s="835"/>
      <c r="I36" s="277"/>
      <c r="J36" s="278"/>
      <c r="K36" s="279">
        <f>VLOOKUP(A36,EQUIPOS!A6:D186,4,FALSE)</f>
        <v>120000</v>
      </c>
      <c r="L36" s="280"/>
      <c r="M36" s="281">
        <v>45</v>
      </c>
      <c r="N36" s="282">
        <f>K36/M36</f>
        <v>2666.6666666666665</v>
      </c>
    </row>
    <row r="37" spans="1:14">
      <c r="A37" s="119" t="s">
        <v>152</v>
      </c>
      <c r="B37" s="833" t="str">
        <f>VLOOKUP(A37,EQUIPOS!A7:D187,3,FALSE)</f>
        <v xml:space="preserve">Carrotanque de agua(1000 Galones) </v>
      </c>
      <c r="C37" s="834"/>
      <c r="D37" s="834"/>
      <c r="E37" s="834"/>
      <c r="F37" s="834"/>
      <c r="G37" s="834"/>
      <c r="H37" s="835"/>
      <c r="I37" s="277"/>
      <c r="J37" s="278"/>
      <c r="K37" s="279">
        <f>VLOOKUP(A37,EQUIPOS!A7:D187,4,FALSE)</f>
        <v>50000</v>
      </c>
      <c r="L37" s="280"/>
      <c r="M37" s="281">
        <v>45</v>
      </c>
      <c r="N37" s="282">
        <f>K37/M37</f>
        <v>1111.1111111111111</v>
      </c>
    </row>
    <row r="38" spans="1:14">
      <c r="A38" t="s">
        <v>269</v>
      </c>
      <c r="B38" s="833" t="str">
        <f>VLOOKUP(A38,EQUIPOS!A8:D188,3,FALSE)</f>
        <v>Motoniveladora  potencia 215 HP, ancho de cuchilla 4,27 m, peso 18 ton.</v>
      </c>
      <c r="C38" s="834"/>
      <c r="D38" s="834"/>
      <c r="E38" s="834"/>
      <c r="F38" s="834"/>
      <c r="G38" s="834"/>
      <c r="H38" s="835"/>
      <c r="I38" s="277"/>
      <c r="J38" s="278"/>
      <c r="K38" s="279">
        <f>VLOOKUP(A38,EQUIPOS!A8:D188,4,FALSE)</f>
        <v>131144</v>
      </c>
      <c r="L38" s="280"/>
      <c r="M38" s="281">
        <v>45</v>
      </c>
      <c r="N38" s="282">
        <f>K38/M38</f>
        <v>2914.3111111111111</v>
      </c>
    </row>
    <row r="39" spans="1:14">
      <c r="A39" t="s">
        <v>365</v>
      </c>
      <c r="B39" s="833" t="str">
        <f>VLOOKUP(A39,EQUIPOS!A9:D189,3,FALSE)</f>
        <v xml:space="preserve">Vibrocompatador, potencia 153 HP, peso 10 Ton. </v>
      </c>
      <c r="C39" s="834"/>
      <c r="D39" s="834"/>
      <c r="E39" s="834"/>
      <c r="F39" s="834"/>
      <c r="G39" s="834"/>
      <c r="H39" s="835"/>
      <c r="I39" s="836"/>
      <c r="J39" s="817"/>
      <c r="K39" s="279">
        <f>VLOOKUP(A39,EQUIPOS!A9:D189,4,FALSE)</f>
        <v>115500</v>
      </c>
      <c r="L39" s="837">
        <v>45</v>
      </c>
      <c r="M39" s="838"/>
      <c r="N39" s="282">
        <f>K39/L39</f>
        <v>2566.6666666666665</v>
      </c>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11.348267823577778</v>
      </c>
    </row>
    <row r="43" spans="1:14" ht="15" thickBot="1">
      <c r="B43" s="820" t="s">
        <v>1037</v>
      </c>
      <c r="C43" s="821"/>
      <c r="D43" s="821"/>
      <c r="E43" s="821"/>
      <c r="F43" s="821"/>
      <c r="G43" s="821"/>
      <c r="H43" s="821"/>
      <c r="I43" s="821"/>
      <c r="J43" s="821"/>
      <c r="K43" s="821"/>
      <c r="L43" s="821"/>
      <c r="M43" s="822"/>
      <c r="N43" s="404">
        <f>SUM(N36:N42)</f>
        <v>9270.1038233791332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564</v>
      </c>
      <c r="B48" s="49" t="str">
        <f>VLOOKUP(A48,MATERIALES!A4:D373,3,FALSE)</f>
        <v xml:space="preserve">Material seleccionado para Relleno
</v>
      </c>
      <c r="C48" s="291"/>
      <c r="D48" s="291"/>
      <c r="E48" s="291"/>
      <c r="F48" s="291"/>
      <c r="G48" s="291"/>
      <c r="H48" s="291"/>
      <c r="I48" s="278"/>
      <c r="J48" s="234" t="str">
        <f>VLOOKUP(A48,MATERIALES!A4:D373,2,FALSE)</f>
        <v>m3</v>
      </c>
      <c r="K48" s="292">
        <v>1.25</v>
      </c>
      <c r="L48" s="277"/>
      <c r="M48" s="410">
        <f>VLOOKUP(A48,MATERIALES!A4:D395,4,FALSE)</f>
        <v>17054.734475298676</v>
      </c>
      <c r="N48" s="282">
        <f>K48*M48</f>
        <v>21318.418094123343</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21318.418094123343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1375</v>
      </c>
      <c r="B59" s="52" t="str">
        <f>VLOOKUP(A59,TRANSPORTE!A5:D104,3,FALSE)</f>
        <v>Transporte de material seleccionado para relleno</v>
      </c>
      <c r="C59" s="53"/>
      <c r="D59" s="53"/>
      <c r="E59" s="53"/>
      <c r="F59" s="53"/>
      <c r="G59" s="53"/>
      <c r="H59" s="298" t="s">
        <v>2105</v>
      </c>
      <c r="I59" s="289">
        <v>1.25</v>
      </c>
      <c r="J59" s="289">
        <v>1</v>
      </c>
      <c r="K59" s="289">
        <f>I59*J59</f>
        <v>1.25</v>
      </c>
      <c r="L59" s="824">
        <f>VLOOKUP(A59,TRANSPORTE!A5:D123,4,FALSE)</f>
        <v>1082</v>
      </c>
      <c r="M59" s="825"/>
      <c r="N59" s="301">
        <f>K59*L59</f>
        <v>1352.5</v>
      </c>
    </row>
    <row r="60" spans="1:14" ht="24.75" customHeight="1">
      <c r="B60" s="52"/>
      <c r="C60" s="327"/>
      <c r="D60" s="327"/>
      <c r="E60" s="327"/>
      <c r="F60" s="327"/>
      <c r="G60" s="327"/>
      <c r="H60" s="321"/>
      <c r="I60" s="409"/>
      <c r="J60" s="296"/>
      <c r="K60" s="289"/>
      <c r="L60" s="824"/>
      <c r="M60" s="825"/>
      <c r="N60" s="297"/>
    </row>
    <row r="61" spans="1:14">
      <c r="B61" s="52"/>
      <c r="C61" s="53"/>
      <c r="D61" s="53"/>
      <c r="E61" s="53"/>
      <c r="F61" s="53"/>
      <c r="G61" s="327"/>
      <c r="H61" s="321"/>
      <c r="I61" s="409"/>
      <c r="J61" s="296"/>
      <c r="K61" s="289"/>
      <c r="L61" s="824"/>
      <c r="M61" s="825"/>
      <c r="N61" s="301"/>
    </row>
    <row r="62" spans="1:14">
      <c r="B62" s="52"/>
      <c r="C62" s="53"/>
      <c r="D62" s="53"/>
      <c r="E62" s="53"/>
      <c r="F62" s="53"/>
      <c r="G62" s="53"/>
      <c r="H62" s="298"/>
      <c r="I62" s="289"/>
      <c r="J62" s="289"/>
      <c r="K62" s="289"/>
      <c r="L62" s="824"/>
      <c r="M62" s="825"/>
      <c r="N62" s="301"/>
    </row>
    <row r="63" spans="1:14">
      <c r="B63" s="52"/>
      <c r="C63" s="53"/>
      <c r="D63" s="53"/>
      <c r="E63" s="53"/>
      <c r="F63" s="53"/>
      <c r="G63" s="53"/>
      <c r="H63" s="298"/>
      <c r="I63" s="289"/>
      <c r="J63" s="289"/>
      <c r="K63" s="289"/>
      <c r="L63" s="824"/>
      <c r="M63" s="825"/>
      <c r="N63" s="301"/>
    </row>
    <row r="64" spans="1:14" ht="15" thickBot="1">
      <c r="B64" s="475"/>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SUM(N59:N64)</f>
        <v>1352.5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32508.435308681364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6501.6870617362729</v>
      </c>
      <c r="M83" s="855"/>
      <c r="N83" s="57"/>
    </row>
    <row r="84" spans="1:14">
      <c r="B84" s="95" t="s">
        <v>1057</v>
      </c>
      <c r="C84" s="96"/>
      <c r="D84" s="96"/>
      <c r="E84" s="96"/>
      <c r="F84" s="96"/>
      <c r="G84" s="96"/>
      <c r="H84" s="96"/>
      <c r="I84" s="93"/>
      <c r="J84" s="94"/>
      <c r="K84" s="314">
        <v>0.05</v>
      </c>
      <c r="L84" s="854">
        <f>N78*K84</f>
        <v>1625.4217654340682</v>
      </c>
      <c r="M84" s="855"/>
      <c r="N84" s="57"/>
    </row>
    <row r="85" spans="1:14" ht="15" thickBot="1">
      <c r="B85" s="97" t="s">
        <v>1058</v>
      </c>
      <c r="C85" s="98"/>
      <c r="D85" s="98"/>
      <c r="E85" s="98"/>
      <c r="F85" s="98"/>
      <c r="G85" s="98"/>
      <c r="H85" s="98"/>
      <c r="I85" s="99"/>
      <c r="J85" s="100"/>
      <c r="K85" s="315">
        <v>0.05</v>
      </c>
      <c r="L85" s="856">
        <f>N78*K85</f>
        <v>1625.4217654340682</v>
      </c>
      <c r="M85" s="857"/>
      <c r="N85" s="57"/>
    </row>
    <row r="86" spans="1:14" ht="15" thickBot="1">
      <c r="B86" s="820" t="s">
        <v>1037</v>
      </c>
      <c r="C86" s="821"/>
      <c r="D86" s="821"/>
      <c r="E86" s="821"/>
      <c r="F86" s="821"/>
      <c r="G86" s="821"/>
      <c r="H86" s="821"/>
      <c r="I86" s="821"/>
      <c r="J86" s="821"/>
      <c r="K86" s="821"/>
      <c r="L86" s="821"/>
      <c r="M86" s="822"/>
      <c r="N86" s="58">
        <f>L83+L84+L85</f>
        <v>9752.5305926044093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ROUND((N78+N86),0)</f>
        <v>42261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67" zoomScale="78" zoomScaleNormal="78" workbookViewId="0">
      <selection activeCell="M48" sqref="M48"/>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1528</v>
      </c>
      <c r="C31" s="87" t="s">
        <v>1530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129</v>
      </c>
      <c r="B36" s="833" t="str">
        <f>VLOOKUP(A36,EQUIPOS!A6:D186,3,FALSE)</f>
        <v xml:space="preserve">Buldozer, Potencia al volante de 140 HP, motor de 2200 RPM, longitud de hoja 4,80m. </v>
      </c>
      <c r="C36" s="834"/>
      <c r="D36" s="834"/>
      <c r="E36" s="834"/>
      <c r="F36" s="834"/>
      <c r="G36" s="834"/>
      <c r="H36" s="835"/>
      <c r="I36" s="277"/>
      <c r="J36" s="278"/>
      <c r="K36" s="279">
        <f>VLOOKUP(A36,EQUIPOS!A6:D186,4,FALSE)</f>
        <v>120000</v>
      </c>
      <c r="L36" s="280"/>
      <c r="M36" s="281">
        <v>45</v>
      </c>
      <c r="N36" s="282">
        <f>K36/M36</f>
        <v>2666.6666666666665</v>
      </c>
    </row>
    <row r="37" spans="1:14">
      <c r="A37" s="119" t="s">
        <v>152</v>
      </c>
      <c r="B37" s="833" t="str">
        <f>VLOOKUP(A37,EQUIPOS!A7:D187,3,FALSE)</f>
        <v xml:space="preserve">Carrotanque de agua(1000 Galones) </v>
      </c>
      <c r="C37" s="834"/>
      <c r="D37" s="834"/>
      <c r="E37" s="834"/>
      <c r="F37" s="834"/>
      <c r="G37" s="834"/>
      <c r="H37" s="835"/>
      <c r="I37" s="277"/>
      <c r="J37" s="278"/>
      <c r="K37" s="279">
        <f>VLOOKUP(A37,EQUIPOS!A7:D187,4,FALSE)</f>
        <v>50000</v>
      </c>
      <c r="L37" s="280"/>
      <c r="M37" s="281">
        <v>45</v>
      </c>
      <c r="N37" s="282">
        <f>K37/M37</f>
        <v>1111.1111111111111</v>
      </c>
    </row>
    <row r="38" spans="1:14">
      <c r="A38" t="s">
        <v>269</v>
      </c>
      <c r="B38" s="833" t="str">
        <f>VLOOKUP(A38,EQUIPOS!A8:D188,3,FALSE)</f>
        <v>Motoniveladora  potencia 215 HP, ancho de cuchilla 4,27 m, peso 18 ton.</v>
      </c>
      <c r="C38" s="834"/>
      <c r="D38" s="834"/>
      <c r="E38" s="834"/>
      <c r="F38" s="834"/>
      <c r="G38" s="834"/>
      <c r="H38" s="835"/>
      <c r="I38" s="277"/>
      <c r="J38" s="278"/>
      <c r="K38" s="279">
        <f>VLOOKUP(A38,EQUIPOS!A8:D188,4,FALSE)</f>
        <v>131144</v>
      </c>
      <c r="L38" s="280"/>
      <c r="M38" s="281">
        <v>45</v>
      </c>
      <c r="N38" s="282">
        <f>K38/M38</f>
        <v>2914.3111111111111</v>
      </c>
    </row>
    <row r="39" spans="1:14">
      <c r="A39" t="s">
        <v>365</v>
      </c>
      <c r="B39" s="833" t="str">
        <f>VLOOKUP(A39,EQUIPOS!A9:D189,3,FALSE)</f>
        <v xml:space="preserve">Vibrocompatador, potencia 153 HP, peso 10 Ton. </v>
      </c>
      <c r="C39" s="834"/>
      <c r="D39" s="834"/>
      <c r="E39" s="834"/>
      <c r="F39" s="834"/>
      <c r="G39" s="834"/>
      <c r="H39" s="835"/>
      <c r="I39" s="836"/>
      <c r="J39" s="817"/>
      <c r="K39" s="279">
        <f>VLOOKUP(A39,EQUIPOS!A9:D189,4,FALSE)</f>
        <v>115500</v>
      </c>
      <c r="L39" s="837">
        <v>45</v>
      </c>
      <c r="M39" s="838"/>
      <c r="N39" s="282">
        <f>K39/L39</f>
        <v>2566.6666666666665</v>
      </c>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11.348267823577778</v>
      </c>
    </row>
    <row r="43" spans="1:14" ht="15" thickBot="1">
      <c r="B43" s="820" t="s">
        <v>1037</v>
      </c>
      <c r="C43" s="821"/>
      <c r="D43" s="821"/>
      <c r="E43" s="821"/>
      <c r="F43" s="821"/>
      <c r="G43" s="821"/>
      <c r="H43" s="821"/>
      <c r="I43" s="821"/>
      <c r="J43" s="821"/>
      <c r="K43" s="821"/>
      <c r="L43" s="821"/>
      <c r="M43" s="822"/>
      <c r="N43" s="404">
        <f>SUM(N36:N42)</f>
        <v>9270.1038233791332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1.25</v>
      </c>
      <c r="L48" s="277"/>
      <c r="M48" s="410">
        <f>VLOOKUP(A48,MATERIALES!A4:D395,4,FALSE)</f>
        <v>57120</v>
      </c>
      <c r="N48" s="282">
        <f>K48*M48</f>
        <v>71400</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71400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824">
        <f>VLOOKUP(A59,TRANSPORTE!A5:D123,4,FALSE)</f>
        <v>1096.6533277314397</v>
      </c>
      <c r="M59" s="825"/>
      <c r="N59" s="301">
        <f>K59*L59</f>
        <v>1370.8166596642996</v>
      </c>
    </row>
    <row r="60" spans="1:14" ht="24.75" customHeight="1">
      <c r="B60" s="52"/>
      <c r="C60" s="327"/>
      <c r="D60" s="327"/>
      <c r="E60" s="327"/>
      <c r="F60" s="327"/>
      <c r="G60" s="327"/>
      <c r="H60" s="321"/>
      <c r="I60" s="409"/>
      <c r="J60" s="296"/>
      <c r="K60" s="289"/>
      <c r="L60" s="824"/>
      <c r="M60" s="825"/>
      <c r="N60" s="297"/>
    </row>
    <row r="61" spans="1:14">
      <c r="B61" s="52"/>
      <c r="C61" s="53"/>
      <c r="D61" s="53"/>
      <c r="E61" s="53"/>
      <c r="F61" s="53"/>
      <c r="G61" s="327"/>
      <c r="H61" s="321"/>
      <c r="I61" s="409"/>
      <c r="J61" s="296"/>
      <c r="K61" s="289"/>
      <c r="L61" s="824"/>
      <c r="M61" s="825"/>
      <c r="N61" s="301"/>
    </row>
    <row r="62" spans="1:14">
      <c r="B62" s="52"/>
      <c r="C62" s="53"/>
      <c r="D62" s="53"/>
      <c r="E62" s="53"/>
      <c r="F62" s="53"/>
      <c r="G62" s="53"/>
      <c r="H62" s="298"/>
      <c r="I62" s="289"/>
      <c r="J62" s="289"/>
      <c r="K62" s="289"/>
      <c r="L62" s="824"/>
      <c r="M62" s="825"/>
      <c r="N62" s="301"/>
    </row>
    <row r="63" spans="1:14">
      <c r="B63" s="52"/>
      <c r="C63" s="53"/>
      <c r="D63" s="53"/>
      <c r="E63" s="53"/>
      <c r="F63" s="53"/>
      <c r="G63" s="53"/>
      <c r="H63" s="298"/>
      <c r="I63" s="289"/>
      <c r="J63" s="289"/>
      <c r="K63" s="289"/>
      <c r="L63" s="824"/>
      <c r="M63" s="825"/>
      <c r="N63" s="301"/>
    </row>
    <row r="64" spans="1:14" ht="15" thickBot="1">
      <c r="B64" s="475"/>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SUM(N59:N64)</f>
        <v>1370.8166596642996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82608.333874222328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16521.666774844467</v>
      </c>
      <c r="M83" s="855"/>
      <c r="N83" s="57"/>
    </row>
    <row r="84" spans="1:14">
      <c r="B84" s="95" t="s">
        <v>1057</v>
      </c>
      <c r="C84" s="96"/>
      <c r="D84" s="96"/>
      <c r="E84" s="96"/>
      <c r="F84" s="96"/>
      <c r="G84" s="96"/>
      <c r="H84" s="96"/>
      <c r="I84" s="93"/>
      <c r="J84" s="94"/>
      <c r="K84" s="314">
        <v>0.05</v>
      </c>
      <c r="L84" s="854">
        <f>N78*K84</f>
        <v>4130.4166937111167</v>
      </c>
      <c r="M84" s="855"/>
      <c r="N84" s="57"/>
    </row>
    <row r="85" spans="1:14" ht="15" thickBot="1">
      <c r="B85" s="97" t="s">
        <v>1058</v>
      </c>
      <c r="C85" s="98"/>
      <c r="D85" s="98"/>
      <c r="E85" s="98"/>
      <c r="F85" s="98"/>
      <c r="G85" s="98"/>
      <c r="H85" s="98"/>
      <c r="I85" s="99"/>
      <c r="J85" s="100"/>
      <c r="K85" s="315">
        <v>0.05</v>
      </c>
      <c r="L85" s="856">
        <f>N78*K85</f>
        <v>4130.4166937111167</v>
      </c>
      <c r="M85" s="857"/>
      <c r="N85" s="57"/>
    </row>
    <row r="86" spans="1:14" ht="15" thickBot="1">
      <c r="B86" s="820" t="s">
        <v>1037</v>
      </c>
      <c r="C86" s="821"/>
      <c r="D86" s="821"/>
      <c r="E86" s="821"/>
      <c r="F86" s="821"/>
      <c r="G86" s="821"/>
      <c r="H86" s="821"/>
      <c r="I86" s="821"/>
      <c r="J86" s="821"/>
      <c r="K86" s="821"/>
      <c r="L86" s="821"/>
      <c r="M86" s="822"/>
      <c r="N86" s="58">
        <f>L83+L84+L85</f>
        <v>24782.500162266697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107390.83403648902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1529</v>
      </c>
      <c r="C31" s="87" t="s">
        <v>1531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129</v>
      </c>
      <c r="B36" s="833" t="str">
        <f>VLOOKUP(A36,EQUIPOS!A6:D186,3,FALSE)</f>
        <v xml:space="preserve">Buldozer, Potencia al volante de 140 HP, motor de 2200 RPM, longitud de hoja 4,80m. </v>
      </c>
      <c r="C36" s="834"/>
      <c r="D36" s="834"/>
      <c r="E36" s="834"/>
      <c r="F36" s="834"/>
      <c r="G36" s="834"/>
      <c r="H36" s="835"/>
      <c r="I36" s="277"/>
      <c r="J36" s="278"/>
      <c r="K36" s="279">
        <f>VLOOKUP(A36,EQUIPOS!A6:D186,4,FALSE)</f>
        <v>120000</v>
      </c>
      <c r="L36" s="280"/>
      <c r="M36" s="281">
        <v>45</v>
      </c>
      <c r="N36" s="282">
        <f>K36/M36</f>
        <v>2666.6666666666665</v>
      </c>
    </row>
    <row r="37" spans="1:14">
      <c r="A37" s="119" t="s">
        <v>152</v>
      </c>
      <c r="B37" s="833" t="str">
        <f>VLOOKUP(A37,EQUIPOS!A7:D187,3,FALSE)</f>
        <v xml:space="preserve">Carrotanque de agua(1000 Galones) </v>
      </c>
      <c r="C37" s="834"/>
      <c r="D37" s="834"/>
      <c r="E37" s="834"/>
      <c r="F37" s="834"/>
      <c r="G37" s="834"/>
      <c r="H37" s="835"/>
      <c r="I37" s="277"/>
      <c r="J37" s="278"/>
      <c r="K37" s="279">
        <f>VLOOKUP(A37,EQUIPOS!A7:D187,4,FALSE)</f>
        <v>50000</v>
      </c>
      <c r="L37" s="280"/>
      <c r="M37" s="281">
        <v>45</v>
      </c>
      <c r="N37" s="282">
        <f>K37/M37</f>
        <v>1111.1111111111111</v>
      </c>
    </row>
    <row r="38" spans="1:14">
      <c r="A38" t="s">
        <v>269</v>
      </c>
      <c r="B38" s="833" t="str">
        <f>VLOOKUP(A38,EQUIPOS!A8:D188,3,FALSE)</f>
        <v>Motoniveladora  potencia 215 HP, ancho de cuchilla 4,27 m, peso 18 ton.</v>
      </c>
      <c r="C38" s="834"/>
      <c r="D38" s="834"/>
      <c r="E38" s="834"/>
      <c r="F38" s="834"/>
      <c r="G38" s="834"/>
      <c r="H38" s="835"/>
      <c r="I38" s="277"/>
      <c r="J38" s="278"/>
      <c r="K38" s="279">
        <f>VLOOKUP(A38,EQUIPOS!A8:D188,4,FALSE)</f>
        <v>131144</v>
      </c>
      <c r="L38" s="280"/>
      <c r="M38" s="281">
        <v>45</v>
      </c>
      <c r="N38" s="282">
        <f>K38/M38</f>
        <v>2914.3111111111111</v>
      </c>
    </row>
    <row r="39" spans="1:14">
      <c r="A39" t="s">
        <v>365</v>
      </c>
      <c r="B39" s="833" t="str">
        <f>VLOOKUP(A39,EQUIPOS!A9:D189,3,FALSE)</f>
        <v xml:space="preserve">Vibrocompatador, potencia 153 HP, peso 10 Ton. </v>
      </c>
      <c r="C39" s="834"/>
      <c r="D39" s="834"/>
      <c r="E39" s="834"/>
      <c r="F39" s="834"/>
      <c r="G39" s="834"/>
      <c r="H39" s="835"/>
      <c r="I39" s="836"/>
      <c r="J39" s="817"/>
      <c r="K39" s="279">
        <f>VLOOKUP(A39,EQUIPOS!A9:D189,4,FALSE)</f>
        <v>115500</v>
      </c>
      <c r="L39" s="837">
        <v>45</v>
      </c>
      <c r="M39" s="838"/>
      <c r="N39" s="282">
        <f>K39/L39</f>
        <v>2566.6666666666665</v>
      </c>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t="s">
        <v>1036</v>
      </c>
      <c r="C42" s="834"/>
      <c r="D42" s="834"/>
      <c r="E42" s="834"/>
      <c r="F42" s="834"/>
      <c r="G42" s="834"/>
      <c r="H42" s="835"/>
      <c r="I42" s="842"/>
      <c r="J42" s="843"/>
      <c r="K42" s="47"/>
      <c r="L42" s="844">
        <v>0.02</v>
      </c>
      <c r="M42" s="845"/>
      <c r="N42" s="111">
        <f>N76*L42</f>
        <v>11.348267823577778</v>
      </c>
    </row>
    <row r="43" spans="1:14" ht="15" thickBot="1">
      <c r="B43" s="820" t="s">
        <v>1037</v>
      </c>
      <c r="C43" s="821"/>
      <c r="D43" s="821"/>
      <c r="E43" s="821"/>
      <c r="F43" s="821"/>
      <c r="G43" s="821"/>
      <c r="H43" s="821"/>
      <c r="I43" s="821"/>
      <c r="J43" s="821"/>
      <c r="K43" s="821"/>
      <c r="L43" s="821"/>
      <c r="M43" s="822"/>
      <c r="N43" s="404">
        <f>SUM(N36:N42)</f>
        <v>9270.1038233791332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531</v>
      </c>
      <c r="B48" s="49" t="str">
        <f>VLOOKUP(A48,MATERIALES!A4:D373,3,FALSE)</f>
        <v xml:space="preserve">Material de Base </v>
      </c>
      <c r="C48" s="291"/>
      <c r="D48" s="291"/>
      <c r="E48" s="291"/>
      <c r="F48" s="291"/>
      <c r="G48" s="291"/>
      <c r="H48" s="291"/>
      <c r="I48" s="278"/>
      <c r="J48" s="234" t="str">
        <f>VLOOKUP(A48,MATERIALES!A4:D373,2,FALSE)</f>
        <v>m3</v>
      </c>
      <c r="K48" s="292">
        <v>1.25</v>
      </c>
      <c r="L48" s="277"/>
      <c r="M48" s="410">
        <f>VLOOKUP(A48,MATERIALES!A4:D395,4,FALSE)</f>
        <v>63070</v>
      </c>
      <c r="N48" s="282">
        <f>K48*M48</f>
        <v>78837.5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78837.5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824">
        <f>VLOOKUP(A59,TRANSPORTE!A5:D123,4,FALSE)</f>
        <v>1096.6533277314397</v>
      </c>
      <c r="M59" s="825"/>
      <c r="N59" s="301">
        <f>K59*L59</f>
        <v>1370.8166596642996</v>
      </c>
    </row>
    <row r="60" spans="1:14" ht="24.75" customHeight="1">
      <c r="B60" s="52"/>
      <c r="C60" s="327"/>
      <c r="D60" s="327"/>
      <c r="E60" s="327"/>
      <c r="F60" s="327"/>
      <c r="G60" s="327"/>
      <c r="H60" s="321"/>
      <c r="I60" s="409"/>
      <c r="J60" s="296"/>
      <c r="K60" s="289"/>
      <c r="L60" s="824"/>
      <c r="M60" s="825"/>
      <c r="N60" s="297"/>
    </row>
    <row r="61" spans="1:14">
      <c r="B61" s="52"/>
      <c r="C61" s="53"/>
      <c r="D61" s="53"/>
      <c r="E61" s="53"/>
      <c r="F61" s="53"/>
      <c r="G61" s="327"/>
      <c r="H61" s="321"/>
      <c r="I61" s="409"/>
      <c r="J61" s="296"/>
      <c r="K61" s="289"/>
      <c r="L61" s="824"/>
      <c r="M61" s="825"/>
      <c r="N61" s="301"/>
    </row>
    <row r="62" spans="1:14">
      <c r="B62" s="52"/>
      <c r="C62" s="53"/>
      <c r="D62" s="53"/>
      <c r="E62" s="53"/>
      <c r="F62" s="53"/>
      <c r="G62" s="53"/>
      <c r="H62" s="298"/>
      <c r="I62" s="289"/>
      <c r="J62" s="289"/>
      <c r="K62" s="289"/>
      <c r="L62" s="824"/>
      <c r="M62" s="825"/>
      <c r="N62" s="301"/>
    </row>
    <row r="63" spans="1:14">
      <c r="B63" s="52"/>
      <c r="C63" s="53"/>
      <c r="D63" s="53"/>
      <c r="E63" s="53"/>
      <c r="F63" s="53"/>
      <c r="G63" s="53"/>
      <c r="H63" s="298"/>
      <c r="I63" s="289"/>
      <c r="J63" s="289"/>
      <c r="K63" s="289"/>
      <c r="L63" s="824"/>
      <c r="M63" s="825"/>
      <c r="N63" s="301"/>
    </row>
    <row r="64" spans="1:14" ht="15" thickBot="1">
      <c r="B64" s="475"/>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SUM(N59:N64)</f>
        <v>1370.8166596642996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90045.833874222328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18009.166774844467</v>
      </c>
      <c r="M83" s="855"/>
      <c r="N83" s="57"/>
    </row>
    <row r="84" spans="1:14">
      <c r="B84" s="95" t="s">
        <v>1057</v>
      </c>
      <c r="C84" s="96"/>
      <c r="D84" s="96"/>
      <c r="E84" s="96"/>
      <c r="F84" s="96"/>
      <c r="G84" s="96"/>
      <c r="H84" s="96"/>
      <c r="I84" s="93"/>
      <c r="J84" s="94"/>
      <c r="K84" s="314">
        <v>0.05</v>
      </c>
      <c r="L84" s="854">
        <f>N78*K84</f>
        <v>4502.2916937111167</v>
      </c>
      <c r="M84" s="855"/>
      <c r="N84" s="57"/>
    </row>
    <row r="85" spans="1:14" ht="15" thickBot="1">
      <c r="B85" s="97" t="s">
        <v>1058</v>
      </c>
      <c r="C85" s="98"/>
      <c r="D85" s="98"/>
      <c r="E85" s="98"/>
      <c r="F85" s="98"/>
      <c r="G85" s="98"/>
      <c r="H85" s="98"/>
      <c r="I85" s="99"/>
      <c r="J85" s="100"/>
      <c r="K85" s="315">
        <v>0.05</v>
      </c>
      <c r="L85" s="856">
        <f>N78*K85</f>
        <v>4502.2916937111167</v>
      </c>
      <c r="M85" s="857"/>
      <c r="N85" s="57"/>
    </row>
    <row r="86" spans="1:14" ht="15" thickBot="1">
      <c r="B86" s="820" t="s">
        <v>1037</v>
      </c>
      <c r="C86" s="821"/>
      <c r="D86" s="821"/>
      <c r="E86" s="821"/>
      <c r="F86" s="821"/>
      <c r="G86" s="821"/>
      <c r="H86" s="821"/>
      <c r="I86" s="821"/>
      <c r="J86" s="821"/>
      <c r="K86" s="821"/>
      <c r="L86" s="821"/>
      <c r="M86" s="822"/>
      <c r="N86" s="58">
        <f>L83+L84+L85</f>
        <v>27013.750162266697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117059.58403648902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1103</v>
      </c>
      <c r="C31" s="87" t="s">
        <v>2062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129</v>
      </c>
      <c r="B36" s="833" t="str">
        <f>VLOOKUP(A36,EQUIPOS!A6:D154,3,FALSE)</f>
        <v xml:space="preserve">Buldozer, Potencia al volante de 140 HP, motor de 2200 RPM, longitud de hoja 4,80m. </v>
      </c>
      <c r="C36" s="834"/>
      <c r="D36" s="834"/>
      <c r="E36" s="834"/>
      <c r="F36" s="834"/>
      <c r="G36" s="834"/>
      <c r="H36" s="835"/>
      <c r="I36" s="277"/>
      <c r="J36" s="278"/>
      <c r="K36" s="279">
        <f>VLOOKUP(A36,EQUIPOS!A6:D163,4,FALSE)</f>
        <v>120000</v>
      </c>
      <c r="L36" s="280"/>
      <c r="M36" s="281">
        <v>400</v>
      </c>
      <c r="N36" s="282">
        <f>K36/M36</f>
        <v>300</v>
      </c>
    </row>
    <row r="37" spans="1:14">
      <c r="A37" s="119" t="s">
        <v>152</v>
      </c>
      <c r="B37" s="833" t="str">
        <f>VLOOKUP(A37,EQUIPOS!A7:D154,3,FALSE)</f>
        <v xml:space="preserve">Carrotanque de agua(1000 Galones) </v>
      </c>
      <c r="C37" s="834"/>
      <c r="D37" s="834"/>
      <c r="E37" s="834"/>
      <c r="F37" s="834"/>
      <c r="G37" s="834"/>
      <c r="H37" s="835"/>
      <c r="I37" s="277"/>
      <c r="J37" s="278"/>
      <c r="K37" s="279">
        <f>VLOOKUP(A37,EQUIPOS!A7:D164,4,FALSE)</f>
        <v>50000</v>
      </c>
      <c r="L37" s="280"/>
      <c r="M37" s="281">
        <v>200</v>
      </c>
      <c r="N37" s="282">
        <f>K37/M37</f>
        <v>250</v>
      </c>
    </row>
    <row r="38" spans="1:14">
      <c r="A38" t="s">
        <v>269</v>
      </c>
      <c r="B38" s="833" t="str">
        <f>VLOOKUP(A38,EQUIPOS!A8:D154,3,FALSE)</f>
        <v>Motoniveladora  potencia 215 HP, ancho de cuchilla 4,27 m, peso 18 ton.</v>
      </c>
      <c r="C38" s="834"/>
      <c r="D38" s="834"/>
      <c r="E38" s="834"/>
      <c r="F38" s="834"/>
      <c r="G38" s="834"/>
      <c r="H38" s="835"/>
      <c r="I38" s="277"/>
      <c r="J38" s="278"/>
      <c r="K38" s="279">
        <f>VLOOKUP(A38,EQUIPOS!A8:D165,4,FALSE)</f>
        <v>131144</v>
      </c>
      <c r="L38" s="280"/>
      <c r="M38" s="281">
        <v>200</v>
      </c>
      <c r="N38" s="282">
        <f>K38/M38</f>
        <v>655.72</v>
      </c>
    </row>
    <row r="39" spans="1:14">
      <c r="A39" t="s">
        <v>365</v>
      </c>
      <c r="B39" s="833" t="str">
        <f>VLOOKUP(A39,EQUIPOS!A9:D155,3,FALSE)</f>
        <v xml:space="preserve">Vibrocompatador, potencia 153 HP, peso 10 Ton. </v>
      </c>
      <c r="C39" s="834"/>
      <c r="D39" s="834"/>
      <c r="E39" s="834"/>
      <c r="F39" s="834"/>
      <c r="G39" s="834"/>
      <c r="H39" s="835"/>
      <c r="I39" s="836"/>
      <c r="J39" s="817"/>
      <c r="K39" s="279">
        <f>VLOOKUP(A39,EQUIPOS!A9:D166,4,FALSE)</f>
        <v>115500</v>
      </c>
      <c r="L39" s="837">
        <v>200</v>
      </c>
      <c r="M39" s="838"/>
      <c r="N39" s="282">
        <f>K39/L39</f>
        <v>577.5</v>
      </c>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0.02</v>
      </c>
      <c r="N41" s="354">
        <f>N76*M41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1785.773360260305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1600</v>
      </c>
      <c r="N70" s="405">
        <f>K70/M70</f>
        <v>63.834006507624999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1600</v>
      </c>
      <c r="N71" s="405">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1913.441373275555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382.688274655111</v>
      </c>
      <c r="M83" s="855"/>
      <c r="N83" s="57"/>
    </row>
    <row r="84" spans="1:14">
      <c r="B84" s="95" t="s">
        <v>1057</v>
      </c>
      <c r="C84" s="96"/>
      <c r="D84" s="96"/>
      <c r="E84" s="96"/>
      <c r="F84" s="96"/>
      <c r="G84" s="96"/>
      <c r="H84" s="96"/>
      <c r="I84" s="93"/>
      <c r="J84" s="94"/>
      <c r="K84" s="314">
        <v>0.05</v>
      </c>
      <c r="L84" s="854">
        <f>N78*K84</f>
        <v>95.67206866377775</v>
      </c>
      <c r="M84" s="855"/>
      <c r="N84" s="57"/>
    </row>
    <row r="85" spans="1:14" ht="15" thickBot="1">
      <c r="B85" s="97" t="s">
        <v>1058</v>
      </c>
      <c r="C85" s="98"/>
      <c r="D85" s="98"/>
      <c r="E85" s="98"/>
      <c r="F85" s="98"/>
      <c r="G85" s="98"/>
      <c r="H85" s="98"/>
      <c r="I85" s="99"/>
      <c r="J85" s="100"/>
      <c r="K85" s="315">
        <v>0.05</v>
      </c>
      <c r="L85" s="856">
        <f>N78*K85</f>
        <v>95.67206866377775</v>
      </c>
      <c r="M85" s="857"/>
      <c r="N85" s="57"/>
    </row>
    <row r="86" spans="1:14" ht="15" thickBot="1">
      <c r="B86" s="820" t="s">
        <v>1037</v>
      </c>
      <c r="C86" s="821"/>
      <c r="D86" s="821"/>
      <c r="E86" s="821"/>
      <c r="F86" s="821"/>
      <c r="G86" s="821"/>
      <c r="H86" s="821"/>
      <c r="I86" s="821"/>
      <c r="J86" s="821"/>
      <c r="K86" s="821"/>
      <c r="L86" s="821"/>
      <c r="M86" s="822"/>
      <c r="N86" s="58">
        <f>L83+L84+L85</f>
        <v>574.03241198266653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2487.4737852582216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1104</v>
      </c>
      <c r="C31" s="87" t="s">
        <v>1282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2.0426882082439999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954</v>
      </c>
      <c r="B48" s="49" t="str">
        <f>VLOOKUP(A48,MATERIALES!A4:D373,3,FALSE)</f>
        <v>Geotextil T-2400 O Similar (Proveedores Lafayet, Pavco, Geomatrix, Tensar, Omnes U Otros)</v>
      </c>
      <c r="C48" s="291"/>
      <c r="D48" s="291"/>
      <c r="E48" s="291"/>
      <c r="F48" s="291"/>
      <c r="G48" s="291"/>
      <c r="H48" s="291"/>
      <c r="I48" s="278"/>
      <c r="J48" s="234" t="str">
        <f>VLOOKUP(A48,MATERIALES!A4:D373,2,FALSE)</f>
        <v>m2</v>
      </c>
      <c r="K48" s="292">
        <v>1.2</v>
      </c>
      <c r="L48" s="277"/>
      <c r="M48" s="412">
        <f>VLOOKUP(A48,MATERIALES!A4:D395,4,FALSE)</f>
        <v>5288</v>
      </c>
      <c r="N48" s="282">
        <f>K48*M48</f>
        <v>6345.5999999999995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6345.5999999999995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6551.9115090326432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1310.3823018065286</v>
      </c>
      <c r="M83" s="855"/>
      <c r="N83" s="57"/>
    </row>
    <row r="84" spans="1:14">
      <c r="B84" s="95" t="s">
        <v>1057</v>
      </c>
      <c r="C84" s="96"/>
      <c r="D84" s="96"/>
      <c r="E84" s="96"/>
      <c r="F84" s="96"/>
      <c r="G84" s="96"/>
      <c r="H84" s="96"/>
      <c r="I84" s="93"/>
      <c r="J84" s="94"/>
      <c r="K84" s="314">
        <v>0.05</v>
      </c>
      <c r="L84" s="854">
        <f>N78*K84</f>
        <v>327.59557545163216</v>
      </c>
      <c r="M84" s="855"/>
      <c r="N84" s="57"/>
    </row>
    <row r="85" spans="1:14" ht="15" thickBot="1">
      <c r="B85" s="97" t="s">
        <v>1058</v>
      </c>
      <c r="C85" s="98"/>
      <c r="D85" s="98"/>
      <c r="E85" s="98"/>
      <c r="F85" s="98"/>
      <c r="G85" s="98"/>
      <c r="H85" s="98"/>
      <c r="I85" s="99"/>
      <c r="J85" s="100"/>
      <c r="K85" s="315">
        <v>0.05</v>
      </c>
      <c r="L85" s="856">
        <f>N78*K85</f>
        <v>327.59557545163216</v>
      </c>
      <c r="M85" s="857"/>
      <c r="N85" s="57"/>
    </row>
    <row r="86" spans="1:14" ht="15" thickBot="1">
      <c r="B86" s="820" t="s">
        <v>1037</v>
      </c>
      <c r="C86" s="821"/>
      <c r="D86" s="821"/>
      <c r="E86" s="821"/>
      <c r="F86" s="821"/>
      <c r="G86" s="821"/>
      <c r="H86" s="821"/>
      <c r="I86" s="821"/>
      <c r="J86" s="821"/>
      <c r="K86" s="821"/>
      <c r="L86" s="821"/>
      <c r="M86" s="822"/>
      <c r="N86" s="58">
        <f>L83+L84+L85</f>
        <v>1965.5734527097929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8517.484961742437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1105</v>
      </c>
      <c r="C31" s="87" t="s">
        <v>1532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2.0426882082439999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967</v>
      </c>
      <c r="B48" s="49" t="str">
        <f>VLOOKUP(A48,MATERIALES!A4:D373,3,FALSE)</f>
        <v>Geotextil T-2100 O Similar (Proveedores Pavco, Lafayet, Geomatrix, Tensar, Omnes U Otros)</v>
      </c>
      <c r="C48" s="291"/>
      <c r="D48" s="291"/>
      <c r="E48" s="291"/>
      <c r="F48" s="291"/>
      <c r="G48" s="291"/>
      <c r="H48" s="291"/>
      <c r="I48" s="278"/>
      <c r="J48" s="234" t="str">
        <f>VLOOKUP(A48,MATERIALES!A4:D373,2,FALSE)</f>
        <v>m2</v>
      </c>
      <c r="K48" s="292">
        <v>1.1000000000000001</v>
      </c>
      <c r="L48" s="277"/>
      <c r="M48" s="412">
        <v>5077.6000000000004</v>
      </c>
      <c r="N48" s="282">
        <f>K48*M48</f>
        <v>5585.3600000000006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1158.3343018065289</v>
      </c>
      <c r="M83" s="855"/>
      <c r="N83" s="57"/>
    </row>
    <row r="84" spans="1:14">
      <c r="B84" s="95" t="s">
        <v>1057</v>
      </c>
      <c r="C84" s="96"/>
      <c r="D84" s="96"/>
      <c r="E84" s="96"/>
      <c r="F84" s="96"/>
      <c r="G84" s="96"/>
      <c r="H84" s="96"/>
      <c r="I84" s="93"/>
      <c r="J84" s="94"/>
      <c r="K84" s="314">
        <v>0.05</v>
      </c>
      <c r="L84" s="854">
        <f>N78*K84</f>
        <v>289.58357545163221</v>
      </c>
      <c r="M84" s="855"/>
      <c r="N84" s="57"/>
    </row>
    <row r="85" spans="1:14" ht="15" thickBot="1">
      <c r="B85" s="97" t="s">
        <v>1058</v>
      </c>
      <c r="C85" s="98"/>
      <c r="D85" s="98"/>
      <c r="E85" s="98"/>
      <c r="F85" s="98"/>
      <c r="G85" s="98"/>
      <c r="H85" s="98"/>
      <c r="I85" s="99"/>
      <c r="J85" s="100"/>
      <c r="K85" s="315">
        <v>0.05</v>
      </c>
      <c r="L85" s="856">
        <f>N78*K85</f>
        <v>289.58357545163221</v>
      </c>
      <c r="M85" s="857"/>
      <c r="N85" s="57"/>
    </row>
    <row r="86" spans="1:14" ht="15" thickBot="1">
      <c r="B86" s="820" t="s">
        <v>1037</v>
      </c>
      <c r="C86" s="821"/>
      <c r="D86" s="821"/>
      <c r="E86" s="821"/>
      <c r="F86" s="821"/>
      <c r="G86" s="821"/>
      <c r="H86" s="821"/>
      <c r="I86" s="821"/>
      <c r="J86" s="821"/>
      <c r="K86" s="821"/>
      <c r="L86" s="821"/>
      <c r="M86" s="822"/>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1533</v>
      </c>
      <c r="C31" s="87" t="s">
        <v>1534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2.0426882082439999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475</v>
      </c>
      <c r="B48" s="49" t="str">
        <f>VLOOKUP(A48,MATERIALES!A4:D373,3,FALSE)</f>
        <v>Geomalla Biaxial Para Refuerzo Pbx-11</v>
      </c>
      <c r="C48" s="291"/>
      <c r="D48" s="291"/>
      <c r="E48" s="291"/>
      <c r="F48" s="291"/>
      <c r="G48" s="291"/>
      <c r="H48" s="291"/>
      <c r="I48" s="278"/>
      <c r="J48" s="234" t="str">
        <f>VLOOKUP(A48,MATERIALES!A4:D373,2,FALSE)</f>
        <v>m2</v>
      </c>
      <c r="K48" s="292">
        <v>1.2</v>
      </c>
      <c r="L48" s="277"/>
      <c r="M48" s="412">
        <f>VLOOKUP(A48,MATERIALES!A4:D395,4,FALSE)</f>
        <v>5745.5174384576212</v>
      </c>
      <c r="N48" s="282">
        <f>K48*M48</f>
        <v>6894.6209261491449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6894.6209261491449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7100.9324351817886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1420.1864870363579</v>
      </c>
      <c r="M83" s="855"/>
      <c r="N83" s="57"/>
    </row>
    <row r="84" spans="1:14">
      <c r="B84" s="95" t="s">
        <v>1057</v>
      </c>
      <c r="C84" s="96"/>
      <c r="D84" s="96"/>
      <c r="E84" s="96"/>
      <c r="F84" s="96"/>
      <c r="G84" s="96"/>
      <c r="H84" s="96"/>
      <c r="I84" s="93"/>
      <c r="J84" s="94"/>
      <c r="K84" s="314">
        <v>0.05</v>
      </c>
      <c r="L84" s="854">
        <f>N78*K84</f>
        <v>355.04662175908948</v>
      </c>
      <c r="M84" s="855"/>
      <c r="N84" s="57"/>
    </row>
    <row r="85" spans="1:14" ht="15" thickBot="1">
      <c r="B85" s="97" t="s">
        <v>1058</v>
      </c>
      <c r="C85" s="98"/>
      <c r="D85" s="98"/>
      <c r="E85" s="98"/>
      <c r="F85" s="98"/>
      <c r="G85" s="98"/>
      <c r="H85" s="98"/>
      <c r="I85" s="99"/>
      <c r="J85" s="100"/>
      <c r="K85" s="315">
        <v>0.05</v>
      </c>
      <c r="L85" s="856">
        <f>N78*K85</f>
        <v>355.04662175908948</v>
      </c>
      <c r="M85" s="857"/>
      <c r="N85" s="57"/>
    </row>
    <row r="86" spans="1:14" ht="15" thickBot="1">
      <c r="B86" s="820" t="s">
        <v>1037</v>
      </c>
      <c r="C86" s="821"/>
      <c r="D86" s="821"/>
      <c r="E86" s="821"/>
      <c r="F86" s="821"/>
      <c r="G86" s="821"/>
      <c r="H86" s="821"/>
      <c r="I86" s="821"/>
      <c r="J86" s="821"/>
      <c r="K86" s="821"/>
      <c r="L86" s="821"/>
      <c r="M86" s="822"/>
      <c r="N86" s="58">
        <f>L83+L84+L85</f>
        <v>2130.2797305545369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9231.2121657363259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1535</v>
      </c>
      <c r="C31" s="87" t="s">
        <v>1536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2.0426882082439999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985</v>
      </c>
      <c r="B48" s="49" t="str">
        <f>VLOOKUP(A48,MATERIALES!A4:D373,3,FALSE)</f>
        <v>Geomalla Forgrid UX100</v>
      </c>
      <c r="C48" s="291"/>
      <c r="D48" s="291"/>
      <c r="E48" s="291"/>
      <c r="F48" s="291"/>
      <c r="G48" s="291"/>
      <c r="H48" s="291"/>
      <c r="I48" s="278"/>
      <c r="J48" s="234" t="str">
        <f>VLOOKUP(A48,MATERIALES!A4:D373,2,FALSE)</f>
        <v>M2</v>
      </c>
      <c r="K48" s="292">
        <v>1.3</v>
      </c>
      <c r="L48" s="277"/>
      <c r="M48" s="412">
        <f>VLOOKUP(A48,MATERIALES!A4:D395,4,FALSE)</f>
        <v>13601.556809157246</v>
      </c>
      <c r="N48" s="282">
        <f>K48*M48</f>
        <v>17682.023851904421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17682.023851904421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17888.335360937064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3577.6670721874129</v>
      </c>
      <c r="M83" s="855"/>
      <c r="N83" s="57"/>
    </row>
    <row r="84" spans="1:14">
      <c r="B84" s="95" t="s">
        <v>1057</v>
      </c>
      <c r="C84" s="96"/>
      <c r="D84" s="96"/>
      <c r="E84" s="96"/>
      <c r="F84" s="96"/>
      <c r="G84" s="96"/>
      <c r="H84" s="96"/>
      <c r="I84" s="93"/>
      <c r="J84" s="94"/>
      <c r="K84" s="314">
        <v>0.05</v>
      </c>
      <c r="L84" s="854">
        <f>N78*K84</f>
        <v>894.41676804685324</v>
      </c>
      <c r="M84" s="855"/>
      <c r="N84" s="57"/>
    </row>
    <row r="85" spans="1:14" ht="15" thickBot="1">
      <c r="B85" s="97" t="s">
        <v>1058</v>
      </c>
      <c r="C85" s="98"/>
      <c r="D85" s="98"/>
      <c r="E85" s="98"/>
      <c r="F85" s="98"/>
      <c r="G85" s="98"/>
      <c r="H85" s="98"/>
      <c r="I85" s="99"/>
      <c r="J85" s="100"/>
      <c r="K85" s="315">
        <v>0.05</v>
      </c>
      <c r="L85" s="856">
        <f>N78*K85</f>
        <v>894.41676804685324</v>
      </c>
      <c r="M85" s="857"/>
      <c r="N85" s="57"/>
    </row>
    <row r="86" spans="1:14" ht="15" thickBot="1">
      <c r="B86" s="820" t="s">
        <v>1037</v>
      </c>
      <c r="C86" s="821"/>
      <c r="D86" s="821"/>
      <c r="E86" s="821"/>
      <c r="F86" s="821"/>
      <c r="G86" s="821"/>
      <c r="H86" s="821"/>
      <c r="I86" s="821"/>
      <c r="J86" s="821"/>
      <c r="K86" s="821"/>
      <c r="L86" s="821"/>
      <c r="M86" s="822"/>
      <c r="N86" s="58">
        <f>L83+L84+L85</f>
        <v>5366.5006082811196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23254.835969218184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1106</v>
      </c>
      <c r="C31" s="87" t="s">
        <v>1537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303</v>
      </c>
      <c r="B36" s="833" t="str">
        <f>VLOOKUP(A36,EQUIPOS!A6:D154,3,FALSE)</f>
        <v>Retrocargador, pala de 1,1 m3 de capacidad, profundidad de excavación de 4.400 mm y una altura de 5.680 mm</v>
      </c>
      <c r="C36" s="834"/>
      <c r="D36" s="834"/>
      <c r="E36" s="834"/>
      <c r="F36" s="834"/>
      <c r="G36" s="834"/>
      <c r="H36" s="835"/>
      <c r="I36" s="277"/>
      <c r="J36" s="278"/>
      <c r="K36" s="279">
        <f>VLOOKUP(A36,EQUIPOS!A6:D163,4,FALSE)</f>
        <v>96339.085602605861</v>
      </c>
      <c r="L36" s="280"/>
      <c r="M36" s="281">
        <v>250</v>
      </c>
      <c r="N36" s="282">
        <f>K36/M36</f>
        <v>385.35634241042345</v>
      </c>
    </row>
    <row r="37" spans="1:14">
      <c r="A37" s="119" t="s">
        <v>373</v>
      </c>
      <c r="B37" s="833" t="str">
        <f>VLOOKUP(A37,EQUIPOS!A7:D154,3,FALSE)</f>
        <v>Volqueta 6 m3</v>
      </c>
      <c r="C37" s="834"/>
      <c r="D37" s="834"/>
      <c r="E37" s="834"/>
      <c r="F37" s="834"/>
      <c r="G37" s="834"/>
      <c r="H37" s="835"/>
      <c r="I37" s="277"/>
      <c r="J37" s="278"/>
      <c r="K37" s="279">
        <f>VLOOKUP(A37,EQUIPOS!A7:D164,4,FALSE)</f>
        <v>70616</v>
      </c>
      <c r="L37" s="280"/>
      <c r="M37" s="281">
        <v>250</v>
      </c>
      <c r="N37" s="282">
        <f>K37/M37</f>
        <v>282.464</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0.05</v>
      </c>
      <c r="N41" s="354">
        <f>N76*M41</f>
        <v>5.1067205206100006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672.92706293103345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2000</v>
      </c>
      <c r="N70" s="405">
        <f>K70/M70</f>
        <v>51.067205206099999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2000</v>
      </c>
      <c r="N71" s="405">
        <f>K71/M71</f>
        <v>51.067205206099999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775.0614733432335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155.01229466864672</v>
      </c>
      <c r="M83" s="855"/>
      <c r="N83" s="57"/>
    </row>
    <row r="84" spans="1:14">
      <c r="B84" s="95" t="s">
        <v>1057</v>
      </c>
      <c r="C84" s="96"/>
      <c r="D84" s="96"/>
      <c r="E84" s="96"/>
      <c r="F84" s="96"/>
      <c r="G84" s="96"/>
      <c r="H84" s="96"/>
      <c r="I84" s="93"/>
      <c r="J84" s="94"/>
      <c r="K84" s="314">
        <v>0.05</v>
      </c>
      <c r="L84" s="854">
        <f>N78*K84</f>
        <v>38.753073667161679</v>
      </c>
      <c r="M84" s="855"/>
      <c r="N84" s="57"/>
    </row>
    <row r="85" spans="1:14" ht="15" thickBot="1">
      <c r="B85" s="97" t="s">
        <v>1058</v>
      </c>
      <c r="C85" s="98"/>
      <c r="D85" s="98"/>
      <c r="E85" s="98"/>
      <c r="F85" s="98"/>
      <c r="G85" s="98"/>
      <c r="H85" s="98"/>
      <c r="I85" s="99"/>
      <c r="J85" s="100"/>
      <c r="K85" s="315">
        <v>0.05</v>
      </c>
      <c r="L85" s="856">
        <f>N78*K85</f>
        <v>38.753073667161679</v>
      </c>
      <c r="M85" s="857"/>
      <c r="N85" s="57"/>
    </row>
    <row r="86" spans="1:14" ht="15" thickBot="1">
      <c r="B86" s="820" t="s">
        <v>1037</v>
      </c>
      <c r="C86" s="821"/>
      <c r="D86" s="821"/>
      <c r="E86" s="821"/>
      <c r="F86" s="821"/>
      <c r="G86" s="821"/>
      <c r="H86" s="821"/>
      <c r="I86" s="821"/>
      <c r="J86" s="821"/>
      <c r="K86" s="821"/>
      <c r="L86" s="821"/>
      <c r="M86" s="822"/>
      <c r="N86" s="58">
        <f>L83+L84+L85</f>
        <v>232.51844200297009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1007.5799153462036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1540</v>
      </c>
      <c r="C31" s="87" t="s">
        <v>1541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35</v>
      </c>
      <c r="N36" s="282">
        <f>K36/M36</f>
        <v>1428.5714285714287</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35</v>
      </c>
      <c r="N37" s="282">
        <f>K37/M37</f>
        <v>3746.9714285714285</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35</v>
      </c>
      <c r="N38" s="282">
        <f>K38/M38</f>
        <v>3300</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0.02</v>
      </c>
      <c r="N41" s="354">
        <f>N76*M41</f>
        <v>14.590630058885715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8490.1334872017414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2</v>
      </c>
      <c r="N48" s="282">
        <f>K48*M48</f>
        <v>50</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80</v>
      </c>
      <c r="L49" s="277"/>
      <c r="M49" s="412">
        <f>VLOOKUP(A49,MATERIALES!A5:D396,4,FALSE)</f>
        <v>402.25547881276827</v>
      </c>
      <c r="N49" s="282">
        <f>K49*M49</f>
        <v>32180.43830502146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32230.43830502146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41450.103295167486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8290.0206590334983</v>
      </c>
      <c r="M83" s="855"/>
      <c r="N83" s="57"/>
    </row>
    <row r="84" spans="1:14">
      <c r="B84" s="95" t="s">
        <v>1057</v>
      </c>
      <c r="C84" s="96"/>
      <c r="D84" s="96"/>
      <c r="E84" s="96"/>
      <c r="F84" s="96"/>
      <c r="G84" s="96"/>
      <c r="H84" s="96"/>
      <c r="I84" s="93"/>
      <c r="J84" s="94"/>
      <c r="K84" s="314">
        <v>0.05</v>
      </c>
      <c r="L84" s="854">
        <f>N78*K84</f>
        <v>2072.5051647583746</v>
      </c>
      <c r="M84" s="855"/>
      <c r="N84" s="57"/>
    </row>
    <row r="85" spans="1:14" ht="15" thickBot="1">
      <c r="B85" s="97" t="s">
        <v>1058</v>
      </c>
      <c r="C85" s="98"/>
      <c r="D85" s="98"/>
      <c r="E85" s="98"/>
      <c r="F85" s="98"/>
      <c r="G85" s="98"/>
      <c r="H85" s="98"/>
      <c r="I85" s="99"/>
      <c r="J85" s="100"/>
      <c r="K85" s="315">
        <v>0.05</v>
      </c>
      <c r="L85" s="856">
        <f>N78*K85</f>
        <v>2072.5051647583746</v>
      </c>
      <c r="M85" s="857"/>
      <c r="N85" s="57"/>
    </row>
    <row r="86" spans="1:14" ht="15" thickBot="1">
      <c r="B86" s="820" t="s">
        <v>1037</v>
      </c>
      <c r="C86" s="821"/>
      <c r="D86" s="821"/>
      <c r="E86" s="821"/>
      <c r="F86" s="821"/>
      <c r="G86" s="821"/>
      <c r="H86" s="821"/>
      <c r="I86" s="821"/>
      <c r="J86" s="821"/>
      <c r="K86" s="821"/>
      <c r="L86" s="821"/>
      <c r="M86" s="822"/>
      <c r="N86" s="58">
        <f>L83+L84+L85</f>
        <v>12435.030988550248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53885.134283717736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1542</v>
      </c>
      <c r="C31" s="87" t="s">
        <v>1543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35</v>
      </c>
      <c r="N36" s="282">
        <f>K36/M36</f>
        <v>1428.5714285714287</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35</v>
      </c>
      <c r="N37" s="282">
        <f>K37/M37</f>
        <v>3746.9714285714285</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35</v>
      </c>
      <c r="N38" s="282">
        <f>K38/M38</f>
        <v>3300</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0.02</v>
      </c>
      <c r="N41" s="354">
        <f>N76*M41</f>
        <v>14.590630058885715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8490.1334872017414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2</v>
      </c>
      <c r="N48" s="282">
        <f>K48*M48</f>
        <v>50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9269.6649901460278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1853.9329980292057</v>
      </c>
      <c r="M83" s="855"/>
      <c r="N83" s="57"/>
    </row>
    <row r="84" spans="1:14">
      <c r="B84" s="95" t="s">
        <v>1057</v>
      </c>
      <c r="C84" s="96"/>
      <c r="D84" s="96"/>
      <c r="E84" s="96"/>
      <c r="F84" s="96"/>
      <c r="G84" s="96"/>
      <c r="H84" s="96"/>
      <c r="I84" s="93"/>
      <c r="J84" s="94"/>
      <c r="K84" s="314">
        <v>0.05</v>
      </c>
      <c r="L84" s="854">
        <f>N78*K84</f>
        <v>463.48324950730142</v>
      </c>
      <c r="M84" s="855"/>
      <c r="N84" s="57"/>
    </row>
    <row r="85" spans="1:14" ht="15" thickBot="1">
      <c r="B85" s="97" t="s">
        <v>1058</v>
      </c>
      <c r="C85" s="98"/>
      <c r="D85" s="98"/>
      <c r="E85" s="98"/>
      <c r="F85" s="98"/>
      <c r="G85" s="98"/>
      <c r="H85" s="98"/>
      <c r="I85" s="99"/>
      <c r="J85" s="100"/>
      <c r="K85" s="315">
        <v>0.05</v>
      </c>
      <c r="L85" s="856">
        <f>N78*K85</f>
        <v>463.48324950730142</v>
      </c>
      <c r="M85" s="857"/>
      <c r="N85" s="57"/>
    </row>
    <row r="86" spans="1:14" ht="15" thickBot="1">
      <c r="B86" s="820" t="s">
        <v>1037</v>
      </c>
      <c r="C86" s="821"/>
      <c r="D86" s="821"/>
      <c r="E86" s="821"/>
      <c r="F86" s="821"/>
      <c r="G86" s="821"/>
      <c r="H86" s="821"/>
      <c r="I86" s="821"/>
      <c r="J86" s="821"/>
      <c r="K86" s="821"/>
      <c r="L86" s="821"/>
      <c r="M86" s="822"/>
      <c r="N86" s="58">
        <f>L83+L84+L85</f>
        <v>2780.8994970438084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12050.564487189837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1544</v>
      </c>
      <c r="C31" s="87" t="s">
        <v>1545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402.25547881276827</v>
      </c>
      <c r="N48" s="282">
        <f>K48*M48</f>
        <v>402.25547881276827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402.25547881276827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11">
        <f>SUM(N70:N75)</f>
        <v>0</v>
      </c>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402.25547881276827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80.451095762553663</v>
      </c>
      <c r="M83" s="855"/>
      <c r="N83" s="57"/>
    </row>
    <row r="84" spans="1:14">
      <c r="B84" s="95" t="s">
        <v>1057</v>
      </c>
      <c r="C84" s="96"/>
      <c r="D84" s="96"/>
      <c r="E84" s="96"/>
      <c r="F84" s="96"/>
      <c r="G84" s="96"/>
      <c r="H84" s="96"/>
      <c r="I84" s="93"/>
      <c r="J84" s="94"/>
      <c r="K84" s="314">
        <v>0.05</v>
      </c>
      <c r="L84" s="854">
        <f>N78*K84</f>
        <v>20.112773940638416</v>
      </c>
      <c r="M84" s="855"/>
      <c r="N84" s="57"/>
    </row>
    <row r="85" spans="1:14" ht="15" thickBot="1">
      <c r="B85" s="97" t="s">
        <v>1058</v>
      </c>
      <c r="C85" s="98"/>
      <c r="D85" s="98"/>
      <c r="E85" s="98"/>
      <c r="F85" s="98"/>
      <c r="G85" s="98"/>
      <c r="H85" s="98"/>
      <c r="I85" s="99"/>
      <c r="J85" s="100"/>
      <c r="K85" s="315">
        <v>0.05</v>
      </c>
      <c r="L85" s="856">
        <f>N78*K85</f>
        <v>20.112773940638416</v>
      </c>
      <c r="M85" s="857"/>
      <c r="N85" s="57"/>
    </row>
    <row r="86" spans="1:14" ht="15" thickBot="1">
      <c r="B86" s="820" t="s">
        <v>1037</v>
      </c>
      <c r="C86" s="821"/>
      <c r="D86" s="821"/>
      <c r="E86" s="821"/>
      <c r="F86" s="821"/>
      <c r="G86" s="821"/>
      <c r="H86" s="821"/>
      <c r="I86" s="821"/>
      <c r="J86" s="821"/>
      <c r="K86" s="821"/>
      <c r="L86" s="821"/>
      <c r="M86" s="822"/>
      <c r="N86" s="58">
        <f>L83+L84+L85</f>
        <v>120.6766436438305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522.93212245659879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1546</v>
      </c>
      <c r="C31" s="87" t="s">
        <v>1547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35</v>
      </c>
      <c r="N36" s="282">
        <f>K36/M36</f>
        <v>1428.5714285714287</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35</v>
      </c>
      <c r="N37" s="282">
        <f>K37/M37</f>
        <v>3746.9714285714285</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35</v>
      </c>
      <c r="N38" s="282">
        <f>K38/M38</f>
        <v>3300</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0.02</v>
      </c>
      <c r="N41" s="354">
        <f>N76*M41</f>
        <v>14.590630058885715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8490.1334872017414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404</v>
      </c>
      <c r="B48" s="49" t="str">
        <f>VLOOKUP(A48,MATERIALES!A4:D373,3,FALSE)</f>
        <v>Cal</v>
      </c>
      <c r="C48" s="291"/>
      <c r="D48" s="291"/>
      <c r="E48" s="291"/>
      <c r="F48" s="291"/>
      <c r="G48" s="291"/>
      <c r="H48" s="291"/>
      <c r="I48" s="278"/>
      <c r="J48" s="234" t="str">
        <f>VLOOKUP(A48,MATERIALES!A4:D373,2,FALSE)</f>
        <v>kg</v>
      </c>
      <c r="K48" s="292">
        <v>80</v>
      </c>
      <c r="L48" s="277"/>
      <c r="M48" s="412">
        <f>VLOOKUP(A48,MATERIALES!A4:D395,4,FALSE)</f>
        <v>990</v>
      </c>
      <c r="N48" s="282">
        <f>K48*M48</f>
        <v>79200</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2</v>
      </c>
      <c r="N49" s="282">
        <f>K49*M49</f>
        <v>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79250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88469.664990146033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17693.932998029206</v>
      </c>
      <c r="M83" s="855"/>
      <c r="N83" s="57"/>
    </row>
    <row r="84" spans="1:14">
      <c r="B84" s="95" t="s">
        <v>1057</v>
      </c>
      <c r="C84" s="96"/>
      <c r="D84" s="96"/>
      <c r="E84" s="96"/>
      <c r="F84" s="96"/>
      <c r="G84" s="96"/>
      <c r="H84" s="96"/>
      <c r="I84" s="93"/>
      <c r="J84" s="94"/>
      <c r="K84" s="314">
        <v>0.05</v>
      </c>
      <c r="L84" s="854">
        <f>N78*K84</f>
        <v>4423.4832495073015</v>
      </c>
      <c r="M84" s="855"/>
      <c r="N84" s="57"/>
    </row>
    <row r="85" spans="1:14" ht="15" thickBot="1">
      <c r="B85" s="97" t="s">
        <v>1058</v>
      </c>
      <c r="C85" s="98"/>
      <c r="D85" s="98"/>
      <c r="E85" s="98"/>
      <c r="F85" s="98"/>
      <c r="G85" s="98"/>
      <c r="H85" s="98"/>
      <c r="I85" s="99"/>
      <c r="J85" s="100"/>
      <c r="K85" s="315">
        <v>0.05</v>
      </c>
      <c r="L85" s="856">
        <f>N78*K85</f>
        <v>4423.4832495073015</v>
      </c>
      <c r="M85" s="857"/>
      <c r="N85" s="57"/>
    </row>
    <row r="86" spans="1:14" ht="15" thickBot="1">
      <c r="B86" s="820" t="s">
        <v>1037</v>
      </c>
      <c r="C86" s="821"/>
      <c r="D86" s="821"/>
      <c r="E86" s="821"/>
      <c r="F86" s="821"/>
      <c r="G86" s="821"/>
      <c r="H86" s="821"/>
      <c r="I86" s="821"/>
      <c r="J86" s="821"/>
      <c r="K86" s="821"/>
      <c r="L86" s="821"/>
      <c r="M86" s="822"/>
      <c r="N86" s="58">
        <f>L83+L84+L85</f>
        <v>26540.899497043811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115010.56448718984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1549</v>
      </c>
      <c r="C31" s="87" t="s">
        <v>1958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35</v>
      </c>
      <c r="N36" s="282">
        <f>K36/M36</f>
        <v>1428.5714285714287</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35</v>
      </c>
      <c r="N37" s="282">
        <f>K37/M37</f>
        <v>3746.9714285714285</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35</v>
      </c>
      <c r="N38" s="282">
        <f>K38/M38</f>
        <v>3300</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0.02</v>
      </c>
      <c r="N41" s="354">
        <f>N75*M41</f>
        <v>14.590630058885715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8490.1334872017414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2</v>
      </c>
      <c r="N48" s="282">
        <f>K48*M48</f>
        <v>50</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B58" s="52"/>
      <c r="C58" s="327"/>
      <c r="D58" s="327"/>
      <c r="E58" s="327"/>
      <c r="F58" s="327"/>
      <c r="G58" s="327"/>
      <c r="H58" s="321"/>
      <c r="I58" s="289"/>
      <c r="J58" s="296"/>
      <c r="K58" s="289"/>
      <c r="L58" s="824"/>
      <c r="M58" s="825"/>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280</v>
      </c>
      <c r="N69" s="405">
        <f>K69/M69</f>
        <v>364.76575147214288</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280</v>
      </c>
      <c r="N70" s="405">
        <f>K70/M70</f>
        <v>364.76575147214288</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0" t="s">
        <v>1037</v>
      </c>
      <c r="C75" s="821"/>
      <c r="D75" s="821"/>
      <c r="E75" s="821"/>
      <c r="F75" s="821"/>
      <c r="G75" s="821"/>
      <c r="H75" s="821"/>
      <c r="I75" s="827"/>
      <c r="J75" s="827"/>
      <c r="K75" s="827"/>
      <c r="L75" s="827"/>
      <c r="M75" s="828"/>
      <c r="N75" s="311">
        <f>SUM(N69:N74)</f>
        <v>729.53150294428576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9269.6649901460278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1853.9329980292057</v>
      </c>
      <c r="M82" s="855"/>
      <c r="N82" s="57"/>
    </row>
    <row r="83" spans="1:14">
      <c r="B83" s="95" t="s">
        <v>1057</v>
      </c>
      <c r="C83" s="96"/>
      <c r="D83" s="96"/>
      <c r="E83" s="96"/>
      <c r="F83" s="96"/>
      <c r="G83" s="96"/>
      <c r="H83" s="96"/>
      <c r="I83" s="93"/>
      <c r="J83" s="94"/>
      <c r="K83" s="314">
        <v>0.05</v>
      </c>
      <c r="L83" s="854">
        <f>N77*K83</f>
        <v>463.48324950730142</v>
      </c>
      <c r="M83" s="855"/>
      <c r="N83" s="57"/>
    </row>
    <row r="84" spans="1:14" ht="15" thickBot="1">
      <c r="B84" s="97" t="s">
        <v>1058</v>
      </c>
      <c r="C84" s="98"/>
      <c r="D84" s="98"/>
      <c r="E84" s="98"/>
      <c r="F84" s="98"/>
      <c r="G84" s="98"/>
      <c r="H84" s="98"/>
      <c r="I84" s="99"/>
      <c r="J84" s="100"/>
      <c r="K84" s="315">
        <v>0.05</v>
      </c>
      <c r="L84" s="856">
        <f>N77*K84</f>
        <v>463.48324950730142</v>
      </c>
      <c r="M84" s="857"/>
      <c r="N84" s="57"/>
    </row>
    <row r="85" spans="1:14" ht="15" thickBot="1">
      <c r="B85" s="820" t="s">
        <v>1037</v>
      </c>
      <c r="C85" s="821"/>
      <c r="D85" s="821"/>
      <c r="E85" s="821"/>
      <c r="F85" s="821"/>
      <c r="G85" s="821"/>
      <c r="H85" s="821"/>
      <c r="I85" s="821"/>
      <c r="J85" s="821"/>
      <c r="K85" s="821"/>
      <c r="L85" s="821"/>
      <c r="M85" s="822"/>
      <c r="N85" s="58">
        <f>L82+L83+L84</f>
        <v>2780.8994970438084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12050.564487189837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71" t="s">
        <v>2327</v>
      </c>
      <c r="C118" s="403"/>
      <c r="D118" s="403"/>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ht="21"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1550</v>
      </c>
      <c r="C31" s="87" t="s">
        <v>1551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404</v>
      </c>
      <c r="B48" s="49" t="str">
        <f>VLOOKUP(A48,MATERIALES!A4:D373,3,FALSE)</f>
        <v>Cal</v>
      </c>
      <c r="C48" s="291"/>
      <c r="D48" s="291"/>
      <c r="E48" s="291"/>
      <c r="F48" s="291"/>
      <c r="G48" s="291"/>
      <c r="H48" s="291"/>
      <c r="I48" s="278"/>
      <c r="J48" s="234" t="str">
        <f>VLOOKUP(A48,MATERIALES!A4:D373,2,FALSE)</f>
        <v>kg</v>
      </c>
      <c r="K48" s="292">
        <v>1</v>
      </c>
      <c r="L48" s="277"/>
      <c r="M48" s="412">
        <f>VLOOKUP(A48,MATERIALES!A4:D395,4,FALSE)</f>
        <v>990</v>
      </c>
      <c r="N48" s="282">
        <f>K48*M48</f>
        <v>990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990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990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198</v>
      </c>
      <c r="M83" s="855"/>
      <c r="N83" s="57"/>
    </row>
    <row r="84" spans="1:14">
      <c r="B84" s="95" t="s">
        <v>1057</v>
      </c>
      <c r="C84" s="96"/>
      <c r="D84" s="96"/>
      <c r="E84" s="96"/>
      <c r="F84" s="96"/>
      <c r="G84" s="96"/>
      <c r="H84" s="96"/>
      <c r="I84" s="93"/>
      <c r="J84" s="94"/>
      <c r="K84" s="314">
        <v>0.05</v>
      </c>
      <c r="L84" s="854">
        <f>N78*K84</f>
        <v>49.5</v>
      </c>
      <c r="M84" s="855"/>
      <c r="N84" s="57"/>
    </row>
    <row r="85" spans="1:14" ht="15" thickBot="1">
      <c r="B85" s="97" t="s">
        <v>1058</v>
      </c>
      <c r="C85" s="98"/>
      <c r="D85" s="98"/>
      <c r="E85" s="98"/>
      <c r="F85" s="98"/>
      <c r="G85" s="98"/>
      <c r="H85" s="98"/>
      <c r="I85" s="99"/>
      <c r="J85" s="100"/>
      <c r="K85" s="315">
        <v>0.05</v>
      </c>
      <c r="L85" s="856">
        <f>N78*K85</f>
        <v>49.5</v>
      </c>
      <c r="M85" s="857"/>
      <c r="N85" s="57"/>
    </row>
    <row r="86" spans="1:14" ht="15" thickBot="1">
      <c r="B86" s="820" t="s">
        <v>1037</v>
      </c>
      <c r="C86" s="821"/>
      <c r="D86" s="821"/>
      <c r="E86" s="821"/>
      <c r="F86" s="821"/>
      <c r="G86" s="821"/>
      <c r="H86" s="821"/>
      <c r="I86" s="821"/>
      <c r="J86" s="821"/>
      <c r="K86" s="821"/>
      <c r="L86" s="821"/>
      <c r="M86" s="822"/>
      <c r="N86" s="58">
        <f>L83+L84+L85</f>
        <v>297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1107</v>
      </c>
      <c r="C31" s="87" t="s">
        <v>1283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600</v>
      </c>
      <c r="N36" s="282">
        <f>K36/M36</f>
        <v>83.333333333333329</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600</v>
      </c>
      <c r="N37" s="282">
        <f>K37/M37</f>
        <v>218.57333333333332</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600</v>
      </c>
      <c r="N38" s="282">
        <f>K38/M38</f>
        <v>192.5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N75*M41</f>
        <v>0.42556004338416664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494.8322267100508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845</v>
      </c>
      <c r="B48" s="49" t="str">
        <f>VLOOKUP(A48,MATERIALES!A5:D373,3,FALSE)</f>
        <v>Agua</v>
      </c>
      <c r="C48" s="291"/>
      <c r="D48" s="291"/>
      <c r="E48" s="291"/>
      <c r="F48" s="291"/>
      <c r="G48" s="291"/>
      <c r="H48" s="291"/>
      <c r="I48" s="278"/>
      <c r="J48" s="234" t="str">
        <f>VLOOKUP(A48,MATERIALES!A4:D373,2,FALSE)</f>
        <v>lt</v>
      </c>
      <c r="K48" s="292">
        <v>3</v>
      </c>
      <c r="L48" s="277"/>
      <c r="M48" s="412">
        <f>VLOOKUP(A48,MATERIALES!A5:D396,4,FALSE)</f>
        <v>2</v>
      </c>
      <c r="N48" s="282">
        <f>K48*M48</f>
        <v>6</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B58" s="52"/>
      <c r="C58" s="327"/>
      <c r="D58" s="327"/>
      <c r="E58" s="327"/>
      <c r="F58" s="327"/>
      <c r="G58" s="327"/>
      <c r="H58" s="321"/>
      <c r="I58" s="289"/>
      <c r="J58" s="296"/>
      <c r="K58" s="289"/>
      <c r="L58" s="824"/>
      <c r="M58" s="825"/>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4800</v>
      </c>
      <c r="N69" s="405">
        <f>K69/M69</f>
        <v>21.278002169208332</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0" t="s">
        <v>1037</v>
      </c>
      <c r="C75" s="821"/>
      <c r="D75" s="821"/>
      <c r="E75" s="821"/>
      <c r="F75" s="821"/>
      <c r="G75" s="821"/>
      <c r="H75" s="821"/>
      <c r="I75" s="827"/>
      <c r="J75" s="827"/>
      <c r="K75" s="827"/>
      <c r="L75" s="827"/>
      <c r="M75" s="828"/>
      <c r="N75" s="311">
        <f>SUM(N69:N74)</f>
        <v>42.556004338416663</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543.38823104846745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108.67764620969349</v>
      </c>
      <c r="M82" s="855"/>
      <c r="N82" s="57"/>
    </row>
    <row r="83" spans="1:14">
      <c r="B83" s="95" t="s">
        <v>1057</v>
      </c>
      <c r="C83" s="96"/>
      <c r="D83" s="96"/>
      <c r="E83" s="96"/>
      <c r="F83" s="96"/>
      <c r="G83" s="96"/>
      <c r="H83" s="96"/>
      <c r="I83" s="93"/>
      <c r="J83" s="94"/>
      <c r="K83" s="314">
        <v>0.05</v>
      </c>
      <c r="L83" s="854">
        <f>N77*K83</f>
        <v>27.169411552423373</v>
      </c>
      <c r="M83" s="855"/>
      <c r="N83" s="57"/>
    </row>
    <row r="84" spans="1:14" ht="15" thickBot="1">
      <c r="B84" s="97" t="s">
        <v>1058</v>
      </c>
      <c r="C84" s="98"/>
      <c r="D84" s="98"/>
      <c r="E84" s="98"/>
      <c r="F84" s="98"/>
      <c r="G84" s="98"/>
      <c r="H84" s="98"/>
      <c r="I84" s="99"/>
      <c r="J84" s="100"/>
      <c r="K84" s="315">
        <v>0.05</v>
      </c>
      <c r="L84" s="856">
        <f>N77*K84</f>
        <v>27.169411552423373</v>
      </c>
      <c r="M84" s="857"/>
      <c r="N84" s="57"/>
    </row>
    <row r="85" spans="1:14" ht="15" thickBot="1">
      <c r="B85" s="820" t="s">
        <v>1037</v>
      </c>
      <c r="C85" s="821"/>
      <c r="D85" s="821"/>
      <c r="E85" s="821"/>
      <c r="F85" s="821"/>
      <c r="G85" s="821"/>
      <c r="H85" s="821"/>
      <c r="I85" s="821"/>
      <c r="J85" s="821"/>
      <c r="K85" s="821"/>
      <c r="L85" s="821"/>
      <c r="M85" s="822"/>
      <c r="N85" s="58">
        <f>L82+L83+L84</f>
        <v>163.01646931454025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706.40470036300769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71" t="s">
        <v>2327</v>
      </c>
      <c r="C118" s="403"/>
      <c r="D118" s="403"/>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1108</v>
      </c>
      <c r="C31" s="87" t="s">
        <v>1284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45</v>
      </c>
      <c r="N37" s="282">
        <f>K37/M37</f>
        <v>2914.3111111111111</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0.02</v>
      </c>
      <c r="N41" s="354">
        <f>N75*M41</f>
        <v>11.348267823577778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6603.4371567124672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2</v>
      </c>
      <c r="N48" s="282">
        <f>K48*M48</f>
        <v>50</v>
      </c>
    </row>
    <row r="49" spans="1:14">
      <c r="A49" s="114" t="s">
        <v>529</v>
      </c>
      <c r="B49" s="49" t="str">
        <f>VLOOKUP(A49,MATERIALES!A6:D373,3,FALSE)</f>
        <v xml:space="preserve">Material  de afirmado de la Zona </v>
      </c>
      <c r="C49" s="291"/>
      <c r="D49" s="291"/>
      <c r="E49" s="291"/>
      <c r="F49" s="291"/>
      <c r="G49" s="291"/>
      <c r="H49" s="291"/>
      <c r="I49" s="278"/>
      <c r="J49" s="234" t="str">
        <f>VLOOKUP(A49,MATERIALES!A5:D373,2,FALSE)</f>
        <v>m3</v>
      </c>
      <c r="K49" s="292">
        <v>1.25</v>
      </c>
      <c r="L49" s="277"/>
      <c r="M49" s="412">
        <f>VLOOKUP(A49,MATERIALES!A6:D397,4,FALSE)</f>
        <v>12495</v>
      </c>
      <c r="N49" s="282">
        <f>K49*M49</f>
        <v>15618.75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15668.75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1387</v>
      </c>
      <c r="B58" s="52" t="str">
        <f>VLOOKUP(A58,TRANSPORTE!A5:D117,3,FALSE)</f>
        <v xml:space="preserve">Transporte de Material de Afirmado de la Zona </v>
      </c>
      <c r="C58" s="327"/>
      <c r="D58" s="327"/>
      <c r="E58" s="327"/>
      <c r="F58" s="327"/>
      <c r="G58" s="327"/>
      <c r="H58" s="321" t="s">
        <v>1552</v>
      </c>
      <c r="I58" s="289">
        <v>1.25</v>
      </c>
      <c r="J58" s="296">
        <v>1</v>
      </c>
      <c r="K58" s="289">
        <f>I58*J58</f>
        <v>1.25</v>
      </c>
      <c r="L58" s="824">
        <f>VLOOKUP(A58,TRANSPORTE!A5:D117,4,FALSE)</f>
        <v>1082</v>
      </c>
      <c r="M58" s="825"/>
      <c r="N58" s="297">
        <f>K58*L58</f>
        <v>1352.5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1352.5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360</v>
      </c>
      <c r="N69" s="405">
        <f>K69/M69</f>
        <v>283.70669558944445</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360</v>
      </c>
      <c r="N70" s="405">
        <f>K70/M70</f>
        <v>283.70669558944445</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0" t="s">
        <v>1037</v>
      </c>
      <c r="C75" s="821"/>
      <c r="D75" s="821"/>
      <c r="E75" s="821"/>
      <c r="F75" s="821"/>
      <c r="G75" s="821"/>
      <c r="H75" s="821"/>
      <c r="I75" s="827"/>
      <c r="J75" s="827"/>
      <c r="K75" s="827"/>
      <c r="L75" s="827"/>
      <c r="M75" s="828"/>
      <c r="N75" s="311">
        <f>SUM(N69:N74)</f>
        <v>567.4133911788889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24192.100547891358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4838.4201095782719</v>
      </c>
      <c r="M82" s="855"/>
      <c r="N82" s="57"/>
    </row>
    <row r="83" spans="1:14">
      <c r="B83" s="95" t="s">
        <v>1057</v>
      </c>
      <c r="C83" s="96"/>
      <c r="D83" s="96"/>
      <c r="E83" s="96"/>
      <c r="F83" s="96"/>
      <c r="G83" s="96"/>
      <c r="H83" s="96"/>
      <c r="I83" s="93"/>
      <c r="J83" s="94"/>
      <c r="K83" s="314">
        <v>0.05</v>
      </c>
      <c r="L83" s="854">
        <f>N77*K83</f>
        <v>1209.605027394568</v>
      </c>
      <c r="M83" s="855"/>
      <c r="N83" s="57"/>
    </row>
    <row r="84" spans="1:14" ht="15" thickBot="1">
      <c r="B84" s="97" t="s">
        <v>1058</v>
      </c>
      <c r="C84" s="98"/>
      <c r="D84" s="98"/>
      <c r="E84" s="98"/>
      <c r="F84" s="98"/>
      <c r="G84" s="98"/>
      <c r="H84" s="98"/>
      <c r="I84" s="99"/>
      <c r="J84" s="100"/>
      <c r="K84" s="315">
        <v>0.05</v>
      </c>
      <c r="L84" s="856">
        <f>N77*K84</f>
        <v>1209.605027394568</v>
      </c>
      <c r="M84" s="857"/>
      <c r="N84" s="57"/>
    </row>
    <row r="85" spans="1:14" ht="15" thickBot="1">
      <c r="B85" s="820" t="s">
        <v>1037</v>
      </c>
      <c r="C85" s="821"/>
      <c r="D85" s="821"/>
      <c r="E85" s="821"/>
      <c r="F85" s="821"/>
      <c r="G85" s="821"/>
      <c r="H85" s="821"/>
      <c r="I85" s="821"/>
      <c r="J85" s="821"/>
      <c r="K85" s="821"/>
      <c r="L85" s="821"/>
      <c r="M85" s="822"/>
      <c r="N85" s="58">
        <f>L82+L83+L84</f>
        <v>7257.6301643674069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31449.730712258766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29.25"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71" t="s">
        <v>2327</v>
      </c>
      <c r="C118" s="403"/>
      <c r="D118" s="403"/>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1109</v>
      </c>
      <c r="C31" s="87" t="s">
        <v>1285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439</v>
      </c>
      <c r="B48" s="49" t="str">
        <f>VLOOKUP(A48,MATERIALES!A4:D373,3,FALSE)</f>
        <v>Cloruro De Calcio En Hojuelas (Flakes)</v>
      </c>
      <c r="C48" s="291"/>
      <c r="D48" s="291"/>
      <c r="E48" s="291"/>
      <c r="F48" s="291"/>
      <c r="G48" s="291"/>
      <c r="H48" s="291"/>
      <c r="I48" s="278"/>
      <c r="J48" s="234" t="str">
        <f>VLOOKUP(A48,MATERIALES!A4:D373,2,FALSE)</f>
        <v>kg</v>
      </c>
      <c r="K48" s="292">
        <v>1</v>
      </c>
      <c r="L48" s="277"/>
      <c r="M48" s="412">
        <f>VLOOKUP(A48,MATERIALES!A4:D395,4,FALSE)</f>
        <v>5037.3730018469478</v>
      </c>
      <c r="N48" s="282">
        <f>K48*M48</f>
        <v>5037.3730018469478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5037.3730018469478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5037.3730018469478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1007.4746003693896</v>
      </c>
      <c r="M83" s="855"/>
      <c r="N83" s="57"/>
    </row>
    <row r="84" spans="1:14">
      <c r="B84" s="95" t="s">
        <v>1057</v>
      </c>
      <c r="C84" s="96"/>
      <c r="D84" s="96"/>
      <c r="E84" s="96"/>
      <c r="F84" s="96"/>
      <c r="G84" s="96"/>
      <c r="H84" s="96"/>
      <c r="I84" s="93"/>
      <c r="J84" s="94"/>
      <c r="K84" s="314">
        <v>0.05</v>
      </c>
      <c r="L84" s="854">
        <f>N78*K84</f>
        <v>251.86865009234739</v>
      </c>
      <c r="M84" s="855"/>
      <c r="N84" s="57"/>
    </row>
    <row r="85" spans="1:14" ht="15" thickBot="1">
      <c r="B85" s="97" t="s">
        <v>1058</v>
      </c>
      <c r="C85" s="98"/>
      <c r="D85" s="98"/>
      <c r="E85" s="98"/>
      <c r="F85" s="98"/>
      <c r="G85" s="98"/>
      <c r="H85" s="98"/>
      <c r="I85" s="99"/>
      <c r="J85" s="100"/>
      <c r="K85" s="315">
        <v>0.05</v>
      </c>
      <c r="L85" s="856">
        <f>N78*K85</f>
        <v>251.86865009234739</v>
      </c>
      <c r="M85" s="857"/>
      <c r="N85" s="57"/>
    </row>
    <row r="86" spans="1:14" ht="15" thickBot="1">
      <c r="B86" s="820" t="s">
        <v>1037</v>
      </c>
      <c r="C86" s="821"/>
      <c r="D86" s="821"/>
      <c r="E86" s="821"/>
      <c r="F86" s="821"/>
      <c r="G86" s="821"/>
      <c r="H86" s="821"/>
      <c r="I86" s="821"/>
      <c r="J86" s="821"/>
      <c r="K86" s="821"/>
      <c r="L86" s="821"/>
      <c r="M86" s="822"/>
      <c r="N86" s="58">
        <f>L83+L84+L85</f>
        <v>1511.2119005540844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6548.5849024010322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1110</v>
      </c>
      <c r="C31" s="87" t="s">
        <v>1286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441</v>
      </c>
      <c r="B48" s="49" t="str">
        <f>VLOOKUP(A48,MATERIALES!A4:D373,3,FALSE)</f>
        <v>Cloruro De Calcio En Esferas (Pellets)</v>
      </c>
      <c r="C48" s="291"/>
      <c r="D48" s="291"/>
      <c r="E48" s="291"/>
      <c r="F48" s="291"/>
      <c r="G48" s="291"/>
      <c r="H48" s="291"/>
      <c r="I48" s="278"/>
      <c r="J48" s="234" t="str">
        <f>VLOOKUP(A48,MATERIALES!A4:D373,2,FALSE)</f>
        <v>kg</v>
      </c>
      <c r="K48" s="292">
        <v>1</v>
      </c>
      <c r="L48" s="277"/>
      <c r="M48" s="412">
        <f>VLOOKUP(A48,MATERIALES!A4:D395,4,FALSE)</f>
        <v>3195.4616785146909</v>
      </c>
      <c r="N48" s="282">
        <f>K48*M48</f>
        <v>3195.4616785146909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3195.4616785146909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3195.4616785146909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639.09233570293827</v>
      </c>
      <c r="M83" s="855"/>
      <c r="N83" s="57"/>
    </row>
    <row r="84" spans="1:14">
      <c r="B84" s="95" t="s">
        <v>1057</v>
      </c>
      <c r="C84" s="96"/>
      <c r="D84" s="96"/>
      <c r="E84" s="96"/>
      <c r="F84" s="96"/>
      <c r="G84" s="96"/>
      <c r="H84" s="96"/>
      <c r="I84" s="93"/>
      <c r="J84" s="94"/>
      <c r="K84" s="314">
        <v>0.05</v>
      </c>
      <c r="L84" s="854">
        <f>N78*K84</f>
        <v>159.77308392573457</v>
      </c>
      <c r="M84" s="855"/>
      <c r="N84" s="57"/>
    </row>
    <row r="85" spans="1:14" ht="15" thickBot="1">
      <c r="B85" s="97" t="s">
        <v>1058</v>
      </c>
      <c r="C85" s="98"/>
      <c r="D85" s="98"/>
      <c r="E85" s="98"/>
      <c r="F85" s="98"/>
      <c r="G85" s="98"/>
      <c r="H85" s="98"/>
      <c r="I85" s="99"/>
      <c r="J85" s="100"/>
      <c r="K85" s="315">
        <v>0.05</v>
      </c>
      <c r="L85" s="856">
        <f>N78*K85</f>
        <v>159.77308392573457</v>
      </c>
      <c r="M85" s="857"/>
      <c r="N85" s="57"/>
    </row>
    <row r="86" spans="1:14" ht="15" thickBot="1">
      <c r="B86" s="820" t="s">
        <v>1037</v>
      </c>
      <c r="C86" s="821"/>
      <c r="D86" s="821"/>
      <c r="E86" s="821"/>
      <c r="F86" s="821"/>
      <c r="G86" s="821"/>
      <c r="H86" s="821"/>
      <c r="I86" s="821"/>
      <c r="J86" s="821"/>
      <c r="K86" s="821"/>
      <c r="L86" s="821"/>
      <c r="M86" s="822"/>
      <c r="N86" s="58">
        <f>L83+L84+L85</f>
        <v>958.63850355440741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4154.1001820690981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ht="18.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1111</v>
      </c>
      <c r="C31" s="87" t="s">
        <v>1287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845</v>
      </c>
      <c r="B48" s="49" t="str">
        <f>VLOOKUP(A48,MATERIALES!A5:D373,3,FALSE)</f>
        <v>Agua</v>
      </c>
      <c r="C48" s="291"/>
      <c r="D48" s="291"/>
      <c r="E48" s="291"/>
      <c r="F48" s="291"/>
      <c r="G48" s="291"/>
      <c r="H48" s="291"/>
      <c r="I48" s="278"/>
      <c r="J48" s="234" t="str">
        <f>VLOOKUP(A48,MATERIALES!A4:D373,2,FALSE)</f>
        <v>lt</v>
      </c>
      <c r="K48" s="292">
        <v>1</v>
      </c>
      <c r="L48" s="277"/>
      <c r="M48" s="412">
        <f>VLOOKUP(A48,MATERIALES!A5:D396,4,FALSE)</f>
        <v>2</v>
      </c>
      <c r="N48" s="282">
        <f>K48*M48</f>
        <v>2</v>
      </c>
    </row>
    <row r="49" spans="1:14">
      <c r="A49" s="114" t="s">
        <v>441</v>
      </c>
      <c r="B49" s="49" t="str">
        <f>VLOOKUP(A49,MATERIALES!A6:D373,3,FALSE)</f>
        <v>Cloruro De Calcio En Esferas (Pellets)</v>
      </c>
      <c r="C49" s="291"/>
      <c r="D49" s="291"/>
      <c r="E49" s="291"/>
      <c r="F49" s="291"/>
      <c r="G49" s="291"/>
      <c r="H49" s="291"/>
      <c r="I49" s="278"/>
      <c r="J49" s="234" t="str">
        <f>VLOOKUP(A49,MATERIALES!A5:D373,2,FALSE)</f>
        <v>kg</v>
      </c>
      <c r="K49" s="292">
        <v>0.36</v>
      </c>
      <c r="L49" s="277"/>
      <c r="M49" s="412">
        <f>VLOOKUP(A49,MATERIALES!A6:D397,4,FALSE)</f>
        <v>3195.4616785146909</v>
      </c>
      <c r="N49" s="282">
        <f>K49*M49</f>
        <v>1150.3662042652886</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1152.3662042652886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B58" s="52"/>
      <c r="C58" s="327"/>
      <c r="D58" s="327"/>
      <c r="E58" s="327"/>
      <c r="F58" s="327"/>
      <c r="G58" s="327"/>
      <c r="H58" s="321"/>
      <c r="I58" s="289"/>
      <c r="J58" s="296"/>
      <c r="K58" s="289"/>
      <c r="L58" s="824"/>
      <c r="M58" s="825"/>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46" t="s">
        <v>1047</v>
      </c>
      <c r="C68" s="847"/>
      <c r="D68" s="847"/>
      <c r="E68" s="847"/>
      <c r="F68" s="847"/>
      <c r="G68" s="847"/>
      <c r="H68" s="847"/>
      <c r="I68" s="79" t="s">
        <v>1048</v>
      </c>
      <c r="J68" s="81" t="s">
        <v>1494</v>
      </c>
      <c r="K68" s="80" t="s">
        <v>1050</v>
      </c>
      <c r="L68" s="848" t="s">
        <v>1034</v>
      </c>
      <c r="M68" s="849"/>
      <c r="N68" s="104" t="s">
        <v>1035</v>
      </c>
    </row>
    <row r="69" spans="2:15">
      <c r="B69" s="55"/>
      <c r="C69" s="53"/>
      <c r="D69" s="53"/>
      <c r="E69" s="53"/>
      <c r="F69" s="53"/>
      <c r="G69" s="53"/>
      <c r="H69" s="53"/>
      <c r="I69" s="302"/>
      <c r="J69" s="303"/>
      <c r="K69" s="304"/>
      <c r="L69" s="56"/>
      <c r="M69" s="305"/>
      <c r="N69" s="405"/>
      <c r="O69" s="112"/>
    </row>
    <row r="70" spans="2:15">
      <c r="B70" s="55"/>
      <c r="C70" s="53"/>
      <c r="D70" s="53"/>
      <c r="E70" s="53"/>
      <c r="F70" s="53"/>
      <c r="G70" s="53"/>
      <c r="H70" s="53"/>
      <c r="I70" s="302"/>
      <c r="J70" s="303"/>
      <c r="K70" s="304"/>
      <c r="L70" s="56"/>
      <c r="M70" s="309"/>
      <c r="N70" s="405"/>
    </row>
    <row r="71" spans="2:15">
      <c r="B71" s="55"/>
      <c r="C71" s="53"/>
      <c r="D71" s="53"/>
      <c r="E71" s="53"/>
      <c r="F71" s="53"/>
      <c r="G71" s="53"/>
      <c r="H71" s="53"/>
      <c r="I71" s="289"/>
      <c r="J71" s="307"/>
      <c r="K71" s="308"/>
      <c r="L71" s="56"/>
      <c r="M71" s="310"/>
      <c r="N71" s="306"/>
    </row>
    <row r="72" spans="2:15">
      <c r="B72" s="55"/>
      <c r="C72" s="53"/>
      <c r="D72" s="53"/>
      <c r="E72" s="53"/>
      <c r="F72" s="53"/>
      <c r="G72" s="53"/>
      <c r="H72" s="53"/>
      <c r="I72" s="289"/>
      <c r="J72" s="307"/>
      <c r="K72" s="308"/>
      <c r="L72" s="328"/>
      <c r="M72" s="310"/>
      <c r="N72" s="306"/>
    </row>
    <row r="73" spans="2:15">
      <c r="B73" s="55"/>
      <c r="C73" s="53"/>
      <c r="D73" s="53"/>
      <c r="E73" s="53"/>
      <c r="F73" s="53"/>
      <c r="G73" s="53"/>
      <c r="H73" s="53"/>
      <c r="I73" s="289"/>
      <c r="J73" s="307"/>
      <c r="K73" s="308"/>
      <c r="L73" s="328"/>
      <c r="M73" s="310"/>
      <c r="N73" s="306"/>
    </row>
    <row r="74" spans="2:15" ht="15" thickBot="1">
      <c r="B74" s="807"/>
      <c r="C74" s="808"/>
      <c r="D74" s="808"/>
      <c r="E74" s="808"/>
      <c r="F74" s="808"/>
      <c r="G74" s="808"/>
      <c r="H74" s="808"/>
      <c r="I74" s="132"/>
      <c r="J74" s="132"/>
      <c r="K74" s="132"/>
      <c r="L74" s="908"/>
      <c r="M74" s="908"/>
      <c r="N74" s="51"/>
    </row>
    <row r="75" spans="2:15" ht="15" thickBot="1">
      <c r="B75" s="820" t="s">
        <v>1037</v>
      </c>
      <c r="C75" s="821"/>
      <c r="D75" s="821"/>
      <c r="E75" s="821"/>
      <c r="F75" s="821"/>
      <c r="G75" s="821"/>
      <c r="H75" s="821"/>
      <c r="I75" s="827"/>
      <c r="J75" s="827"/>
      <c r="K75" s="827"/>
      <c r="L75" s="827"/>
      <c r="M75" s="828"/>
      <c r="N75" s="311"/>
    </row>
    <row r="76" spans="2:15" ht="15" thickBot="1">
      <c r="B76" s="39"/>
      <c r="C76" s="40"/>
      <c r="D76" s="40"/>
      <c r="E76" s="40"/>
      <c r="F76" s="40"/>
      <c r="G76" s="40"/>
      <c r="H76" s="40"/>
      <c r="I76" s="40"/>
      <c r="J76" s="40"/>
      <c r="K76" s="40"/>
      <c r="L76" s="40"/>
      <c r="M76" s="40"/>
      <c r="N76" s="41"/>
    </row>
    <row r="77" spans="2:15" ht="15" thickBot="1">
      <c r="B77" s="820" t="s">
        <v>1051</v>
      </c>
      <c r="C77" s="821"/>
      <c r="D77" s="821"/>
      <c r="E77" s="821"/>
      <c r="F77" s="821"/>
      <c r="G77" s="821"/>
      <c r="H77" s="821"/>
      <c r="I77" s="821"/>
      <c r="J77" s="821"/>
      <c r="K77" s="821"/>
      <c r="L77" s="821"/>
      <c r="M77" s="822"/>
      <c r="N77" s="105">
        <f>N43+N53+N64+N75</f>
        <v>1152.3662042652886</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230.47324085305775</v>
      </c>
      <c r="M82" s="855"/>
      <c r="N82" s="57"/>
    </row>
    <row r="83" spans="1:14">
      <c r="B83" s="95" t="s">
        <v>1057</v>
      </c>
      <c r="C83" s="96"/>
      <c r="D83" s="96"/>
      <c r="E83" s="96"/>
      <c r="F83" s="96"/>
      <c r="G83" s="96"/>
      <c r="H83" s="96"/>
      <c r="I83" s="93"/>
      <c r="J83" s="94"/>
      <c r="K83" s="314">
        <v>0.05</v>
      </c>
      <c r="L83" s="854">
        <f>N77*K83</f>
        <v>57.618310213264436</v>
      </c>
      <c r="M83" s="855"/>
      <c r="N83" s="57"/>
    </row>
    <row r="84" spans="1:14" ht="15" thickBot="1">
      <c r="B84" s="97" t="s">
        <v>1058</v>
      </c>
      <c r="C84" s="98"/>
      <c r="D84" s="98"/>
      <c r="E84" s="98"/>
      <c r="F84" s="98"/>
      <c r="G84" s="98"/>
      <c r="H84" s="98"/>
      <c r="I84" s="99"/>
      <c r="J84" s="100"/>
      <c r="K84" s="315">
        <v>0.05</v>
      </c>
      <c r="L84" s="856">
        <f>N77*K84</f>
        <v>57.618310213264436</v>
      </c>
      <c r="M84" s="857"/>
      <c r="N84" s="57"/>
    </row>
    <row r="85" spans="1:14" ht="15" thickBot="1">
      <c r="B85" s="820" t="s">
        <v>1037</v>
      </c>
      <c r="C85" s="821"/>
      <c r="D85" s="821"/>
      <c r="E85" s="821"/>
      <c r="F85" s="821"/>
      <c r="G85" s="821"/>
      <c r="H85" s="821"/>
      <c r="I85" s="821"/>
      <c r="J85" s="821"/>
      <c r="K85" s="821"/>
      <c r="L85" s="821"/>
      <c r="M85" s="822"/>
      <c r="N85" s="58">
        <f>L82+L83+L84</f>
        <v>345.70986127958656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1498.0760655448753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71" t="s">
        <v>2327</v>
      </c>
      <c r="C118" s="403"/>
      <c r="D118" s="403"/>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1112</v>
      </c>
      <c r="C31" s="87" t="s">
        <v>1288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45</v>
      </c>
      <c r="N37" s="282">
        <f>K37/M37</f>
        <v>2914.3111111111111</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6597.7630228006783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529</v>
      </c>
      <c r="B48" s="49" t="str">
        <f>VLOOKUP(A48,MATERIALES!A4:D373,3,FALSE)</f>
        <v xml:space="preserve">Material  de afirmado de la Zona </v>
      </c>
      <c r="C48" s="291"/>
      <c r="D48" s="291"/>
      <c r="E48" s="291"/>
      <c r="F48" s="291"/>
      <c r="G48" s="291"/>
      <c r="H48" s="291"/>
      <c r="I48" s="278"/>
      <c r="J48" s="234" t="str">
        <f>VLOOKUP(A48,MATERIALES!A4:D373,2,FALSE)</f>
        <v>m3</v>
      </c>
      <c r="K48" s="292">
        <v>1.25</v>
      </c>
      <c r="L48" s="277"/>
      <c r="M48" s="412">
        <f>VLOOKUP(A48,MATERIALES!A4:D395,4,FALSE)</f>
        <v>12495</v>
      </c>
      <c r="N48" s="282">
        <f>K48*M48</f>
        <v>15618.75</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2</v>
      </c>
      <c r="N49" s="282">
        <f>K49*M49</f>
        <v>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15668.75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1325</v>
      </c>
      <c r="B59" s="52" t="str">
        <f>VLOOKUP(A59,TRANSPORTE!A5:D104,3,FALSE)</f>
        <v>Transporte de material de afirmado</v>
      </c>
      <c r="C59" s="327"/>
      <c r="D59" s="327"/>
      <c r="E59" s="327"/>
      <c r="F59" s="327"/>
      <c r="G59" s="327"/>
      <c r="H59" s="321" t="s">
        <v>339</v>
      </c>
      <c r="I59" s="289">
        <v>1.25</v>
      </c>
      <c r="J59" s="296">
        <v>1</v>
      </c>
      <c r="K59" s="289">
        <f>I59*J59</f>
        <v>1.25</v>
      </c>
      <c r="L59" s="824">
        <f>VLOOKUP(A59,TRANSPORTE!A5:D123,4,FALSE)</f>
        <v>1082</v>
      </c>
      <c r="M59" s="825"/>
      <c r="N59" s="297">
        <f>K59*L59</f>
        <v>1352.5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1352.5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24186.426413979567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4837.2852827959132</v>
      </c>
      <c r="M83" s="855"/>
      <c r="N83" s="57"/>
    </row>
    <row r="84" spans="1:14">
      <c r="B84" s="95" t="s">
        <v>1057</v>
      </c>
      <c r="C84" s="96"/>
      <c r="D84" s="96"/>
      <c r="E84" s="96"/>
      <c r="F84" s="96"/>
      <c r="G84" s="96"/>
      <c r="H84" s="96"/>
      <c r="I84" s="93"/>
      <c r="J84" s="94"/>
      <c r="K84" s="314">
        <v>0.05</v>
      </c>
      <c r="L84" s="854">
        <f>N78*K84</f>
        <v>1209.3213206989783</v>
      </c>
      <c r="M84" s="855"/>
      <c r="N84" s="57"/>
    </row>
    <row r="85" spans="1:14" ht="15" thickBot="1">
      <c r="B85" s="97" t="s">
        <v>1058</v>
      </c>
      <c r="C85" s="98"/>
      <c r="D85" s="98"/>
      <c r="E85" s="98"/>
      <c r="F85" s="98"/>
      <c r="G85" s="98"/>
      <c r="H85" s="98"/>
      <c r="I85" s="99"/>
      <c r="J85" s="100"/>
      <c r="K85" s="315">
        <v>0.05</v>
      </c>
      <c r="L85" s="856">
        <f>N78*K85</f>
        <v>1209.3213206989783</v>
      </c>
      <c r="M85" s="857"/>
      <c r="N85" s="57"/>
    </row>
    <row r="86" spans="1:14" ht="15" thickBot="1">
      <c r="B86" s="820" t="s">
        <v>1037</v>
      </c>
      <c r="C86" s="821"/>
      <c r="D86" s="821"/>
      <c r="E86" s="821"/>
      <c r="F86" s="821"/>
      <c r="G86" s="821"/>
      <c r="H86" s="821"/>
      <c r="I86" s="821"/>
      <c r="J86" s="821"/>
      <c r="K86" s="821"/>
      <c r="L86" s="821"/>
      <c r="M86" s="822"/>
      <c r="N86" s="58">
        <f>L83+L84+L85</f>
        <v>7255.9279241938702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31442.354338173438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1113</v>
      </c>
      <c r="C31" s="87" t="s">
        <v>1556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45</v>
      </c>
      <c r="N37" s="282">
        <f>K37/M37</f>
        <v>2914.3111111111111</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6597.7630228006783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57120</v>
      </c>
      <c r="N48" s="282">
        <f>K48*M48</f>
        <v>74256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74304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82894.825740030443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16578.965148006089</v>
      </c>
      <c r="M83" s="855"/>
      <c r="N83" s="57"/>
    </row>
    <row r="84" spans="1:14">
      <c r="B84" s="95" t="s">
        <v>1057</v>
      </c>
      <c r="C84" s="96"/>
      <c r="D84" s="96"/>
      <c r="E84" s="96"/>
      <c r="F84" s="96"/>
      <c r="G84" s="96"/>
      <c r="H84" s="96"/>
      <c r="I84" s="93"/>
      <c r="J84" s="94"/>
      <c r="K84" s="314">
        <v>0.05</v>
      </c>
      <c r="L84" s="854">
        <f>N78*K84</f>
        <v>4144.7412870015223</v>
      </c>
      <c r="M84" s="855"/>
      <c r="N84" s="57"/>
    </row>
    <row r="85" spans="1:14" ht="15" thickBot="1">
      <c r="B85" s="97" t="s">
        <v>1058</v>
      </c>
      <c r="C85" s="98"/>
      <c r="D85" s="98"/>
      <c r="E85" s="98"/>
      <c r="F85" s="98"/>
      <c r="G85" s="98"/>
      <c r="H85" s="98"/>
      <c r="I85" s="99"/>
      <c r="J85" s="100"/>
      <c r="K85" s="315">
        <v>0.05</v>
      </c>
      <c r="L85" s="856">
        <f>N78*K85</f>
        <v>4144.7412870015223</v>
      </c>
      <c r="M85" s="857"/>
      <c r="N85" s="57"/>
    </row>
    <row r="86" spans="1:14" ht="15" thickBot="1">
      <c r="B86" s="820" t="s">
        <v>1037</v>
      </c>
      <c r="C86" s="821"/>
      <c r="D86" s="821"/>
      <c r="E86" s="821"/>
      <c r="F86" s="821"/>
      <c r="G86" s="821"/>
      <c r="H86" s="821"/>
      <c r="I86" s="821"/>
      <c r="J86" s="821"/>
      <c r="K86" s="821"/>
      <c r="L86" s="821"/>
      <c r="M86" s="822"/>
      <c r="N86" s="58">
        <f>L83+L84+L85</f>
        <v>24868.447722009132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107763.27346203958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1114</v>
      </c>
      <c r="C31" s="87" t="s">
        <v>1555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45</v>
      </c>
      <c r="N37" s="282">
        <f>K37/M37</f>
        <v>2914.3111111111111</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6597.7630228006783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57120</v>
      </c>
      <c r="N48" s="282">
        <f>K48*M48</f>
        <v>74256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74304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82894.825740030443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16578.965148006089</v>
      </c>
      <c r="M83" s="855"/>
      <c r="N83" s="57"/>
    </row>
    <row r="84" spans="1:14">
      <c r="B84" s="95" t="s">
        <v>1057</v>
      </c>
      <c r="C84" s="96"/>
      <c r="D84" s="96"/>
      <c r="E84" s="96"/>
      <c r="F84" s="96"/>
      <c r="G84" s="96"/>
      <c r="H84" s="96"/>
      <c r="I84" s="93"/>
      <c r="J84" s="94"/>
      <c r="K84" s="314">
        <v>0.05</v>
      </c>
      <c r="L84" s="854">
        <f>N78*K84</f>
        <v>4144.7412870015223</v>
      </c>
      <c r="M84" s="855"/>
      <c r="N84" s="57"/>
    </row>
    <row r="85" spans="1:14" ht="15" thickBot="1">
      <c r="B85" s="97" t="s">
        <v>1058</v>
      </c>
      <c r="C85" s="98"/>
      <c r="D85" s="98"/>
      <c r="E85" s="98"/>
      <c r="F85" s="98"/>
      <c r="G85" s="98"/>
      <c r="H85" s="98"/>
      <c r="I85" s="99"/>
      <c r="J85" s="100"/>
      <c r="K85" s="315">
        <v>0.05</v>
      </c>
      <c r="L85" s="856">
        <f>N78*K85</f>
        <v>4144.7412870015223</v>
      </c>
      <c r="M85" s="857"/>
      <c r="N85" s="57"/>
    </row>
    <row r="86" spans="1:14" ht="15" thickBot="1">
      <c r="B86" s="820" t="s">
        <v>1037</v>
      </c>
      <c r="C86" s="821"/>
      <c r="D86" s="821"/>
      <c r="E86" s="821"/>
      <c r="F86" s="821"/>
      <c r="G86" s="821"/>
      <c r="H86" s="821"/>
      <c r="I86" s="821"/>
      <c r="J86" s="821"/>
      <c r="K86" s="821"/>
      <c r="L86" s="821"/>
      <c r="M86" s="822"/>
      <c r="N86" s="58">
        <f>L83+L84+L85</f>
        <v>24868.447722009132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107763.27346203958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1557</v>
      </c>
      <c r="C31" s="87" t="s">
        <v>1558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45</v>
      </c>
      <c r="N37" s="282">
        <f>K37/M37</f>
        <v>2914.3111111111111</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6597.7630228006783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57120</v>
      </c>
      <c r="N48" s="282">
        <f>K48*M48</f>
        <v>74256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74304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82894.825740030443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16578.965148006089</v>
      </c>
      <c r="M83" s="855"/>
      <c r="N83" s="57"/>
    </row>
    <row r="84" spans="1:14">
      <c r="B84" s="95" t="s">
        <v>1057</v>
      </c>
      <c r="C84" s="96"/>
      <c r="D84" s="96"/>
      <c r="E84" s="96"/>
      <c r="F84" s="96"/>
      <c r="G84" s="96"/>
      <c r="H84" s="96"/>
      <c r="I84" s="93"/>
      <c r="J84" s="94"/>
      <c r="K84" s="314">
        <v>0.05</v>
      </c>
      <c r="L84" s="854">
        <f>N78*K84</f>
        <v>4144.7412870015223</v>
      </c>
      <c r="M84" s="855"/>
      <c r="N84" s="57"/>
    </row>
    <row r="85" spans="1:14" ht="15" thickBot="1">
      <c r="B85" s="97" t="s">
        <v>1058</v>
      </c>
      <c r="C85" s="98"/>
      <c r="D85" s="98"/>
      <c r="E85" s="98"/>
      <c r="F85" s="98"/>
      <c r="G85" s="98"/>
      <c r="H85" s="98"/>
      <c r="I85" s="99"/>
      <c r="J85" s="100"/>
      <c r="K85" s="315">
        <v>0.05</v>
      </c>
      <c r="L85" s="856">
        <f>N78*K85</f>
        <v>4144.7412870015223</v>
      </c>
      <c r="M85" s="857"/>
      <c r="N85" s="57"/>
    </row>
    <row r="86" spans="1:14" ht="15" thickBot="1">
      <c r="B86" s="820" t="s">
        <v>1037</v>
      </c>
      <c r="C86" s="821"/>
      <c r="D86" s="821"/>
      <c r="E86" s="821"/>
      <c r="F86" s="821"/>
      <c r="G86" s="821"/>
      <c r="H86" s="821"/>
      <c r="I86" s="821"/>
      <c r="J86" s="821"/>
      <c r="K86" s="821"/>
      <c r="L86" s="821"/>
      <c r="M86" s="822"/>
      <c r="N86" s="58">
        <f>L83+L84+L85</f>
        <v>24868.447722009132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107763.27346203958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1559</v>
      </c>
      <c r="C31" s="87" t="s">
        <v>1560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281">
        <v>2.5</v>
      </c>
      <c r="N36" s="282">
        <f>K36/M36</f>
        <v>4299.7484175631953</v>
      </c>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413"/>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0.05</v>
      </c>
      <c r="N41" s="354">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5065.7564956546958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57120</v>
      </c>
      <c r="N48" s="282">
        <f>K48*M48</f>
        <v>74256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74304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96115.56738353557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19223.113476707116</v>
      </c>
      <c r="M83" s="855"/>
      <c r="N83" s="57"/>
    </row>
    <row r="84" spans="1:14">
      <c r="B84" s="95" t="s">
        <v>1057</v>
      </c>
      <c r="C84" s="96"/>
      <c r="D84" s="96"/>
      <c r="E84" s="96"/>
      <c r="F84" s="96"/>
      <c r="G84" s="96"/>
      <c r="H84" s="96"/>
      <c r="I84" s="93"/>
      <c r="J84" s="94"/>
      <c r="K84" s="314">
        <v>0.05</v>
      </c>
      <c r="L84" s="854">
        <f>N78*K84</f>
        <v>4805.7783691767791</v>
      </c>
      <c r="M84" s="855"/>
      <c r="N84" s="57"/>
    </row>
    <row r="85" spans="1:14" ht="15" thickBot="1">
      <c r="B85" s="97" t="s">
        <v>1058</v>
      </c>
      <c r="C85" s="98"/>
      <c r="D85" s="98"/>
      <c r="E85" s="98"/>
      <c r="F85" s="98"/>
      <c r="G85" s="98"/>
      <c r="H85" s="98"/>
      <c r="I85" s="99"/>
      <c r="J85" s="100"/>
      <c r="K85" s="315">
        <v>0.05</v>
      </c>
      <c r="L85" s="856">
        <f>N78*K85</f>
        <v>4805.7783691767791</v>
      </c>
      <c r="M85" s="857"/>
      <c r="N85" s="57"/>
    </row>
    <row r="86" spans="1:14" ht="15" thickBot="1">
      <c r="B86" s="820" t="s">
        <v>1037</v>
      </c>
      <c r="C86" s="821"/>
      <c r="D86" s="821"/>
      <c r="E86" s="821"/>
      <c r="F86" s="821"/>
      <c r="G86" s="821"/>
      <c r="H86" s="821"/>
      <c r="I86" s="821"/>
      <c r="J86" s="821"/>
      <c r="K86" s="821"/>
      <c r="L86" s="821"/>
      <c r="M86" s="822"/>
      <c r="N86" s="58">
        <f>L83+L84+L85</f>
        <v>28834.670215060676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124950.23759859624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1561</v>
      </c>
      <c r="C31" s="87" t="s">
        <v>1562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281">
        <v>2.5</v>
      </c>
      <c r="N36" s="282">
        <f>K36/M36</f>
        <v>4299.7484175631953</v>
      </c>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0.05</v>
      </c>
      <c r="N41" s="354">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5065.7564956546958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57120</v>
      </c>
      <c r="N48" s="282">
        <f>K48*M48</f>
        <v>74256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74304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96115.56738353557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19223.113476707116</v>
      </c>
      <c r="M83" s="855"/>
      <c r="N83" s="57"/>
    </row>
    <row r="84" spans="1:14">
      <c r="B84" s="95" t="s">
        <v>1057</v>
      </c>
      <c r="C84" s="96"/>
      <c r="D84" s="96"/>
      <c r="E84" s="96"/>
      <c r="F84" s="96"/>
      <c r="G84" s="96"/>
      <c r="H84" s="96"/>
      <c r="I84" s="93"/>
      <c r="J84" s="94"/>
      <c r="K84" s="314">
        <v>0.05</v>
      </c>
      <c r="L84" s="854">
        <f>N78*K84</f>
        <v>4805.7783691767791</v>
      </c>
      <c r="M84" s="855"/>
      <c r="N84" s="57"/>
    </row>
    <row r="85" spans="1:14" ht="15" thickBot="1">
      <c r="B85" s="97" t="s">
        <v>1058</v>
      </c>
      <c r="C85" s="98"/>
      <c r="D85" s="98"/>
      <c r="E85" s="98"/>
      <c r="F85" s="98"/>
      <c r="G85" s="98"/>
      <c r="H85" s="98"/>
      <c r="I85" s="99"/>
      <c r="J85" s="100"/>
      <c r="K85" s="315">
        <v>0.05</v>
      </c>
      <c r="L85" s="856">
        <f>N78*K85</f>
        <v>4805.7783691767791</v>
      </c>
      <c r="M85" s="857"/>
      <c r="N85" s="57"/>
    </row>
    <row r="86" spans="1:14" ht="15" thickBot="1">
      <c r="B86" s="820" t="s">
        <v>1037</v>
      </c>
      <c r="C86" s="821"/>
      <c r="D86" s="821"/>
      <c r="E86" s="821"/>
      <c r="F86" s="821"/>
      <c r="G86" s="821"/>
      <c r="H86" s="821"/>
      <c r="I86" s="821"/>
      <c r="J86" s="821"/>
      <c r="K86" s="821"/>
      <c r="L86" s="821"/>
      <c r="M86" s="822"/>
      <c r="N86" s="58">
        <f>L83+L84+L85</f>
        <v>28834.670215060676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124950.23759859624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2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1563</v>
      </c>
      <c r="C31" s="87" t="s">
        <v>1564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281">
        <v>2.5</v>
      </c>
      <c r="N36" s="282">
        <f>K36/M36</f>
        <v>4299.7484175631953</v>
      </c>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0.05</v>
      </c>
      <c r="N41" s="354">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5065.7564956546958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57120</v>
      </c>
      <c r="N48" s="282">
        <f>K48*M48</f>
        <v>74256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74304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96115.56738353557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19223.113476707116</v>
      </c>
      <c r="M83" s="855"/>
      <c r="N83" s="57"/>
    </row>
    <row r="84" spans="1:14">
      <c r="B84" s="95" t="s">
        <v>1057</v>
      </c>
      <c r="C84" s="96"/>
      <c r="D84" s="96"/>
      <c r="E84" s="96"/>
      <c r="F84" s="96"/>
      <c r="G84" s="96"/>
      <c r="H84" s="96"/>
      <c r="I84" s="93"/>
      <c r="J84" s="94"/>
      <c r="K84" s="314">
        <v>0.05</v>
      </c>
      <c r="L84" s="854">
        <f>N78*K84</f>
        <v>4805.7783691767791</v>
      </c>
      <c r="M84" s="855"/>
      <c r="N84" s="57"/>
    </row>
    <row r="85" spans="1:14" ht="15" thickBot="1">
      <c r="B85" s="97" t="s">
        <v>1058</v>
      </c>
      <c r="C85" s="98"/>
      <c r="D85" s="98"/>
      <c r="E85" s="98"/>
      <c r="F85" s="98"/>
      <c r="G85" s="98"/>
      <c r="H85" s="98"/>
      <c r="I85" s="99"/>
      <c r="J85" s="100"/>
      <c r="K85" s="315">
        <v>0.05</v>
      </c>
      <c r="L85" s="856">
        <f>N78*K85</f>
        <v>4805.7783691767791</v>
      </c>
      <c r="M85" s="857"/>
      <c r="N85" s="57"/>
    </row>
    <row r="86" spans="1:14" ht="15" thickBot="1">
      <c r="B86" s="820" t="s">
        <v>1037</v>
      </c>
      <c r="C86" s="821"/>
      <c r="D86" s="821"/>
      <c r="E86" s="821"/>
      <c r="F86" s="821"/>
      <c r="G86" s="821"/>
      <c r="H86" s="821"/>
      <c r="I86" s="821"/>
      <c r="J86" s="821"/>
      <c r="K86" s="821"/>
      <c r="L86" s="821"/>
      <c r="M86" s="822"/>
      <c r="N86" s="58">
        <f>L83+L84+L85</f>
        <v>28834.670215060676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124950.23759859624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1115</v>
      </c>
      <c r="C31" s="87" t="s">
        <v>1565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45</v>
      </c>
      <c r="N37" s="282">
        <f>K37/M37</f>
        <v>2914.3111111111111</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6597.7630228006783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70384.618469486595</v>
      </c>
      <c r="N48" s="282">
        <f>K48*M48</f>
        <v>91500.004010332574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91548.004010332574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100138.82975036302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20027.765950072604</v>
      </c>
      <c r="M83" s="855"/>
      <c r="N83" s="57"/>
    </row>
    <row r="84" spans="1:14">
      <c r="B84" s="95" t="s">
        <v>1057</v>
      </c>
      <c r="C84" s="96"/>
      <c r="D84" s="96"/>
      <c r="E84" s="96"/>
      <c r="F84" s="96"/>
      <c r="G84" s="96"/>
      <c r="H84" s="96"/>
      <c r="I84" s="93"/>
      <c r="J84" s="94"/>
      <c r="K84" s="314">
        <v>0.05</v>
      </c>
      <c r="L84" s="854">
        <f>N78*K84</f>
        <v>5006.941487518151</v>
      </c>
      <c r="M84" s="855"/>
      <c r="N84" s="57"/>
    </row>
    <row r="85" spans="1:14" ht="15" thickBot="1">
      <c r="B85" s="97" t="s">
        <v>1058</v>
      </c>
      <c r="C85" s="98"/>
      <c r="D85" s="98"/>
      <c r="E85" s="98"/>
      <c r="F85" s="98"/>
      <c r="G85" s="98"/>
      <c r="H85" s="98"/>
      <c r="I85" s="99"/>
      <c r="J85" s="100"/>
      <c r="K85" s="315">
        <v>0.05</v>
      </c>
      <c r="L85" s="856">
        <f>N78*K85</f>
        <v>5006.941487518151</v>
      </c>
      <c r="M85" s="857"/>
      <c r="N85" s="57"/>
    </row>
    <row r="86" spans="1:14" ht="15" thickBot="1">
      <c r="B86" s="820" t="s">
        <v>1037</v>
      </c>
      <c r="C86" s="821"/>
      <c r="D86" s="821"/>
      <c r="E86" s="821"/>
      <c r="F86" s="821"/>
      <c r="G86" s="821"/>
      <c r="H86" s="821"/>
      <c r="I86" s="821"/>
      <c r="J86" s="821"/>
      <c r="K86" s="821"/>
      <c r="L86" s="821"/>
      <c r="M86" s="822"/>
      <c r="N86" s="58">
        <f>L83+L84+L85</f>
        <v>30041.648925108904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130180.47867547192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1116</v>
      </c>
      <c r="C31" s="87" t="s">
        <v>1566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45</v>
      </c>
      <c r="N37" s="282">
        <f>K37/M37</f>
        <v>2914.3111111111111</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6597.7630228006783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66486.378382105962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75077.204122136405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15015.440824427282</v>
      </c>
      <c r="M83" s="855"/>
      <c r="N83" s="57"/>
    </row>
    <row r="84" spans="1:14">
      <c r="B84" s="95" t="s">
        <v>1057</v>
      </c>
      <c r="C84" s="96"/>
      <c r="D84" s="96"/>
      <c r="E84" s="96"/>
      <c r="F84" s="96"/>
      <c r="G84" s="96"/>
      <c r="H84" s="96"/>
      <c r="I84" s="93"/>
      <c r="J84" s="94"/>
      <c r="K84" s="314">
        <v>0.05</v>
      </c>
      <c r="L84" s="854">
        <f>N78*K84</f>
        <v>3753.8602061068204</v>
      </c>
      <c r="M84" s="855"/>
      <c r="N84" s="57"/>
    </row>
    <row r="85" spans="1:14" ht="15" thickBot="1">
      <c r="B85" s="97" t="s">
        <v>1058</v>
      </c>
      <c r="C85" s="98"/>
      <c r="D85" s="98"/>
      <c r="E85" s="98"/>
      <c r="F85" s="98"/>
      <c r="G85" s="98"/>
      <c r="H85" s="98"/>
      <c r="I85" s="99"/>
      <c r="J85" s="100"/>
      <c r="K85" s="315">
        <v>0.05</v>
      </c>
      <c r="L85" s="856">
        <f>N78*K85</f>
        <v>3753.8602061068204</v>
      </c>
      <c r="M85" s="857"/>
      <c r="N85" s="57"/>
    </row>
    <row r="86" spans="1:14" ht="15" thickBot="1">
      <c r="B86" s="820" t="s">
        <v>1037</v>
      </c>
      <c r="C86" s="821"/>
      <c r="D86" s="821"/>
      <c r="E86" s="821"/>
      <c r="F86" s="821"/>
      <c r="G86" s="821"/>
      <c r="H86" s="821"/>
      <c r="I86" s="821"/>
      <c r="J86" s="821"/>
      <c r="K86" s="821"/>
      <c r="L86" s="821"/>
      <c r="M86" s="822"/>
      <c r="N86" s="58">
        <f>L83+L84+L85</f>
        <v>22523.161236640921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97600.36535877733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1567</v>
      </c>
      <c r="C31" s="87" t="s">
        <v>1568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269</v>
      </c>
      <c r="B37" s="833" t="str">
        <f>VLOOKUP(A37,EQUIPOS!A7:D154,3,FALSE)</f>
        <v>Motoniveladora  potencia 215 HP, ancho de cuchilla 4,27 m, peso 18 ton.</v>
      </c>
      <c r="C37" s="834"/>
      <c r="D37" s="834"/>
      <c r="E37" s="834"/>
      <c r="F37" s="834"/>
      <c r="G37" s="834"/>
      <c r="H37" s="835"/>
      <c r="I37" s="277"/>
      <c r="J37" s="278"/>
      <c r="K37" s="279">
        <f>VLOOKUP(A37,EQUIPOS!A7:D164,4,FALSE)</f>
        <v>131144</v>
      </c>
      <c r="L37" s="280"/>
      <c r="M37" s="281">
        <v>45</v>
      </c>
      <c r="N37" s="282">
        <f>K37/M37</f>
        <v>2914.3111111111111</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6597.7630228006783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49713.807184121797</v>
      </c>
      <c r="N48" s="282">
        <f>K48*M48</f>
        <v>64627.94933935834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64675.94933935834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73266.775079388783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14653.355015877758</v>
      </c>
      <c r="M83" s="855"/>
      <c r="N83" s="57"/>
    </row>
    <row r="84" spans="1:14">
      <c r="B84" s="95" t="s">
        <v>1057</v>
      </c>
      <c r="C84" s="96"/>
      <c r="D84" s="96"/>
      <c r="E84" s="96"/>
      <c r="F84" s="96"/>
      <c r="G84" s="96"/>
      <c r="H84" s="96"/>
      <c r="I84" s="93"/>
      <c r="J84" s="94"/>
      <c r="K84" s="314">
        <v>0.05</v>
      </c>
      <c r="L84" s="854">
        <f>N78*K84</f>
        <v>3663.3387539694395</v>
      </c>
      <c r="M84" s="855"/>
      <c r="N84" s="57"/>
    </row>
    <row r="85" spans="1:14" ht="15" thickBot="1">
      <c r="B85" s="97" t="s">
        <v>1058</v>
      </c>
      <c r="C85" s="98"/>
      <c r="D85" s="98"/>
      <c r="E85" s="98"/>
      <c r="F85" s="98"/>
      <c r="G85" s="98"/>
      <c r="H85" s="98"/>
      <c r="I85" s="99"/>
      <c r="J85" s="100"/>
      <c r="K85" s="315">
        <v>0.05</v>
      </c>
      <c r="L85" s="856">
        <f>N78*K85</f>
        <v>3663.3387539694395</v>
      </c>
      <c r="M85" s="857"/>
      <c r="N85" s="57"/>
    </row>
    <row r="86" spans="1:14" ht="15" thickBot="1">
      <c r="B86" s="820" t="s">
        <v>1037</v>
      </c>
      <c r="C86" s="821"/>
      <c r="D86" s="821"/>
      <c r="E86" s="821"/>
      <c r="F86" s="821"/>
      <c r="G86" s="821"/>
      <c r="H86" s="821"/>
      <c r="I86" s="821"/>
      <c r="J86" s="821"/>
      <c r="K86" s="821"/>
      <c r="L86" s="821"/>
      <c r="M86" s="822"/>
      <c r="N86" s="58">
        <f>L83+L84+L85</f>
        <v>21980.032523816633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95246.807603205409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1569</v>
      </c>
      <c r="C31" s="87" t="s">
        <v>1570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281">
        <v>2.5</v>
      </c>
      <c r="N36" s="282">
        <f>K36/M36</f>
        <v>4299.7484175631953</v>
      </c>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0.05</v>
      </c>
      <c r="N41" s="354">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5065.7564956546958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70384.618469486595</v>
      </c>
      <c r="N48" s="282">
        <f>K48*M48</f>
        <v>91500.004010332574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91548.004010332574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113359.57139386814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22671.914278773631</v>
      </c>
      <c r="M83" s="855"/>
      <c r="N83" s="57"/>
    </row>
    <row r="84" spans="1:14">
      <c r="B84" s="95" t="s">
        <v>1057</v>
      </c>
      <c r="C84" s="96"/>
      <c r="D84" s="96"/>
      <c r="E84" s="96"/>
      <c r="F84" s="96"/>
      <c r="G84" s="96"/>
      <c r="H84" s="96"/>
      <c r="I84" s="93"/>
      <c r="J84" s="94"/>
      <c r="K84" s="314">
        <v>0.05</v>
      </c>
      <c r="L84" s="854">
        <f>N78*K84</f>
        <v>5667.9785696934077</v>
      </c>
      <c r="M84" s="855"/>
      <c r="N84" s="57"/>
    </row>
    <row r="85" spans="1:14" ht="15" thickBot="1">
      <c r="B85" s="97" t="s">
        <v>1058</v>
      </c>
      <c r="C85" s="98"/>
      <c r="D85" s="98"/>
      <c r="E85" s="98"/>
      <c r="F85" s="98"/>
      <c r="G85" s="98"/>
      <c r="H85" s="98"/>
      <c r="I85" s="99"/>
      <c r="J85" s="100"/>
      <c r="K85" s="315">
        <v>0.05</v>
      </c>
      <c r="L85" s="856">
        <f>N78*K85</f>
        <v>5667.9785696934077</v>
      </c>
      <c r="M85" s="857"/>
      <c r="N85" s="57"/>
    </row>
    <row r="86" spans="1:14" ht="15" thickBot="1">
      <c r="B86" s="820" t="s">
        <v>1037</v>
      </c>
      <c r="C86" s="821"/>
      <c r="D86" s="821"/>
      <c r="E86" s="821"/>
      <c r="F86" s="821"/>
      <c r="G86" s="821"/>
      <c r="H86" s="821"/>
      <c r="I86" s="821"/>
      <c r="J86" s="821"/>
      <c r="K86" s="821"/>
      <c r="L86" s="821"/>
      <c r="M86" s="822"/>
      <c r="N86" s="58">
        <f>L83+L84+L85</f>
        <v>34007.871418160445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147367.44281202857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1571</v>
      </c>
      <c r="C31" s="87" t="s">
        <v>1572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281">
        <v>2.5</v>
      </c>
      <c r="N36" s="282">
        <f>K36/M36</f>
        <v>4299.7484175631953</v>
      </c>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0.05</v>
      </c>
      <c r="N41" s="354">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5065.7564956546958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66486.378382105962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88297.945765641532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17659.589153128309</v>
      </c>
      <c r="M83" s="855"/>
      <c r="N83" s="57"/>
    </row>
    <row r="84" spans="1:14">
      <c r="B84" s="95" t="s">
        <v>1057</v>
      </c>
      <c r="C84" s="96"/>
      <c r="D84" s="96"/>
      <c r="E84" s="96"/>
      <c r="F84" s="96"/>
      <c r="G84" s="96"/>
      <c r="H84" s="96"/>
      <c r="I84" s="93"/>
      <c r="J84" s="94"/>
      <c r="K84" s="314">
        <v>0.05</v>
      </c>
      <c r="L84" s="854">
        <f>N78*K84</f>
        <v>4414.8972882820772</v>
      </c>
      <c r="M84" s="855"/>
      <c r="N84" s="57"/>
    </row>
    <row r="85" spans="1:14" ht="15" thickBot="1">
      <c r="B85" s="97" t="s">
        <v>1058</v>
      </c>
      <c r="C85" s="98"/>
      <c r="D85" s="98"/>
      <c r="E85" s="98"/>
      <c r="F85" s="98"/>
      <c r="G85" s="98"/>
      <c r="H85" s="98"/>
      <c r="I85" s="99"/>
      <c r="J85" s="100"/>
      <c r="K85" s="315">
        <v>0.05</v>
      </c>
      <c r="L85" s="856">
        <f>N78*K85</f>
        <v>4414.8972882820772</v>
      </c>
      <c r="M85" s="857"/>
      <c r="N85" s="57"/>
    </row>
    <row r="86" spans="1:14" ht="15" thickBot="1">
      <c r="B86" s="820" t="s">
        <v>1037</v>
      </c>
      <c r="C86" s="821"/>
      <c r="D86" s="821"/>
      <c r="E86" s="821"/>
      <c r="F86" s="821"/>
      <c r="G86" s="821"/>
      <c r="H86" s="821"/>
      <c r="I86" s="821"/>
      <c r="J86" s="821"/>
      <c r="K86" s="821"/>
      <c r="L86" s="821"/>
      <c r="M86" s="822"/>
      <c r="N86" s="58">
        <f>L83+L84+L85</f>
        <v>26489.383729692465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114787.32949533399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1573</v>
      </c>
      <c r="C31" s="87" t="s">
        <v>1574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281">
        <v>2.5</v>
      </c>
      <c r="N36" s="282">
        <f>K36/M36</f>
        <v>4299.7484175631953</v>
      </c>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0.05</v>
      </c>
      <c r="N41" s="354">
        <f>N76*M41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5065.7564956546958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49713.807184121797</v>
      </c>
      <c r="N48" s="282">
        <f>K48*M48</f>
        <v>64627.94933935834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2</v>
      </c>
      <c r="N49" s="282">
        <f>K49*M49</f>
        <v>48</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64675.94933935834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86487.51672289391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17297.503344578781</v>
      </c>
      <c r="M83" s="855"/>
      <c r="N83" s="57"/>
    </row>
    <row r="84" spans="1:14">
      <c r="B84" s="95" t="s">
        <v>1057</v>
      </c>
      <c r="C84" s="96"/>
      <c r="D84" s="96"/>
      <c r="E84" s="96"/>
      <c r="F84" s="96"/>
      <c r="G84" s="96"/>
      <c r="H84" s="96"/>
      <c r="I84" s="93"/>
      <c r="J84" s="94"/>
      <c r="K84" s="314">
        <v>0.05</v>
      </c>
      <c r="L84" s="854">
        <f>N78*K84</f>
        <v>4324.3758361446953</v>
      </c>
      <c r="M84" s="855"/>
      <c r="N84" s="57"/>
    </row>
    <row r="85" spans="1:14" ht="15" thickBot="1">
      <c r="B85" s="97" t="s">
        <v>1058</v>
      </c>
      <c r="C85" s="98"/>
      <c r="D85" s="98"/>
      <c r="E85" s="98"/>
      <c r="F85" s="98"/>
      <c r="G85" s="98"/>
      <c r="H85" s="98"/>
      <c r="I85" s="99"/>
      <c r="J85" s="100"/>
      <c r="K85" s="315">
        <v>0.05</v>
      </c>
      <c r="L85" s="856">
        <f>N78*K85</f>
        <v>4324.3758361446953</v>
      </c>
      <c r="M85" s="857"/>
      <c r="N85" s="57"/>
    </row>
    <row r="86" spans="1:14" ht="15" thickBot="1">
      <c r="B86" s="820" t="s">
        <v>1037</v>
      </c>
      <c r="C86" s="821"/>
      <c r="D86" s="821"/>
      <c r="E86" s="821"/>
      <c r="F86" s="821"/>
      <c r="G86" s="821"/>
      <c r="H86" s="821"/>
      <c r="I86" s="821"/>
      <c r="J86" s="821"/>
      <c r="K86" s="821"/>
      <c r="L86" s="821"/>
      <c r="M86" s="822"/>
      <c r="N86" s="58">
        <f>L83+L84+L85</f>
        <v>25946.255016868174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112433.77173976209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1117</v>
      </c>
      <c r="C31" s="87" t="s">
        <v>1575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30</v>
      </c>
      <c r="N36" s="282">
        <f>K36/M36</f>
        <v>2666.6666666666665</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30</v>
      </c>
      <c r="N37" s="282">
        <f>K37/M37</f>
        <v>3833.3333333333335</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30</v>
      </c>
      <c r="N38" s="282">
        <f>K38/M38</f>
        <v>3850</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8.5112008676833337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10358.511200867684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1.25</v>
      </c>
      <c r="L48" s="277"/>
      <c r="M48" s="412">
        <f>VLOOKUP(A48,MATERIALES!A4:D395,4,FALSE)</f>
        <v>70384.618469486595</v>
      </c>
      <c r="N48" s="282">
        <f>K48*M48</f>
        <v>87980.773086858244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87980.773086858244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824">
        <f>VLOOKUP(A59,TRANSPORTE!A5:D123,4,FALSE)</f>
        <v>1096.6533277314397</v>
      </c>
      <c r="M59" s="825"/>
      <c r="N59" s="297">
        <f>K59*L59</f>
        <v>1370.8166596642996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1370.8166596642996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100561.22103415856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20112.244206831714</v>
      </c>
      <c r="M83" s="855"/>
      <c r="N83" s="57"/>
    </row>
    <row r="84" spans="1:14">
      <c r="B84" s="95" t="s">
        <v>1057</v>
      </c>
      <c r="C84" s="96"/>
      <c r="D84" s="96"/>
      <c r="E84" s="96"/>
      <c r="F84" s="96"/>
      <c r="G84" s="96"/>
      <c r="H84" s="96"/>
      <c r="I84" s="93"/>
      <c r="J84" s="94"/>
      <c r="K84" s="314">
        <v>0.05</v>
      </c>
      <c r="L84" s="854">
        <f>N78*K84</f>
        <v>5028.0610517079285</v>
      </c>
      <c r="M84" s="855"/>
      <c r="N84" s="57"/>
    </row>
    <row r="85" spans="1:14" ht="15" thickBot="1">
      <c r="B85" s="97" t="s">
        <v>1058</v>
      </c>
      <c r="C85" s="98"/>
      <c r="D85" s="98"/>
      <c r="E85" s="98"/>
      <c r="F85" s="98"/>
      <c r="G85" s="98"/>
      <c r="H85" s="98"/>
      <c r="I85" s="99"/>
      <c r="J85" s="100"/>
      <c r="K85" s="315">
        <v>0.05</v>
      </c>
      <c r="L85" s="856">
        <f>N78*K85</f>
        <v>5028.0610517079285</v>
      </c>
      <c r="M85" s="857"/>
      <c r="N85" s="57"/>
    </row>
    <row r="86" spans="1:14" ht="15" thickBot="1">
      <c r="B86" s="820" t="s">
        <v>1037</v>
      </c>
      <c r="C86" s="821"/>
      <c r="D86" s="821"/>
      <c r="E86" s="821"/>
      <c r="F86" s="821"/>
      <c r="G86" s="821"/>
      <c r="H86" s="821"/>
      <c r="I86" s="821"/>
      <c r="J86" s="821"/>
      <c r="K86" s="821"/>
      <c r="L86" s="821"/>
      <c r="M86" s="822"/>
      <c r="N86" s="58">
        <f>L83+L84+L85</f>
        <v>30168.366310247573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130729.58734440613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1118</v>
      </c>
      <c r="C31" s="87" t="s">
        <v>1576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30</v>
      </c>
      <c r="N36" s="282">
        <f>K36/M36</f>
        <v>2666.6666666666665</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30</v>
      </c>
      <c r="N37" s="282">
        <f>K37/M37</f>
        <v>3833.3333333333335</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30</v>
      </c>
      <c r="N38" s="282">
        <f>K38/M38</f>
        <v>3850</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8.5112008676833337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10358.511200867684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49713.807184121797</v>
      </c>
      <c r="N48" s="282">
        <f>K48*M48</f>
        <v>62142.258980152248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62142.258980152248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824">
        <f>VLOOKUP(A59,TRANSPORTE!A5:D123,4,FALSE)</f>
        <v>1096.6533277314397</v>
      </c>
      <c r="M59" s="825"/>
      <c r="N59" s="297">
        <f>K59*L59</f>
        <v>1370.8166596642996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1370.8166596642996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74722.706927452571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14944.541385490515</v>
      </c>
      <c r="M83" s="855"/>
      <c r="N83" s="57"/>
    </row>
    <row r="84" spans="1:14">
      <c r="B84" s="95" t="s">
        <v>1057</v>
      </c>
      <c r="C84" s="96"/>
      <c r="D84" s="96"/>
      <c r="E84" s="96"/>
      <c r="F84" s="96"/>
      <c r="G84" s="96"/>
      <c r="H84" s="96"/>
      <c r="I84" s="93"/>
      <c r="J84" s="94"/>
      <c r="K84" s="314">
        <v>0.05</v>
      </c>
      <c r="L84" s="854">
        <f>N78*K84</f>
        <v>3736.1353463726286</v>
      </c>
      <c r="M84" s="855"/>
      <c r="N84" s="57"/>
    </row>
    <row r="85" spans="1:14" ht="15" thickBot="1">
      <c r="B85" s="97" t="s">
        <v>1058</v>
      </c>
      <c r="C85" s="98"/>
      <c r="D85" s="98"/>
      <c r="E85" s="98"/>
      <c r="F85" s="98"/>
      <c r="G85" s="98"/>
      <c r="H85" s="98"/>
      <c r="I85" s="99"/>
      <c r="J85" s="100"/>
      <c r="K85" s="315">
        <v>0.05</v>
      </c>
      <c r="L85" s="856">
        <f>N78*K85</f>
        <v>3736.1353463726286</v>
      </c>
      <c r="M85" s="857"/>
      <c r="N85" s="57"/>
    </row>
    <row r="86" spans="1:14" ht="15" thickBot="1">
      <c r="B86" s="820" t="s">
        <v>1037</v>
      </c>
      <c r="C86" s="821"/>
      <c r="D86" s="821"/>
      <c r="E86" s="821"/>
      <c r="F86" s="821"/>
      <c r="G86" s="821"/>
      <c r="H86" s="821"/>
      <c r="I86" s="821"/>
      <c r="J86" s="821"/>
      <c r="K86" s="821"/>
      <c r="L86" s="821"/>
      <c r="M86" s="822"/>
      <c r="N86" s="58">
        <f>L83+L84+L85</f>
        <v>22416.812078235773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97139.519005688344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1119</v>
      </c>
      <c r="C31" s="87" t="s">
        <v>1577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30</v>
      </c>
      <c r="N36" s="282">
        <f>K36/M36</f>
        <v>2666.6666666666665</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30</v>
      </c>
      <c r="N37" s="282">
        <f>K37/M37</f>
        <v>3833.3333333333335</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30</v>
      </c>
      <c r="N38" s="282">
        <f>K38/M38</f>
        <v>3850</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8.5112008676833337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10358.511200867684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49713.807184121797</v>
      </c>
      <c r="N48" s="282">
        <f>K48*M48</f>
        <v>62142.258980152248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62142.258980152248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824">
        <f>VLOOKUP(A59,TRANSPORTE!A5:D123,4,FALSE)</f>
        <v>1096.6533277314397</v>
      </c>
      <c r="M59" s="825"/>
      <c r="N59" s="297">
        <f>K59*L59</f>
        <v>1370.8166596642996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1370.8166596642996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74722.706927452571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14944.541385490515</v>
      </c>
      <c r="M83" s="855"/>
      <c r="N83" s="57"/>
    </row>
    <row r="84" spans="1:14">
      <c r="B84" s="95" t="s">
        <v>1057</v>
      </c>
      <c r="C84" s="96"/>
      <c r="D84" s="96"/>
      <c r="E84" s="96"/>
      <c r="F84" s="96"/>
      <c r="G84" s="96"/>
      <c r="H84" s="96"/>
      <c r="I84" s="93"/>
      <c r="J84" s="94"/>
      <c r="K84" s="314">
        <v>0.05</v>
      </c>
      <c r="L84" s="854">
        <f>N78*K84</f>
        <v>3736.1353463726286</v>
      </c>
      <c r="M84" s="855"/>
      <c r="N84" s="57"/>
    </row>
    <row r="85" spans="1:14" ht="15" thickBot="1">
      <c r="B85" s="97" t="s">
        <v>1058</v>
      </c>
      <c r="C85" s="98"/>
      <c r="D85" s="98"/>
      <c r="E85" s="98"/>
      <c r="F85" s="98"/>
      <c r="G85" s="98"/>
      <c r="H85" s="98"/>
      <c r="I85" s="99"/>
      <c r="J85" s="100"/>
      <c r="K85" s="315">
        <v>0.05</v>
      </c>
      <c r="L85" s="856">
        <f>N78*K85</f>
        <v>3736.1353463726286</v>
      </c>
      <c r="M85" s="857"/>
      <c r="N85" s="57"/>
    </row>
    <row r="86" spans="1:14" ht="15" thickBot="1">
      <c r="B86" s="820" t="s">
        <v>1037</v>
      </c>
      <c r="C86" s="821"/>
      <c r="D86" s="821"/>
      <c r="E86" s="821"/>
      <c r="F86" s="821"/>
      <c r="G86" s="821"/>
      <c r="H86" s="821"/>
      <c r="I86" s="821"/>
      <c r="J86" s="821"/>
      <c r="K86" s="821"/>
      <c r="L86" s="821"/>
      <c r="M86" s="822"/>
      <c r="N86" s="58">
        <f>L83+L84+L85</f>
        <v>22416.812078235773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97139.519005688344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1578</v>
      </c>
      <c r="C31" s="87" t="s">
        <v>2127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70384.618469486595</v>
      </c>
      <c r="N48" s="282">
        <f>K48*M48</f>
        <v>91500.004010332574</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402.25547881276827</v>
      </c>
      <c r="N49" s="282">
        <f>K49*M49</f>
        <v>36202.993093149147</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127702.99710348173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135935.0672879566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27187.013457591322</v>
      </c>
      <c r="M83" s="855"/>
      <c r="N83" s="57"/>
    </row>
    <row r="84" spans="1:14">
      <c r="B84" s="95" t="s">
        <v>1057</v>
      </c>
      <c r="C84" s="96"/>
      <c r="D84" s="96"/>
      <c r="E84" s="96"/>
      <c r="F84" s="96"/>
      <c r="G84" s="96"/>
      <c r="H84" s="96"/>
      <c r="I84" s="93"/>
      <c r="J84" s="94"/>
      <c r="K84" s="314">
        <v>0.05</v>
      </c>
      <c r="L84" s="854">
        <f>N78*K84</f>
        <v>6796.7533643978304</v>
      </c>
      <c r="M84" s="855"/>
      <c r="N84" s="57"/>
    </row>
    <row r="85" spans="1:14" ht="15" thickBot="1">
      <c r="B85" s="97" t="s">
        <v>1058</v>
      </c>
      <c r="C85" s="98"/>
      <c r="D85" s="98"/>
      <c r="E85" s="98"/>
      <c r="F85" s="98"/>
      <c r="G85" s="98"/>
      <c r="H85" s="98"/>
      <c r="I85" s="99"/>
      <c r="J85" s="100"/>
      <c r="K85" s="315">
        <v>0.05</v>
      </c>
      <c r="L85" s="856">
        <f>N78*K85</f>
        <v>6796.7533643978304</v>
      </c>
      <c r="M85" s="857"/>
      <c r="N85" s="57"/>
    </row>
    <row r="86" spans="1:14" ht="15" thickBot="1">
      <c r="B86" s="820" t="s">
        <v>1037</v>
      </c>
      <c r="C86" s="821"/>
      <c r="D86" s="821"/>
      <c r="E86" s="821"/>
      <c r="F86" s="821"/>
      <c r="G86" s="821"/>
      <c r="H86" s="821"/>
      <c r="I86" s="821"/>
      <c r="J86" s="821"/>
      <c r="K86" s="821"/>
      <c r="L86" s="821"/>
      <c r="M86" s="822"/>
      <c r="N86" s="58">
        <f>L83+L84+L85</f>
        <v>40780.520186386981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176715.58747434357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1579</v>
      </c>
      <c r="C31" s="87" t="s">
        <v>2128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402.25547881276827</v>
      </c>
      <c r="N49" s="282">
        <f>K49*M49</f>
        <v>36202.993093149147</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102641.37147525512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110873.44165973002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22174.688331946003</v>
      </c>
      <c r="M83" s="855"/>
      <c r="N83" s="57"/>
    </row>
    <row r="84" spans="1:14">
      <c r="B84" s="95" t="s">
        <v>1057</v>
      </c>
      <c r="C84" s="96"/>
      <c r="D84" s="96"/>
      <c r="E84" s="96"/>
      <c r="F84" s="96"/>
      <c r="G84" s="96"/>
      <c r="H84" s="96"/>
      <c r="I84" s="93"/>
      <c r="J84" s="94"/>
      <c r="K84" s="314">
        <v>0.05</v>
      </c>
      <c r="L84" s="854">
        <f>N78*K84</f>
        <v>5543.6720829865008</v>
      </c>
      <c r="M84" s="855"/>
      <c r="N84" s="57"/>
    </row>
    <row r="85" spans="1:14" ht="15" thickBot="1">
      <c r="B85" s="97" t="s">
        <v>1058</v>
      </c>
      <c r="C85" s="98"/>
      <c r="D85" s="98"/>
      <c r="E85" s="98"/>
      <c r="F85" s="98"/>
      <c r="G85" s="98"/>
      <c r="H85" s="98"/>
      <c r="I85" s="99"/>
      <c r="J85" s="100"/>
      <c r="K85" s="315">
        <v>0.05</v>
      </c>
      <c r="L85" s="856">
        <f>N78*K85</f>
        <v>5543.6720829865008</v>
      </c>
      <c r="M85" s="857"/>
      <c r="N85" s="57"/>
    </row>
    <row r="86" spans="1:14" ht="15" thickBot="1">
      <c r="B86" s="820" t="s">
        <v>1037</v>
      </c>
      <c r="C86" s="821"/>
      <c r="D86" s="821"/>
      <c r="E86" s="821"/>
      <c r="F86" s="821"/>
      <c r="G86" s="821"/>
      <c r="H86" s="821"/>
      <c r="I86" s="821"/>
      <c r="J86" s="821"/>
      <c r="K86" s="821"/>
      <c r="L86" s="821"/>
      <c r="M86" s="822"/>
      <c r="N86" s="58">
        <f>L83+L84+L85</f>
        <v>33262.032497919005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144135.47415764903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1580</v>
      </c>
      <c r="C31" s="87" t="s">
        <v>1581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70384.618469486595</v>
      </c>
      <c r="N48" s="282">
        <f>K48*M48</f>
        <v>91500.004010332574</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402.25547881276827</v>
      </c>
      <c r="N49" s="282">
        <f>K49*M49</f>
        <v>36202.993093149147</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127702.99710348173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135935.0672879566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27187.013457591322</v>
      </c>
      <c r="M83" s="855"/>
      <c r="N83" s="57"/>
    </row>
    <row r="84" spans="1:14">
      <c r="B84" s="95" t="s">
        <v>1057</v>
      </c>
      <c r="C84" s="96"/>
      <c r="D84" s="96"/>
      <c r="E84" s="96"/>
      <c r="F84" s="96"/>
      <c r="G84" s="96"/>
      <c r="H84" s="96"/>
      <c r="I84" s="93"/>
      <c r="J84" s="94"/>
      <c r="K84" s="314">
        <v>0.05</v>
      </c>
      <c r="L84" s="854">
        <f>N78*K84</f>
        <v>6796.7533643978304</v>
      </c>
      <c r="M84" s="855"/>
      <c r="N84" s="57"/>
    </row>
    <row r="85" spans="1:14" ht="15" thickBot="1">
      <c r="B85" s="97" t="s">
        <v>1058</v>
      </c>
      <c r="C85" s="98"/>
      <c r="D85" s="98"/>
      <c r="E85" s="98"/>
      <c r="F85" s="98"/>
      <c r="G85" s="98"/>
      <c r="H85" s="98"/>
      <c r="I85" s="99"/>
      <c r="J85" s="100"/>
      <c r="K85" s="315">
        <v>0.05</v>
      </c>
      <c r="L85" s="856">
        <f>N78*K85</f>
        <v>6796.7533643978304</v>
      </c>
      <c r="M85" s="857"/>
      <c r="N85" s="57"/>
    </row>
    <row r="86" spans="1:14" ht="15" thickBot="1">
      <c r="B86" s="820" t="s">
        <v>1037</v>
      </c>
      <c r="C86" s="821"/>
      <c r="D86" s="821"/>
      <c r="E86" s="821"/>
      <c r="F86" s="821"/>
      <c r="G86" s="821"/>
      <c r="H86" s="821"/>
      <c r="I86" s="821"/>
      <c r="J86" s="821"/>
      <c r="K86" s="821"/>
      <c r="L86" s="821"/>
      <c r="M86" s="822"/>
      <c r="N86" s="58">
        <f>L83+L84+L85</f>
        <v>40780.520186386981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176715.58747434357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1582</v>
      </c>
      <c r="C31" s="87" t="s">
        <v>1583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402.25547881276827</v>
      </c>
      <c r="N49" s="282">
        <f>K49*M49</f>
        <v>36202.993093149147</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102641.37147525512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110873.44165973002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22174.688331946003</v>
      </c>
      <c r="M83" s="855"/>
      <c r="N83" s="57"/>
    </row>
    <row r="84" spans="1:14">
      <c r="B84" s="95" t="s">
        <v>1057</v>
      </c>
      <c r="C84" s="96"/>
      <c r="D84" s="96"/>
      <c r="E84" s="96"/>
      <c r="F84" s="96"/>
      <c r="G84" s="96"/>
      <c r="H84" s="96"/>
      <c r="I84" s="93"/>
      <c r="J84" s="94"/>
      <c r="K84" s="314">
        <v>0.05</v>
      </c>
      <c r="L84" s="854">
        <f>N78*K84</f>
        <v>5543.6720829865008</v>
      </c>
      <c r="M84" s="855"/>
      <c r="N84" s="57"/>
    </row>
    <row r="85" spans="1:14" ht="15" thickBot="1">
      <c r="B85" s="97" t="s">
        <v>1058</v>
      </c>
      <c r="C85" s="98"/>
      <c r="D85" s="98"/>
      <c r="E85" s="98"/>
      <c r="F85" s="98"/>
      <c r="G85" s="98"/>
      <c r="H85" s="98"/>
      <c r="I85" s="99"/>
      <c r="J85" s="100"/>
      <c r="K85" s="315">
        <v>0.05</v>
      </c>
      <c r="L85" s="856">
        <f>N78*K85</f>
        <v>5543.6720829865008</v>
      </c>
      <c r="M85" s="857"/>
      <c r="N85" s="57"/>
    </row>
    <row r="86" spans="1:14" ht="15" thickBot="1">
      <c r="B86" s="820" t="s">
        <v>1037</v>
      </c>
      <c r="C86" s="821"/>
      <c r="D86" s="821"/>
      <c r="E86" s="821"/>
      <c r="F86" s="821"/>
      <c r="G86" s="821"/>
      <c r="H86" s="821"/>
      <c r="I86" s="821"/>
      <c r="J86" s="821"/>
      <c r="K86" s="821"/>
      <c r="L86" s="821"/>
      <c r="M86" s="822"/>
      <c r="N86" s="58">
        <f>L83+L84+L85</f>
        <v>33262.032497919005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144135.47415764903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1584</v>
      </c>
      <c r="C31" s="87" t="s">
        <v>1585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70384.618469486595</v>
      </c>
      <c r="N48" s="282">
        <f>K48*M48</f>
        <v>91500.004010332574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91500.004010332574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99732.074194807472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19946.414838961497</v>
      </c>
      <c r="M83" s="855"/>
      <c r="N83" s="57"/>
    </row>
    <row r="84" spans="1:14">
      <c r="B84" s="95" t="s">
        <v>1057</v>
      </c>
      <c r="C84" s="96"/>
      <c r="D84" s="96"/>
      <c r="E84" s="96"/>
      <c r="F84" s="96"/>
      <c r="G84" s="96"/>
      <c r="H84" s="96"/>
      <c r="I84" s="93"/>
      <c r="J84" s="94"/>
      <c r="K84" s="314">
        <v>0.05</v>
      </c>
      <c r="L84" s="854">
        <f>N78*K84</f>
        <v>4986.6037097403741</v>
      </c>
      <c r="M84" s="855"/>
      <c r="N84" s="57"/>
    </row>
    <row r="85" spans="1:14" ht="15" thickBot="1">
      <c r="B85" s="97" t="s">
        <v>1058</v>
      </c>
      <c r="C85" s="98"/>
      <c r="D85" s="98"/>
      <c r="E85" s="98"/>
      <c r="F85" s="98"/>
      <c r="G85" s="98"/>
      <c r="H85" s="98"/>
      <c r="I85" s="99"/>
      <c r="J85" s="100"/>
      <c r="K85" s="315">
        <v>0.05</v>
      </c>
      <c r="L85" s="856">
        <f>N78*K85</f>
        <v>4986.6037097403741</v>
      </c>
      <c r="M85" s="857"/>
      <c r="N85" s="57"/>
    </row>
    <row r="86" spans="1:14" ht="15" thickBot="1">
      <c r="B86" s="820" t="s">
        <v>1037</v>
      </c>
      <c r="C86" s="821"/>
      <c r="D86" s="821"/>
      <c r="E86" s="821"/>
      <c r="F86" s="821"/>
      <c r="G86" s="821"/>
      <c r="H86" s="821"/>
      <c r="I86" s="821"/>
      <c r="J86" s="821"/>
      <c r="K86" s="821"/>
      <c r="L86" s="821"/>
      <c r="M86" s="822"/>
      <c r="N86" s="58">
        <f>L83+L84+L85</f>
        <v>29919.622258442247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129651.69645324972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1586</v>
      </c>
      <c r="C31" s="87" t="s">
        <v>1587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66438.378382105962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74670.448566580861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14934.089713316172</v>
      </c>
      <c r="M83" s="855"/>
      <c r="N83" s="57"/>
    </row>
    <row r="84" spans="1:14">
      <c r="B84" s="95" t="s">
        <v>1057</v>
      </c>
      <c r="C84" s="96"/>
      <c r="D84" s="96"/>
      <c r="E84" s="96"/>
      <c r="F84" s="96"/>
      <c r="G84" s="96"/>
      <c r="H84" s="96"/>
      <c r="I84" s="93"/>
      <c r="J84" s="94"/>
      <c r="K84" s="314">
        <v>0.05</v>
      </c>
      <c r="L84" s="854">
        <f>N78*K84</f>
        <v>3733.5224283290431</v>
      </c>
      <c r="M84" s="855"/>
      <c r="N84" s="57"/>
    </row>
    <row r="85" spans="1:14" ht="15" thickBot="1">
      <c r="B85" s="97" t="s">
        <v>1058</v>
      </c>
      <c r="C85" s="98"/>
      <c r="D85" s="98"/>
      <c r="E85" s="98"/>
      <c r="F85" s="98"/>
      <c r="G85" s="98"/>
      <c r="H85" s="98"/>
      <c r="I85" s="99"/>
      <c r="J85" s="100"/>
      <c r="K85" s="315">
        <v>0.05</v>
      </c>
      <c r="L85" s="856">
        <f>N78*K85</f>
        <v>3733.5224283290431</v>
      </c>
      <c r="M85" s="857"/>
      <c r="N85" s="57"/>
    </row>
    <row r="86" spans="1:14" ht="15" thickBot="1">
      <c r="B86" s="820" t="s">
        <v>1037</v>
      </c>
      <c r="C86" s="821"/>
      <c r="D86" s="821"/>
      <c r="E86" s="821"/>
      <c r="F86" s="821"/>
      <c r="G86" s="821"/>
      <c r="H86" s="821"/>
      <c r="I86" s="821"/>
      <c r="J86" s="821"/>
      <c r="K86" s="821"/>
      <c r="L86" s="821"/>
      <c r="M86" s="822"/>
      <c r="N86" s="58">
        <f>L83+L84+L85</f>
        <v>22401.13456997426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97071.583136555128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22" zoomScale="78" zoomScaleNormal="78" workbookViewId="0">
      <selection activeCell="K36" sqref="K36:K37"/>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1588</v>
      </c>
      <c r="C31" s="87" t="s">
        <v>1589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70384.618469486595</v>
      </c>
      <c r="N48" s="282">
        <f>K48*M48</f>
        <v>91500.004010332574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91500.004010332574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99732.074194807472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19946.414838961497</v>
      </c>
      <c r="M83" s="855"/>
      <c r="N83" s="57"/>
    </row>
    <row r="84" spans="1:14">
      <c r="B84" s="95" t="s">
        <v>1057</v>
      </c>
      <c r="C84" s="96"/>
      <c r="D84" s="96"/>
      <c r="E84" s="96"/>
      <c r="F84" s="96"/>
      <c r="G84" s="96"/>
      <c r="H84" s="96"/>
      <c r="I84" s="93"/>
      <c r="J84" s="94"/>
      <c r="K84" s="314">
        <v>0.05</v>
      </c>
      <c r="L84" s="854">
        <f>N78*K84</f>
        <v>4986.6037097403741</v>
      </c>
      <c r="M84" s="855"/>
      <c r="N84" s="57"/>
    </row>
    <row r="85" spans="1:14" ht="15" thickBot="1">
      <c r="B85" s="97" t="s">
        <v>1058</v>
      </c>
      <c r="C85" s="98"/>
      <c r="D85" s="98"/>
      <c r="E85" s="98"/>
      <c r="F85" s="98"/>
      <c r="G85" s="98"/>
      <c r="H85" s="98"/>
      <c r="I85" s="99"/>
      <c r="J85" s="100"/>
      <c r="K85" s="315">
        <v>0.05</v>
      </c>
      <c r="L85" s="856">
        <f>N78*K85</f>
        <v>4986.6037097403741</v>
      </c>
      <c r="M85" s="857"/>
      <c r="N85" s="57"/>
    </row>
    <row r="86" spans="1:14" ht="15" thickBot="1">
      <c r="B86" s="820" t="s">
        <v>1037</v>
      </c>
      <c r="C86" s="821"/>
      <c r="D86" s="821"/>
      <c r="E86" s="821"/>
      <c r="F86" s="821"/>
      <c r="G86" s="821"/>
      <c r="H86" s="821"/>
      <c r="I86" s="821"/>
      <c r="J86" s="821"/>
      <c r="K86" s="821"/>
      <c r="L86" s="821"/>
      <c r="M86" s="822"/>
      <c r="N86" s="58">
        <f>L83+L84+L85</f>
        <v>29919.622258442247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129651.69645324972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1590</v>
      </c>
      <c r="C31" s="87" t="s">
        <v>1591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66438.378382105962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74670.448566580861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14934.089713316172</v>
      </c>
      <c r="M83" s="855"/>
      <c r="N83" s="57"/>
    </row>
    <row r="84" spans="1:14">
      <c r="B84" s="95" t="s">
        <v>1057</v>
      </c>
      <c r="C84" s="96"/>
      <c r="D84" s="96"/>
      <c r="E84" s="96"/>
      <c r="F84" s="96"/>
      <c r="G84" s="96"/>
      <c r="H84" s="96"/>
      <c r="I84" s="93"/>
      <c r="J84" s="94"/>
      <c r="K84" s="314">
        <v>0.05</v>
      </c>
      <c r="L84" s="854">
        <f>N78*K84</f>
        <v>3733.5224283290431</v>
      </c>
      <c r="M84" s="855"/>
      <c r="N84" s="57"/>
    </row>
    <row r="85" spans="1:14" ht="15" thickBot="1">
      <c r="B85" s="97" t="s">
        <v>1058</v>
      </c>
      <c r="C85" s="98"/>
      <c r="D85" s="98"/>
      <c r="E85" s="98"/>
      <c r="F85" s="98"/>
      <c r="G85" s="98"/>
      <c r="H85" s="98"/>
      <c r="I85" s="99"/>
      <c r="J85" s="100"/>
      <c r="K85" s="315">
        <v>0.05</v>
      </c>
      <c r="L85" s="856">
        <f>N78*K85</f>
        <v>3733.5224283290431</v>
      </c>
      <c r="M85" s="857"/>
      <c r="N85" s="57"/>
    </row>
    <row r="86" spans="1:14" ht="15" thickBot="1">
      <c r="B86" s="820" t="s">
        <v>1037</v>
      </c>
      <c r="C86" s="821"/>
      <c r="D86" s="821"/>
      <c r="E86" s="821"/>
      <c r="F86" s="821"/>
      <c r="G86" s="821"/>
      <c r="H86" s="821"/>
      <c r="I86" s="821"/>
      <c r="J86" s="821"/>
      <c r="K86" s="821"/>
      <c r="L86" s="821"/>
      <c r="M86" s="822"/>
      <c r="N86" s="58">
        <f>L83+L84+L85</f>
        <v>22401.13456997426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97071.583136555128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1592</v>
      </c>
      <c r="C31" s="87" t="s">
        <v>1593</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402.25547881276827</v>
      </c>
      <c r="N48" s="282">
        <f>K48*M48</f>
        <v>402.25547881276827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402.25547881276827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402.25547881276827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80.451095762553663</v>
      </c>
      <c r="M83" s="855"/>
      <c r="N83" s="57"/>
    </row>
    <row r="84" spans="1:14">
      <c r="B84" s="95" t="s">
        <v>1057</v>
      </c>
      <c r="C84" s="96"/>
      <c r="D84" s="96"/>
      <c r="E84" s="96"/>
      <c r="F84" s="96"/>
      <c r="G84" s="96"/>
      <c r="H84" s="96"/>
      <c r="I84" s="93"/>
      <c r="J84" s="94"/>
      <c r="K84" s="314">
        <v>0.05</v>
      </c>
      <c r="L84" s="854">
        <f>N78*K84</f>
        <v>20.112773940638416</v>
      </c>
      <c r="M84" s="855"/>
      <c r="N84" s="57"/>
    </row>
    <row r="85" spans="1:14" ht="15" thickBot="1">
      <c r="B85" s="97" t="s">
        <v>1058</v>
      </c>
      <c r="C85" s="98"/>
      <c r="D85" s="98"/>
      <c r="E85" s="98"/>
      <c r="F85" s="98"/>
      <c r="G85" s="98"/>
      <c r="H85" s="98"/>
      <c r="I85" s="99"/>
      <c r="J85" s="100"/>
      <c r="K85" s="315">
        <v>0.05</v>
      </c>
      <c r="L85" s="856">
        <f>N78*K85</f>
        <v>20.112773940638416</v>
      </c>
      <c r="M85" s="857"/>
      <c r="N85" s="57"/>
    </row>
    <row r="86" spans="1:14" ht="15" thickBot="1">
      <c r="B86" s="820" t="s">
        <v>1037</v>
      </c>
      <c r="C86" s="821"/>
      <c r="D86" s="821"/>
      <c r="E86" s="821"/>
      <c r="F86" s="821"/>
      <c r="G86" s="821"/>
      <c r="H86" s="821"/>
      <c r="I86" s="821"/>
      <c r="J86" s="821"/>
      <c r="K86" s="821"/>
      <c r="L86" s="821"/>
      <c r="M86" s="822"/>
      <c r="N86" s="58">
        <f>L83+L84+L85</f>
        <v>120.6766436438305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522.93212245659879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1594</v>
      </c>
      <c r="C31" s="87" t="s">
        <v>1595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402.25547881276827</v>
      </c>
      <c r="N49" s="282">
        <f>K49*M49</f>
        <v>36202.993093149147</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102641.37147525512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110873.44165973002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22174.688331946003</v>
      </c>
      <c r="M83" s="855"/>
      <c r="N83" s="57"/>
    </row>
    <row r="84" spans="1:14">
      <c r="B84" s="95" t="s">
        <v>1057</v>
      </c>
      <c r="C84" s="96"/>
      <c r="D84" s="96"/>
      <c r="E84" s="96"/>
      <c r="F84" s="96"/>
      <c r="G84" s="96"/>
      <c r="H84" s="96"/>
      <c r="I84" s="93"/>
      <c r="J84" s="94"/>
      <c r="K84" s="314">
        <v>0.05</v>
      </c>
      <c r="L84" s="854">
        <f>N78*K84</f>
        <v>5543.6720829865008</v>
      </c>
      <c r="M84" s="855"/>
      <c r="N84" s="57"/>
    </row>
    <row r="85" spans="1:14" ht="15" thickBot="1">
      <c r="B85" s="97" t="s">
        <v>1058</v>
      </c>
      <c r="C85" s="98"/>
      <c r="D85" s="98"/>
      <c r="E85" s="98"/>
      <c r="F85" s="98"/>
      <c r="G85" s="98"/>
      <c r="H85" s="98"/>
      <c r="I85" s="99"/>
      <c r="J85" s="100"/>
      <c r="K85" s="315">
        <v>0.05</v>
      </c>
      <c r="L85" s="856">
        <f>N78*K85</f>
        <v>5543.6720829865008</v>
      </c>
      <c r="M85" s="857"/>
      <c r="N85" s="57"/>
    </row>
    <row r="86" spans="1:14" ht="15" thickBot="1">
      <c r="B86" s="820" t="s">
        <v>1037</v>
      </c>
      <c r="C86" s="821"/>
      <c r="D86" s="821"/>
      <c r="E86" s="821"/>
      <c r="F86" s="821"/>
      <c r="G86" s="821"/>
      <c r="H86" s="821"/>
      <c r="I86" s="821"/>
      <c r="J86" s="821"/>
      <c r="K86" s="821"/>
      <c r="L86" s="821"/>
      <c r="M86" s="822"/>
      <c r="N86" s="58">
        <f>L83+L84+L85</f>
        <v>33262.032497919005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144135.47415764903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1596</v>
      </c>
      <c r="C31" s="87" t="s">
        <v>1597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402.25547881276827</v>
      </c>
      <c r="N49" s="282">
        <f>K49*M49</f>
        <v>36202.993093149147</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102641.37147525512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110873.44165973002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22174.688331946003</v>
      </c>
      <c r="M83" s="855"/>
      <c r="N83" s="57"/>
    </row>
    <row r="84" spans="1:14">
      <c r="B84" s="95" t="s">
        <v>1057</v>
      </c>
      <c r="C84" s="96"/>
      <c r="D84" s="96"/>
      <c r="E84" s="96"/>
      <c r="F84" s="96"/>
      <c r="G84" s="96"/>
      <c r="H84" s="96"/>
      <c r="I84" s="93"/>
      <c r="J84" s="94"/>
      <c r="K84" s="314">
        <v>0.05</v>
      </c>
      <c r="L84" s="854">
        <f>N78*K84</f>
        <v>5543.6720829865008</v>
      </c>
      <c r="M84" s="855"/>
      <c r="N84" s="57"/>
    </row>
    <row r="85" spans="1:14" ht="15" thickBot="1">
      <c r="B85" s="97" t="s">
        <v>1058</v>
      </c>
      <c r="C85" s="98"/>
      <c r="D85" s="98"/>
      <c r="E85" s="98"/>
      <c r="F85" s="98"/>
      <c r="G85" s="98"/>
      <c r="H85" s="98"/>
      <c r="I85" s="99"/>
      <c r="J85" s="100"/>
      <c r="K85" s="315">
        <v>0.05</v>
      </c>
      <c r="L85" s="856">
        <f>N78*K85</f>
        <v>5543.6720829865008</v>
      </c>
      <c r="M85" s="857"/>
      <c r="N85" s="57"/>
    </row>
    <row r="86" spans="1:14" ht="15" thickBot="1">
      <c r="B86" s="820" t="s">
        <v>1037</v>
      </c>
      <c r="C86" s="821"/>
      <c r="D86" s="821"/>
      <c r="E86" s="821"/>
      <c r="F86" s="821"/>
      <c r="G86" s="821"/>
      <c r="H86" s="821"/>
      <c r="I86" s="821"/>
      <c r="J86" s="821"/>
      <c r="K86" s="821"/>
      <c r="L86" s="821"/>
      <c r="M86" s="822"/>
      <c r="N86" s="58">
        <f>L83+L84+L85</f>
        <v>33262.032497919005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144135.47415764903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1598</v>
      </c>
      <c r="C31" s="87" t="s">
        <v>1599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66438.378382105962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74670.448566580861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14934.089713316172</v>
      </c>
      <c r="M83" s="855"/>
      <c r="N83" s="57"/>
    </row>
    <row r="84" spans="1:14">
      <c r="B84" s="95" t="s">
        <v>1057</v>
      </c>
      <c r="C84" s="96"/>
      <c r="D84" s="96"/>
      <c r="E84" s="96"/>
      <c r="F84" s="96"/>
      <c r="G84" s="96"/>
      <c r="H84" s="96"/>
      <c r="I84" s="93"/>
      <c r="J84" s="94"/>
      <c r="K84" s="314">
        <v>0.05</v>
      </c>
      <c r="L84" s="854">
        <f>N78*K84</f>
        <v>3733.5224283290431</v>
      </c>
      <c r="M84" s="855"/>
      <c r="N84" s="57"/>
    </row>
    <row r="85" spans="1:14" ht="15" thickBot="1">
      <c r="B85" s="97" t="s">
        <v>1058</v>
      </c>
      <c r="C85" s="98"/>
      <c r="D85" s="98"/>
      <c r="E85" s="98"/>
      <c r="F85" s="98"/>
      <c r="G85" s="98"/>
      <c r="H85" s="98"/>
      <c r="I85" s="99"/>
      <c r="J85" s="100"/>
      <c r="K85" s="315">
        <v>0.05</v>
      </c>
      <c r="L85" s="856">
        <f>N78*K85</f>
        <v>3733.5224283290431</v>
      </c>
      <c r="M85" s="857"/>
      <c r="N85" s="57"/>
    </row>
    <row r="86" spans="1:14" ht="15" thickBot="1">
      <c r="B86" s="820" t="s">
        <v>1037</v>
      </c>
      <c r="C86" s="821"/>
      <c r="D86" s="821"/>
      <c r="E86" s="821"/>
      <c r="F86" s="821"/>
      <c r="G86" s="821"/>
      <c r="H86" s="821"/>
      <c r="I86" s="821"/>
      <c r="J86" s="821"/>
      <c r="K86" s="821"/>
      <c r="L86" s="821"/>
      <c r="M86" s="822"/>
      <c r="N86" s="58">
        <f>L83+L84+L85</f>
        <v>22401.13456997426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97071.583136555128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1600</v>
      </c>
      <c r="C31" s="87" t="s">
        <v>1601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45</v>
      </c>
      <c r="N36" s="282">
        <f>K36/M36</f>
        <v>1111.1111111111111</v>
      </c>
    </row>
    <row r="37" spans="1:14">
      <c r="A37" s="119" t="s">
        <v>271</v>
      </c>
      <c r="B37" s="833" t="str">
        <f>VLOOKUP(A37,EQUIPOS!A7:D154,3,FALSE)</f>
        <v>Motoniveladora, potencia 140 HP, ancho de cuchilla 3,66 m, peso 11 ton.</v>
      </c>
      <c r="C37" s="834"/>
      <c r="D37" s="834"/>
      <c r="E37" s="834"/>
      <c r="F37" s="834"/>
      <c r="G37" s="834"/>
      <c r="H37" s="835"/>
      <c r="I37" s="277"/>
      <c r="J37" s="278"/>
      <c r="K37" s="279">
        <f>VLOOKUP(A37,EQUIPOS!A7:D164,4,FALSE)</f>
        <v>115000</v>
      </c>
      <c r="L37" s="280"/>
      <c r="M37" s="281">
        <v>45</v>
      </c>
      <c r="N37" s="282">
        <f>K37/M37</f>
        <v>2555.5555555555557</v>
      </c>
    </row>
    <row r="38" spans="1:14">
      <c r="A38" t="s">
        <v>365</v>
      </c>
      <c r="B38" s="833" t="str">
        <f>VLOOKUP(A38,EQUIPOS!A8:D154,3,FALSE)</f>
        <v xml:space="preserve">Vibrocompatador, potencia 153 HP, peso 10 Ton. </v>
      </c>
      <c r="C38" s="834"/>
      <c r="D38" s="834"/>
      <c r="E38" s="834"/>
      <c r="F38" s="834"/>
      <c r="G38" s="834"/>
      <c r="H38" s="835"/>
      <c r="I38" s="277"/>
      <c r="J38" s="278"/>
      <c r="K38" s="279">
        <f>VLOOKUP(A38,EQUIPOS!A8:D165,4,FALSE)</f>
        <v>115500</v>
      </c>
      <c r="L38" s="280"/>
      <c r="M38" s="281">
        <v>45</v>
      </c>
      <c r="N38" s="282">
        <f>K38/M38</f>
        <v>2566.6666666666665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5.6741339117888892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6239.0074672451228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51106.444909312275</v>
      </c>
      <c r="N48" s="282">
        <f>K48*M48</f>
        <v>66438.378382105962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66438.378382105962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824">
        <f>VLOOKUP(A59,TRANSPORTE!A5:D123,4,FALSE)</f>
        <v>1096.6533277314397</v>
      </c>
      <c r="M59" s="825"/>
      <c r="N59" s="297">
        <f>K59*L59</f>
        <v>1425.6493260508717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1425.6493260508717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0" t="s">
        <v>1037</v>
      </c>
      <c r="C76" s="821"/>
      <c r="D76" s="821"/>
      <c r="E76" s="821"/>
      <c r="F76" s="821"/>
      <c r="G76" s="821"/>
      <c r="H76" s="821"/>
      <c r="I76" s="827"/>
      <c r="J76" s="827"/>
      <c r="K76" s="827"/>
      <c r="L76" s="827"/>
      <c r="M76" s="828"/>
      <c r="N76" s="470">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74670.448566580861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14934.089713316172</v>
      </c>
      <c r="M83" s="855"/>
      <c r="N83" s="57"/>
    </row>
    <row r="84" spans="1:14">
      <c r="B84" s="95" t="s">
        <v>1057</v>
      </c>
      <c r="C84" s="96"/>
      <c r="D84" s="96"/>
      <c r="E84" s="96"/>
      <c r="F84" s="96"/>
      <c r="G84" s="96"/>
      <c r="H84" s="96"/>
      <c r="I84" s="93"/>
      <c r="J84" s="94"/>
      <c r="K84" s="314">
        <v>0.05</v>
      </c>
      <c r="L84" s="854">
        <f>N78*K84</f>
        <v>3733.5224283290431</v>
      </c>
      <c r="M84" s="855"/>
      <c r="N84" s="57"/>
    </row>
    <row r="85" spans="1:14" ht="15" thickBot="1">
      <c r="B85" s="97" t="s">
        <v>1058</v>
      </c>
      <c r="C85" s="98"/>
      <c r="D85" s="98"/>
      <c r="E85" s="98"/>
      <c r="F85" s="98"/>
      <c r="G85" s="98"/>
      <c r="H85" s="98"/>
      <c r="I85" s="99"/>
      <c r="J85" s="100"/>
      <c r="K85" s="315">
        <v>0.05</v>
      </c>
      <c r="L85" s="856">
        <f>N78*K85</f>
        <v>3733.5224283290431</v>
      </c>
      <c r="M85" s="857"/>
      <c r="N85" s="57"/>
    </row>
    <row r="86" spans="1:14" ht="15" thickBot="1">
      <c r="B86" s="820" t="s">
        <v>1037</v>
      </c>
      <c r="C86" s="821"/>
      <c r="D86" s="821"/>
      <c r="E86" s="821"/>
      <c r="F86" s="821"/>
      <c r="G86" s="821"/>
      <c r="H86" s="821"/>
      <c r="I86" s="821"/>
      <c r="J86" s="821"/>
      <c r="K86" s="821"/>
      <c r="L86" s="821"/>
      <c r="M86" s="822"/>
      <c r="N86" s="58">
        <f>L83+L84+L85</f>
        <v>22401.13456997426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97071.583136555128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1602</v>
      </c>
      <c r="C31" s="87" t="s">
        <v>1603</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402.25547881276827</v>
      </c>
      <c r="N48" s="282">
        <f>K48*M48</f>
        <v>402.25547881276827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402.25547881276827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402.25547881276827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80.451095762553663</v>
      </c>
      <c r="M83" s="855"/>
      <c r="N83" s="57"/>
    </row>
    <row r="84" spans="1:14">
      <c r="B84" s="95" t="s">
        <v>1057</v>
      </c>
      <c r="C84" s="96"/>
      <c r="D84" s="96"/>
      <c r="E84" s="96"/>
      <c r="F84" s="96"/>
      <c r="G84" s="96"/>
      <c r="H84" s="96"/>
      <c r="I84" s="93"/>
      <c r="J84" s="94"/>
      <c r="K84" s="314">
        <v>0.05</v>
      </c>
      <c r="L84" s="854">
        <f>N78*K84</f>
        <v>20.112773940638416</v>
      </c>
      <c r="M84" s="855"/>
      <c r="N84" s="57"/>
    </row>
    <row r="85" spans="1:14" ht="15" thickBot="1">
      <c r="B85" s="97" t="s">
        <v>1058</v>
      </c>
      <c r="C85" s="98"/>
      <c r="D85" s="98"/>
      <c r="E85" s="98"/>
      <c r="F85" s="98"/>
      <c r="G85" s="98"/>
      <c r="H85" s="98"/>
      <c r="I85" s="99"/>
      <c r="J85" s="100"/>
      <c r="K85" s="315">
        <v>0.05</v>
      </c>
      <c r="L85" s="856">
        <f>N78*K85</f>
        <v>20.112773940638416</v>
      </c>
      <c r="M85" s="857"/>
      <c r="N85" s="57"/>
    </row>
    <row r="86" spans="1:14" ht="15" thickBot="1">
      <c r="B86" s="820" t="s">
        <v>1037</v>
      </c>
      <c r="C86" s="821"/>
      <c r="D86" s="821"/>
      <c r="E86" s="821"/>
      <c r="F86" s="821"/>
      <c r="G86" s="821"/>
      <c r="H86" s="821"/>
      <c r="I86" s="821"/>
      <c r="J86" s="821"/>
      <c r="K86" s="821"/>
      <c r="L86" s="821"/>
      <c r="M86" s="822"/>
      <c r="N86" s="58">
        <f>L83+L84+L85</f>
        <v>120.6766436438305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522.93212245659879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462"/>
      <c r="L30" s="831" t="s">
        <v>1029</v>
      </c>
      <c r="M30" s="832"/>
      <c r="N30" s="77" t="s">
        <v>1030</v>
      </c>
    </row>
    <row r="31" spans="1:14" ht="15" thickBot="1">
      <c r="A31" t="s">
        <v>1929</v>
      </c>
      <c r="B31" s="86" t="s">
        <v>1606</v>
      </c>
      <c r="C31" s="87" t="s">
        <v>1604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882</v>
      </c>
      <c r="B48" s="49" t="str">
        <f>VLOOKUP(A48,MATERIALES!A4:D373,3,FALSE)</f>
        <v>Cemento Asfaltico 40-50</v>
      </c>
      <c r="C48" s="291"/>
      <c r="D48" s="291"/>
      <c r="E48" s="291"/>
      <c r="F48" s="291"/>
      <c r="G48" s="291"/>
      <c r="H48" s="291"/>
      <c r="I48" s="278"/>
      <c r="J48" s="234" t="str">
        <f>VLOOKUP(A48,MATERIALES!A4:D373,2,FALSE)</f>
        <v>kg</v>
      </c>
      <c r="K48" s="292">
        <v>1</v>
      </c>
      <c r="L48" s="277"/>
      <c r="M48" s="412">
        <f>VLOOKUP(A48,MATERIALES!A4:D395,4,FALSE)</f>
        <v>1577.0783580144221</v>
      </c>
      <c r="N48" s="282">
        <f>K48*M48</f>
        <v>1577.0783580144221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1577.0783580144221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1577.0783580144221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315.41567160288446</v>
      </c>
      <c r="M83" s="855"/>
      <c r="N83" s="57"/>
    </row>
    <row r="84" spans="1:14">
      <c r="B84" s="95" t="s">
        <v>1057</v>
      </c>
      <c r="C84" s="96"/>
      <c r="D84" s="96"/>
      <c r="E84" s="96"/>
      <c r="F84" s="96"/>
      <c r="G84" s="96"/>
      <c r="H84" s="96"/>
      <c r="I84" s="93"/>
      <c r="J84" s="94"/>
      <c r="K84" s="314">
        <v>0.05</v>
      </c>
      <c r="L84" s="854">
        <f>N78*K84</f>
        <v>78.853917900721115</v>
      </c>
      <c r="M84" s="855"/>
      <c r="N84" s="57"/>
    </row>
    <row r="85" spans="1:14" ht="15" thickBot="1">
      <c r="B85" s="97" t="s">
        <v>1058</v>
      </c>
      <c r="C85" s="98"/>
      <c r="D85" s="98"/>
      <c r="E85" s="98"/>
      <c r="F85" s="98"/>
      <c r="G85" s="98"/>
      <c r="H85" s="98"/>
      <c r="I85" s="99"/>
      <c r="J85" s="100"/>
      <c r="K85" s="315">
        <v>0.05</v>
      </c>
      <c r="L85" s="856">
        <f>N78*K85</f>
        <v>78.853917900721115</v>
      </c>
      <c r="M85" s="857"/>
      <c r="N85" s="57"/>
    </row>
    <row r="86" spans="1:14" ht="15" thickBot="1">
      <c r="B86" s="820" t="s">
        <v>1037</v>
      </c>
      <c r="C86" s="821"/>
      <c r="D86" s="821"/>
      <c r="E86" s="821"/>
      <c r="F86" s="821"/>
      <c r="G86" s="821"/>
      <c r="H86" s="821"/>
      <c r="I86" s="821"/>
      <c r="J86" s="821"/>
      <c r="K86" s="821"/>
      <c r="L86" s="821"/>
      <c r="M86" s="822"/>
      <c r="N86" s="58">
        <f>L83+L84+L85</f>
        <v>473.12350740432669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2050.2018654187486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1607</v>
      </c>
      <c r="C31" s="87" t="s">
        <v>1614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877</v>
      </c>
      <c r="B48" s="49" t="str">
        <f>VLOOKUP(A48,MATERIALES!A4:D373,3,FALSE)</f>
        <v>Cemento Asfaltico 60-70</v>
      </c>
      <c r="C48" s="291"/>
      <c r="D48" s="291"/>
      <c r="E48" s="291"/>
      <c r="F48" s="291"/>
      <c r="G48" s="291"/>
      <c r="H48" s="291"/>
      <c r="I48" s="278"/>
      <c r="J48" s="234" t="str">
        <f>VLOOKUP(A48,MATERIALES!A4:D373,2,FALSE)</f>
        <v>kg</v>
      </c>
      <c r="K48" s="292">
        <v>1</v>
      </c>
      <c r="L48" s="277"/>
      <c r="M48" s="412">
        <f>VLOOKUP(A48,MATERIALES!A4:D395,4,FALSE)</f>
        <v>1574.8848894546461</v>
      </c>
      <c r="N48" s="282">
        <f>K48*M48</f>
        <v>1574.8848894546461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1574.8848894546461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1574.8848894546461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314.97697789092922</v>
      </c>
      <c r="M83" s="855"/>
      <c r="N83" s="57"/>
    </row>
    <row r="84" spans="1:14">
      <c r="B84" s="95" t="s">
        <v>1057</v>
      </c>
      <c r="C84" s="96"/>
      <c r="D84" s="96"/>
      <c r="E84" s="96"/>
      <c r="F84" s="96"/>
      <c r="G84" s="96"/>
      <c r="H84" s="96"/>
      <c r="I84" s="93"/>
      <c r="J84" s="94"/>
      <c r="K84" s="314">
        <v>0.05</v>
      </c>
      <c r="L84" s="854">
        <f>N78*K84</f>
        <v>78.744244472732305</v>
      </c>
      <c r="M84" s="855"/>
      <c r="N84" s="57"/>
    </row>
    <row r="85" spans="1:14" ht="15" thickBot="1">
      <c r="B85" s="97" t="s">
        <v>1058</v>
      </c>
      <c r="C85" s="98"/>
      <c r="D85" s="98"/>
      <c r="E85" s="98"/>
      <c r="F85" s="98"/>
      <c r="G85" s="98"/>
      <c r="H85" s="98"/>
      <c r="I85" s="99"/>
      <c r="J85" s="100"/>
      <c r="K85" s="315">
        <v>0.05</v>
      </c>
      <c r="L85" s="856">
        <f>N78*K85</f>
        <v>78.744244472732305</v>
      </c>
      <c r="M85" s="857"/>
      <c r="N85" s="57"/>
    </row>
    <row r="86" spans="1:14" ht="15" thickBot="1">
      <c r="B86" s="820" t="s">
        <v>1037</v>
      </c>
      <c r="C86" s="821"/>
      <c r="D86" s="821"/>
      <c r="E86" s="821"/>
      <c r="F86" s="821"/>
      <c r="G86" s="821"/>
      <c r="H86" s="821"/>
      <c r="I86" s="821"/>
      <c r="J86" s="821"/>
      <c r="K86" s="821"/>
      <c r="L86" s="821"/>
      <c r="M86" s="822"/>
      <c r="N86" s="58">
        <f>L83+L84+L85</f>
        <v>472.46546683639383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2047.35035629104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1609</v>
      </c>
      <c r="C31" s="87" t="s">
        <v>1608</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880</v>
      </c>
      <c r="B48" s="49" t="str">
        <f>VLOOKUP(A48,MATERIALES!A4:D373,3,FALSE)</f>
        <v>Cemento Asfaltico 80-100</v>
      </c>
      <c r="C48" s="291"/>
      <c r="D48" s="291"/>
      <c r="E48" s="291"/>
      <c r="F48" s="291"/>
      <c r="G48" s="291"/>
      <c r="H48" s="291"/>
      <c r="I48" s="278"/>
      <c r="J48" s="234" t="str">
        <f>VLOOKUP(A48,MATERIALES!A4:D373,2,FALSE)</f>
        <v>kg</v>
      </c>
      <c r="K48" s="292">
        <v>1</v>
      </c>
      <c r="L48" s="277"/>
      <c r="M48" s="412">
        <f>VLOOKUP(A48,MATERIALES!A4:D395,4,FALSE)</f>
        <v>1584.7113835189907</v>
      </c>
      <c r="N48" s="282">
        <f>K48*M48</f>
        <v>1584.7113835189907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1584.7113835189907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1584.7113835189907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316.94227670379814</v>
      </c>
      <c r="M83" s="855"/>
      <c r="N83" s="57"/>
    </row>
    <row r="84" spans="1:14">
      <c r="B84" s="95" t="s">
        <v>1057</v>
      </c>
      <c r="C84" s="96"/>
      <c r="D84" s="96"/>
      <c r="E84" s="96"/>
      <c r="F84" s="96"/>
      <c r="G84" s="96"/>
      <c r="H84" s="96"/>
      <c r="I84" s="93"/>
      <c r="J84" s="94"/>
      <c r="K84" s="314">
        <v>0.05</v>
      </c>
      <c r="L84" s="854">
        <f>N78*K84</f>
        <v>79.235569175949536</v>
      </c>
      <c r="M84" s="855"/>
      <c r="N84" s="57"/>
    </row>
    <row r="85" spans="1:14" ht="15" thickBot="1">
      <c r="B85" s="97" t="s">
        <v>1058</v>
      </c>
      <c r="C85" s="98"/>
      <c r="D85" s="98"/>
      <c r="E85" s="98"/>
      <c r="F85" s="98"/>
      <c r="G85" s="98"/>
      <c r="H85" s="98"/>
      <c r="I85" s="99"/>
      <c r="J85" s="100"/>
      <c r="K85" s="315">
        <v>0.05</v>
      </c>
      <c r="L85" s="856">
        <f>N78*K85</f>
        <v>79.235569175949536</v>
      </c>
      <c r="M85" s="857"/>
      <c r="N85" s="57"/>
    </row>
    <row r="86" spans="1:14" ht="15" thickBot="1">
      <c r="B86" s="820" t="s">
        <v>1037</v>
      </c>
      <c r="C86" s="821"/>
      <c r="D86" s="821"/>
      <c r="E86" s="821"/>
      <c r="F86" s="821"/>
      <c r="G86" s="821"/>
      <c r="H86" s="821"/>
      <c r="I86" s="821"/>
      <c r="J86" s="821"/>
      <c r="K86" s="821"/>
      <c r="L86" s="821"/>
      <c r="M86" s="822"/>
      <c r="N86" s="58">
        <f>L83+L84+L85</f>
        <v>475.41341505569721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2060.1247985746877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1611</v>
      </c>
      <c r="C31" s="87" t="s">
        <v>1615</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928</v>
      </c>
      <c r="B48" s="49" t="str">
        <f>VLOOKUP(A48,MATERIALES!A4:D373,3,FALSE)</f>
        <v>Emulsión CRM</v>
      </c>
      <c r="C48" s="291"/>
      <c r="D48" s="291"/>
      <c r="E48" s="291"/>
      <c r="F48" s="291"/>
      <c r="G48" s="291"/>
      <c r="H48" s="291"/>
      <c r="I48" s="278"/>
      <c r="J48" s="234" t="str">
        <f>VLOOKUP(A48,MATERIALES!A4:D373,2,FALSE)</f>
        <v>lt</v>
      </c>
      <c r="K48" s="292">
        <v>1</v>
      </c>
      <c r="L48" s="277"/>
      <c r="M48" s="412">
        <f>VLOOKUP(A48,MATERIALES!A4:D395,4,FALSE)</f>
        <v>16900</v>
      </c>
      <c r="N48" s="282">
        <f>K48*M48</f>
        <v>16900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16900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16900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3380</v>
      </c>
      <c r="M83" s="855"/>
      <c r="N83" s="57"/>
    </row>
    <row r="84" spans="1:14">
      <c r="B84" s="95" t="s">
        <v>1057</v>
      </c>
      <c r="C84" s="96"/>
      <c r="D84" s="96"/>
      <c r="E84" s="96"/>
      <c r="F84" s="96"/>
      <c r="G84" s="96"/>
      <c r="H84" s="96"/>
      <c r="I84" s="93"/>
      <c r="J84" s="94"/>
      <c r="K84" s="314">
        <v>0.05</v>
      </c>
      <c r="L84" s="854">
        <f>N78*K84</f>
        <v>845</v>
      </c>
      <c r="M84" s="855"/>
      <c r="N84" s="57"/>
    </row>
    <row r="85" spans="1:14" ht="15" thickBot="1">
      <c r="B85" s="97" t="s">
        <v>1058</v>
      </c>
      <c r="C85" s="98"/>
      <c r="D85" s="98"/>
      <c r="E85" s="98"/>
      <c r="F85" s="98"/>
      <c r="G85" s="98"/>
      <c r="H85" s="98"/>
      <c r="I85" s="99"/>
      <c r="J85" s="100"/>
      <c r="K85" s="315">
        <v>0.05</v>
      </c>
      <c r="L85" s="856">
        <f>N78*K85</f>
        <v>845</v>
      </c>
      <c r="M85" s="857"/>
      <c r="N85" s="57"/>
    </row>
    <row r="86" spans="1:14" ht="15" thickBot="1">
      <c r="B86" s="820" t="s">
        <v>1037</v>
      </c>
      <c r="C86" s="821"/>
      <c r="D86" s="821"/>
      <c r="E86" s="821"/>
      <c r="F86" s="821"/>
      <c r="G86" s="821"/>
      <c r="H86" s="821"/>
      <c r="I86" s="821"/>
      <c r="J86" s="821"/>
      <c r="K86" s="821"/>
      <c r="L86" s="821"/>
      <c r="M86" s="822"/>
      <c r="N86" s="58">
        <f>L83+L84+L85</f>
        <v>5070</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21970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1120</v>
      </c>
      <c r="C31" s="87" t="s">
        <v>1616</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939</v>
      </c>
      <c r="B48" s="49" t="str">
        <f>VLOOKUP(A48,MATERIALES!A4:D373,3,FALSE)</f>
        <v>Emulsión Asfáltica de Rotura Lenta CRL</v>
      </c>
      <c r="C48" s="291"/>
      <c r="D48" s="291"/>
      <c r="E48" s="291"/>
      <c r="F48" s="291"/>
      <c r="G48" s="291"/>
      <c r="H48" s="291"/>
      <c r="I48" s="278"/>
      <c r="J48" s="234" t="str">
        <f>VLOOKUP(A48,MATERIALES!A4:D373,2,FALSE)</f>
        <v>lt</v>
      </c>
      <c r="K48" s="292">
        <v>1</v>
      </c>
      <c r="L48" s="277"/>
      <c r="M48" s="412">
        <f>VLOOKUP(A48,MATERIALES!A4:D395,4,FALSE)</f>
        <v>1900.1322926828964</v>
      </c>
      <c r="N48" s="282">
        <f>K48*M48</f>
        <v>1900.1322926828964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1900.1322926828964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1900.1322926828964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380.0264585365793</v>
      </c>
      <c r="M83" s="855"/>
      <c r="N83" s="57"/>
    </row>
    <row r="84" spans="1:14">
      <c r="B84" s="95" t="s">
        <v>1057</v>
      </c>
      <c r="C84" s="96"/>
      <c r="D84" s="96"/>
      <c r="E84" s="96"/>
      <c r="F84" s="96"/>
      <c r="G84" s="96"/>
      <c r="H84" s="96"/>
      <c r="I84" s="93"/>
      <c r="J84" s="94"/>
      <c r="K84" s="314">
        <v>0.05</v>
      </c>
      <c r="L84" s="854">
        <f>N78*K84</f>
        <v>95.006614634144825</v>
      </c>
      <c r="M84" s="855"/>
      <c r="N84" s="57"/>
    </row>
    <row r="85" spans="1:14" ht="15" thickBot="1">
      <c r="B85" s="97" t="s">
        <v>1058</v>
      </c>
      <c r="C85" s="98"/>
      <c r="D85" s="98"/>
      <c r="E85" s="98"/>
      <c r="F85" s="98"/>
      <c r="G85" s="98"/>
      <c r="H85" s="98"/>
      <c r="I85" s="99"/>
      <c r="J85" s="100"/>
      <c r="K85" s="315">
        <v>0.05</v>
      </c>
      <c r="L85" s="856">
        <f>N78*K85</f>
        <v>95.006614634144825</v>
      </c>
      <c r="M85" s="857"/>
      <c r="N85" s="57"/>
    </row>
    <row r="86" spans="1:14" ht="15" thickBot="1">
      <c r="B86" s="820" t="s">
        <v>1037</v>
      </c>
      <c r="C86" s="821"/>
      <c r="D86" s="821"/>
      <c r="E86" s="821"/>
      <c r="F86" s="821"/>
      <c r="G86" s="821"/>
      <c r="H86" s="821"/>
      <c r="I86" s="821"/>
      <c r="J86" s="821"/>
      <c r="K86" s="821"/>
      <c r="L86" s="821"/>
      <c r="M86" s="822"/>
      <c r="N86" s="58">
        <f>L83+L84+L85</f>
        <v>570.039687804869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2470.1719804877653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1121</v>
      </c>
      <c r="C31" s="87" t="s">
        <v>1617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926</v>
      </c>
      <c r="B48" s="49" t="str">
        <f>VLOOKUP(A48,MATERIALES!A4:D373,3,FALSE)</f>
        <v>Emulsión CRL-1hm</v>
      </c>
      <c r="C48" s="291"/>
      <c r="D48" s="291"/>
      <c r="E48" s="291"/>
      <c r="F48" s="291"/>
      <c r="G48" s="291"/>
      <c r="H48" s="291"/>
      <c r="I48" s="278"/>
      <c r="J48" s="234" t="str">
        <f>VLOOKUP(A48,MATERIALES!A4:D373,2,FALSE)</f>
        <v>lt</v>
      </c>
      <c r="K48" s="292">
        <v>1</v>
      </c>
      <c r="L48" s="277"/>
      <c r="M48" s="412">
        <f>VLOOKUP(A48,MATERIALES!A4:D395,4,FALSE)</f>
        <v>3500</v>
      </c>
      <c r="N48" s="282">
        <f>K48*M48</f>
        <v>3500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3500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3500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700</v>
      </c>
      <c r="M83" s="855"/>
      <c r="N83" s="57"/>
    </row>
    <row r="84" spans="1:14">
      <c r="B84" s="95" t="s">
        <v>1057</v>
      </c>
      <c r="C84" s="96"/>
      <c r="D84" s="96"/>
      <c r="E84" s="96"/>
      <c r="F84" s="96"/>
      <c r="G84" s="96"/>
      <c r="H84" s="96"/>
      <c r="I84" s="93"/>
      <c r="J84" s="94"/>
      <c r="K84" s="314">
        <v>0.05</v>
      </c>
      <c r="L84" s="854">
        <f>N78*K84</f>
        <v>175</v>
      </c>
      <c r="M84" s="855"/>
      <c r="N84" s="57"/>
    </row>
    <row r="85" spans="1:14" ht="15" thickBot="1">
      <c r="B85" s="97" t="s">
        <v>1058</v>
      </c>
      <c r="C85" s="98"/>
      <c r="D85" s="98"/>
      <c r="E85" s="98"/>
      <c r="F85" s="98"/>
      <c r="G85" s="98"/>
      <c r="H85" s="98"/>
      <c r="I85" s="99"/>
      <c r="J85" s="100"/>
      <c r="K85" s="315">
        <v>0.05</v>
      </c>
      <c r="L85" s="856">
        <f>N78*K85</f>
        <v>175</v>
      </c>
      <c r="M85" s="857"/>
      <c r="N85" s="57"/>
    </row>
    <row r="86" spans="1:14" ht="15" thickBot="1">
      <c r="B86" s="820" t="s">
        <v>1037</v>
      </c>
      <c r="C86" s="821"/>
      <c r="D86" s="821"/>
      <c r="E86" s="821"/>
      <c r="F86" s="821"/>
      <c r="G86" s="821"/>
      <c r="H86" s="821"/>
      <c r="I86" s="821"/>
      <c r="J86" s="821"/>
      <c r="K86" s="821"/>
      <c r="L86" s="821"/>
      <c r="M86" s="822"/>
      <c r="N86" s="58">
        <f>L83+L84+L85</f>
        <v>1050</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4550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1612</v>
      </c>
      <c r="C31" s="87" t="s">
        <v>1618</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924</v>
      </c>
      <c r="B48" s="49" t="str">
        <f>VLOOKUP(A48,MATERIALES!A4:D373,3,FALSE)</f>
        <v>Emulsión CRL-1h</v>
      </c>
      <c r="C48" s="291"/>
      <c r="D48" s="291"/>
      <c r="E48" s="291"/>
      <c r="F48" s="291"/>
      <c r="G48" s="291"/>
      <c r="H48" s="291"/>
      <c r="I48" s="278"/>
      <c r="J48" s="234" t="str">
        <f>VLOOKUP(A48,MATERIALES!A4:D373,2,FALSE)</f>
        <v>lt</v>
      </c>
      <c r="K48" s="292">
        <v>1</v>
      </c>
      <c r="L48" s="277"/>
      <c r="M48" s="412">
        <f>VLOOKUP(A48,MATERIALES!A4:D395,4,FALSE)</f>
        <v>4000</v>
      </c>
      <c r="N48" s="282">
        <f>K48*M48</f>
        <v>4000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4000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4000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800</v>
      </c>
      <c r="M83" s="855"/>
      <c r="N83" s="57"/>
    </row>
    <row r="84" spans="1:14">
      <c r="B84" s="95" t="s">
        <v>1057</v>
      </c>
      <c r="C84" s="96"/>
      <c r="D84" s="96"/>
      <c r="E84" s="96"/>
      <c r="F84" s="96"/>
      <c r="G84" s="96"/>
      <c r="H84" s="96"/>
      <c r="I84" s="93"/>
      <c r="J84" s="94"/>
      <c r="K84" s="314">
        <v>0.05</v>
      </c>
      <c r="L84" s="854">
        <f>N78*K84</f>
        <v>200</v>
      </c>
      <c r="M84" s="855"/>
      <c r="N84" s="57"/>
    </row>
    <row r="85" spans="1:14" ht="15" thickBot="1">
      <c r="B85" s="97" t="s">
        <v>1058</v>
      </c>
      <c r="C85" s="98"/>
      <c r="D85" s="98"/>
      <c r="E85" s="98"/>
      <c r="F85" s="98"/>
      <c r="G85" s="98"/>
      <c r="H85" s="98"/>
      <c r="I85" s="99"/>
      <c r="J85" s="100"/>
      <c r="K85" s="315">
        <v>0.05</v>
      </c>
      <c r="L85" s="856">
        <f>N78*K85</f>
        <v>200</v>
      </c>
      <c r="M85" s="857"/>
      <c r="N85" s="57"/>
    </row>
    <row r="86" spans="1:14" ht="15" thickBot="1">
      <c r="B86" s="820" t="s">
        <v>1037</v>
      </c>
      <c r="C86" s="821"/>
      <c r="D86" s="821"/>
      <c r="E86" s="821"/>
      <c r="F86" s="821"/>
      <c r="G86" s="821"/>
      <c r="H86" s="821"/>
      <c r="I86" s="821"/>
      <c r="J86" s="821"/>
      <c r="K86" s="821"/>
      <c r="L86" s="821"/>
      <c r="M86" s="822"/>
      <c r="N86" s="58">
        <f>L83+L84+L85</f>
        <v>1200</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5200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1619</v>
      </c>
      <c r="C31" s="87" t="s">
        <v>1620</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889</v>
      </c>
      <c r="B48" s="49" t="str">
        <f>VLOOKUP(A48,MATERIALES!A4:D373,3,FALSE)</f>
        <v>Cemento Asfáltico Modificado Con Grano De Caucho Reciclado Tipo I</v>
      </c>
      <c r="C48" s="291"/>
      <c r="D48" s="291"/>
      <c r="E48" s="291"/>
      <c r="F48" s="291"/>
      <c r="G48" s="291"/>
      <c r="H48" s="291"/>
      <c r="I48" s="278"/>
      <c r="J48" s="234" t="str">
        <f>VLOOKUP(A48,MATERIALES!A4:D373,2,FALSE)</f>
        <v>kg</v>
      </c>
      <c r="K48" s="292">
        <v>1</v>
      </c>
      <c r="L48" s="277"/>
      <c r="M48" s="412">
        <f>VLOOKUP(A48,MATERIALES!A4:D395,4,FALSE)</f>
        <v>2639.9646127478204</v>
      </c>
      <c r="N48" s="282">
        <f>K48*M48</f>
        <v>2639.9646127478204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2639.9646127478204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2639.9646127478204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527.99292254956413</v>
      </c>
      <c r="M83" s="855"/>
      <c r="N83" s="57"/>
    </row>
    <row r="84" spans="1:14">
      <c r="B84" s="95" t="s">
        <v>1057</v>
      </c>
      <c r="C84" s="96"/>
      <c r="D84" s="96"/>
      <c r="E84" s="96"/>
      <c r="F84" s="96"/>
      <c r="G84" s="96"/>
      <c r="H84" s="96"/>
      <c r="I84" s="93"/>
      <c r="J84" s="94"/>
      <c r="K84" s="314">
        <v>0.05</v>
      </c>
      <c r="L84" s="854">
        <f>N78*K84</f>
        <v>131.99823063739103</v>
      </c>
      <c r="M84" s="855"/>
      <c r="N84" s="57"/>
    </row>
    <row r="85" spans="1:14" ht="15" thickBot="1">
      <c r="B85" s="97" t="s">
        <v>1058</v>
      </c>
      <c r="C85" s="98"/>
      <c r="D85" s="98"/>
      <c r="E85" s="98"/>
      <c r="F85" s="98"/>
      <c r="G85" s="98"/>
      <c r="H85" s="98"/>
      <c r="I85" s="99"/>
      <c r="J85" s="100"/>
      <c r="K85" s="315">
        <v>0.05</v>
      </c>
      <c r="L85" s="856">
        <f>N78*K85</f>
        <v>131.99823063739103</v>
      </c>
      <c r="M85" s="857"/>
      <c r="N85" s="57"/>
    </row>
    <row r="86" spans="1:14" ht="15" thickBot="1">
      <c r="B86" s="820" t="s">
        <v>1037</v>
      </c>
      <c r="C86" s="821"/>
      <c r="D86" s="821"/>
      <c r="E86" s="821"/>
      <c r="F86" s="821"/>
      <c r="G86" s="821"/>
      <c r="H86" s="821"/>
      <c r="I86" s="821"/>
      <c r="J86" s="821"/>
      <c r="K86" s="821"/>
      <c r="L86" s="821"/>
      <c r="M86" s="822"/>
      <c r="N86" s="58">
        <f>L83+L84+L85</f>
        <v>791.98938382434631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3431.9539965721669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1621</v>
      </c>
      <c r="C31" s="87" t="s">
        <v>1622</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891</v>
      </c>
      <c r="B48" s="49" t="str">
        <f>VLOOKUP(A48,MATERIALES!A4:D373,3,FALSE)</f>
        <v>Cemento Asfáltico Modificado Con Grano De Caucho Reciclado Tipo Il</v>
      </c>
      <c r="C48" s="291"/>
      <c r="D48" s="291"/>
      <c r="E48" s="291"/>
      <c r="F48" s="291"/>
      <c r="G48" s="291"/>
      <c r="H48" s="291"/>
      <c r="I48" s="278"/>
      <c r="J48" s="234" t="str">
        <f>VLOOKUP(A48,MATERIALES!A4:D373,2,FALSE)</f>
        <v>kg</v>
      </c>
      <c r="K48" s="292">
        <v>1</v>
      </c>
      <c r="L48" s="277"/>
      <c r="M48" s="412">
        <f>VLOOKUP(A48,MATERIALES!A4:D395,4,FALSE)</f>
        <v>2378.4610389590689</v>
      </c>
      <c r="N48" s="282">
        <f>K48*M48</f>
        <v>2378.4610389590689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2378.4610389590689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0" t="s">
        <v>1037</v>
      </c>
      <c r="C76" s="821"/>
      <c r="D76" s="821"/>
      <c r="E76" s="821"/>
      <c r="F76" s="821"/>
      <c r="G76" s="821"/>
      <c r="H76" s="821"/>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2378.4610389590689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475.69220779181381</v>
      </c>
      <c r="M83" s="855"/>
      <c r="N83" s="57"/>
    </row>
    <row r="84" spans="1:14">
      <c r="B84" s="95" t="s">
        <v>1057</v>
      </c>
      <c r="C84" s="96"/>
      <c r="D84" s="96"/>
      <c r="E84" s="96"/>
      <c r="F84" s="96"/>
      <c r="G84" s="96"/>
      <c r="H84" s="96"/>
      <c r="I84" s="93"/>
      <c r="J84" s="94"/>
      <c r="K84" s="314">
        <v>0.05</v>
      </c>
      <c r="L84" s="854">
        <f>N78*K84</f>
        <v>118.92305194795345</v>
      </c>
      <c r="M84" s="855"/>
      <c r="N84" s="57"/>
    </row>
    <row r="85" spans="1:14" ht="15" thickBot="1">
      <c r="B85" s="97" t="s">
        <v>1058</v>
      </c>
      <c r="C85" s="98"/>
      <c r="D85" s="98"/>
      <c r="E85" s="98"/>
      <c r="F85" s="98"/>
      <c r="G85" s="98"/>
      <c r="H85" s="98"/>
      <c r="I85" s="99"/>
      <c r="J85" s="100"/>
      <c r="K85" s="315">
        <v>0.05</v>
      </c>
      <c r="L85" s="856">
        <f>N78*K85</f>
        <v>118.92305194795345</v>
      </c>
      <c r="M85" s="857"/>
      <c r="N85" s="57"/>
    </row>
    <row r="86" spans="1:14" ht="15" thickBot="1">
      <c r="B86" s="820" t="s">
        <v>1037</v>
      </c>
      <c r="C86" s="821"/>
      <c r="D86" s="821"/>
      <c r="E86" s="821"/>
      <c r="F86" s="821"/>
      <c r="G86" s="821"/>
      <c r="H86" s="821"/>
      <c r="I86" s="821"/>
      <c r="J86" s="821"/>
      <c r="K86" s="821"/>
      <c r="L86" s="821"/>
      <c r="M86" s="822"/>
      <c r="N86" s="58">
        <f>L83+L84+L85</f>
        <v>713.53831168772069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3091.9993506467895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1623</v>
      </c>
      <c r="C31" s="87" t="s">
        <v>1624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892</v>
      </c>
      <c r="B48" s="49" t="str">
        <f>VLOOKUP(A48,MATERIALES!A4:D373,3,FALSE)</f>
        <v>Cemento Asfáltico Modificado Con Grano De Caucho Reciclado Tipo lll</v>
      </c>
      <c r="C48" s="291"/>
      <c r="D48" s="291"/>
      <c r="E48" s="291"/>
      <c r="F48" s="291"/>
      <c r="G48" s="291"/>
      <c r="H48" s="291"/>
      <c r="I48" s="278"/>
      <c r="J48" s="234" t="str">
        <f>VLOOKUP(A48,MATERIALES!A4:D373,2,FALSE)</f>
        <v>kg</v>
      </c>
      <c r="K48" s="292">
        <v>1</v>
      </c>
      <c r="L48" s="277"/>
      <c r="M48" s="412">
        <f>VLOOKUP(A48,MATERIALES!A4:D395,4,FALSE)</f>
        <v>2449.2016718915174</v>
      </c>
      <c r="N48" s="282">
        <f>K48*M48</f>
        <v>2449.2016718915174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2449.2016718915174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2449.2016718915174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489.84033437830351</v>
      </c>
      <c r="M83" s="855"/>
      <c r="N83" s="57"/>
    </row>
    <row r="84" spans="1:14">
      <c r="B84" s="95" t="s">
        <v>1057</v>
      </c>
      <c r="C84" s="96"/>
      <c r="D84" s="96"/>
      <c r="E84" s="96"/>
      <c r="F84" s="96"/>
      <c r="G84" s="96"/>
      <c r="H84" s="96"/>
      <c r="I84" s="93"/>
      <c r="J84" s="94"/>
      <c r="K84" s="314">
        <v>0.05</v>
      </c>
      <c r="L84" s="854">
        <f>N78*K84</f>
        <v>122.46008359457588</v>
      </c>
      <c r="M84" s="855"/>
      <c r="N84" s="57"/>
    </row>
    <row r="85" spans="1:14" ht="15" thickBot="1">
      <c r="B85" s="97" t="s">
        <v>1058</v>
      </c>
      <c r="C85" s="98"/>
      <c r="D85" s="98"/>
      <c r="E85" s="98"/>
      <c r="F85" s="98"/>
      <c r="G85" s="98"/>
      <c r="H85" s="98"/>
      <c r="I85" s="99"/>
      <c r="J85" s="100"/>
      <c r="K85" s="315">
        <v>0.05</v>
      </c>
      <c r="L85" s="856">
        <f>N78*K85</f>
        <v>122.46008359457588</v>
      </c>
      <c r="M85" s="857"/>
      <c r="N85" s="57"/>
    </row>
    <row r="86" spans="1:14" ht="15" thickBot="1">
      <c r="B86" s="820" t="s">
        <v>1037</v>
      </c>
      <c r="C86" s="821"/>
      <c r="D86" s="821"/>
      <c r="E86" s="821"/>
      <c r="F86" s="821"/>
      <c r="G86" s="821"/>
      <c r="H86" s="821"/>
      <c r="I86" s="821"/>
      <c r="J86" s="821"/>
      <c r="K86" s="821"/>
      <c r="L86" s="821"/>
      <c r="M86" s="822"/>
      <c r="N86" s="58">
        <f>L83+L84+L85</f>
        <v>734.76050156745521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3183.9621734589728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1122</v>
      </c>
      <c r="C31" s="87" t="s">
        <v>1625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884</v>
      </c>
      <c r="B48" s="49" t="str">
        <f>VLOOKUP(A48,MATERIALES!A4:D373,3,FALSE)</f>
        <v xml:space="preserve">Cemento asfaltico modificado con polímeros tipo I
</v>
      </c>
      <c r="C48" s="291"/>
      <c r="D48" s="291"/>
      <c r="E48" s="291"/>
      <c r="F48" s="291"/>
      <c r="G48" s="291"/>
      <c r="H48" s="291"/>
      <c r="I48" s="278"/>
      <c r="J48" s="234" t="str">
        <f>VLOOKUP(A48,MATERIALES!A4:D373,2,FALSE)</f>
        <v>kg</v>
      </c>
      <c r="K48" s="292">
        <v>1</v>
      </c>
      <c r="L48" s="277"/>
      <c r="M48" s="412">
        <f>VLOOKUP(A48,MATERIALES!A4:D395,4,FALSE)</f>
        <v>1811.049374080385</v>
      </c>
      <c r="N48" s="282">
        <f>K48*M48</f>
        <v>1811.049374080385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1811.049374080385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1811.049374080385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362.20987481607699</v>
      </c>
      <c r="M83" s="855"/>
      <c r="N83" s="57"/>
    </row>
    <row r="84" spans="1:14">
      <c r="B84" s="95" t="s">
        <v>1057</v>
      </c>
      <c r="C84" s="96"/>
      <c r="D84" s="96"/>
      <c r="E84" s="96"/>
      <c r="F84" s="96"/>
      <c r="G84" s="96"/>
      <c r="H84" s="96"/>
      <c r="I84" s="93"/>
      <c r="J84" s="94"/>
      <c r="K84" s="314">
        <v>0.05</v>
      </c>
      <c r="L84" s="854">
        <f>N78*K84</f>
        <v>90.552468704019248</v>
      </c>
      <c r="M84" s="855"/>
      <c r="N84" s="57"/>
    </row>
    <row r="85" spans="1:14" ht="15" thickBot="1">
      <c r="B85" s="97" t="s">
        <v>1058</v>
      </c>
      <c r="C85" s="98"/>
      <c r="D85" s="98"/>
      <c r="E85" s="98"/>
      <c r="F85" s="98"/>
      <c r="G85" s="98"/>
      <c r="H85" s="98"/>
      <c r="I85" s="99"/>
      <c r="J85" s="100"/>
      <c r="K85" s="315">
        <v>0.05</v>
      </c>
      <c r="L85" s="856">
        <f>N78*K85</f>
        <v>90.552468704019248</v>
      </c>
      <c r="M85" s="857"/>
      <c r="N85" s="57"/>
    </row>
    <row r="86" spans="1:14" ht="15" thickBot="1">
      <c r="B86" s="820" t="s">
        <v>1037</v>
      </c>
      <c r="C86" s="821"/>
      <c r="D86" s="821"/>
      <c r="E86" s="821"/>
      <c r="F86" s="821"/>
      <c r="G86" s="821"/>
      <c r="H86" s="821"/>
      <c r="I86" s="821"/>
      <c r="J86" s="821"/>
      <c r="K86" s="821"/>
      <c r="L86" s="821"/>
      <c r="M86" s="822"/>
      <c r="N86" s="58">
        <f>L83+L84+L85</f>
        <v>543.31481222411549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2354.3641863045004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1123</v>
      </c>
      <c r="C31" s="87" t="s">
        <v>1626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2721.2656770734661</v>
      </c>
      <c r="N48" s="282">
        <f>K48*M48</f>
        <v>2721.2656770734661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2721.2656770734661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2721.2656770734661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544.25313541469325</v>
      </c>
      <c r="M83" s="855"/>
      <c r="N83" s="57"/>
    </row>
    <row r="84" spans="1:14">
      <c r="B84" s="95" t="s">
        <v>1057</v>
      </c>
      <c r="C84" s="96"/>
      <c r="D84" s="96"/>
      <c r="E84" s="96"/>
      <c r="F84" s="96"/>
      <c r="G84" s="96"/>
      <c r="H84" s="96"/>
      <c r="I84" s="93"/>
      <c r="J84" s="94"/>
      <c r="K84" s="314">
        <v>0.05</v>
      </c>
      <c r="L84" s="854">
        <f>N78*K84</f>
        <v>136.06328385367331</v>
      </c>
      <c r="M84" s="855"/>
      <c r="N84" s="57"/>
    </row>
    <row r="85" spans="1:14" ht="15" thickBot="1">
      <c r="B85" s="97" t="s">
        <v>1058</v>
      </c>
      <c r="C85" s="98"/>
      <c r="D85" s="98"/>
      <c r="E85" s="98"/>
      <c r="F85" s="98"/>
      <c r="G85" s="98"/>
      <c r="H85" s="98"/>
      <c r="I85" s="99"/>
      <c r="J85" s="100"/>
      <c r="K85" s="315">
        <v>0.05</v>
      </c>
      <c r="L85" s="856">
        <f>N78*K85</f>
        <v>136.06328385367331</v>
      </c>
      <c r="M85" s="857"/>
      <c r="N85" s="57"/>
    </row>
    <row r="86" spans="1:14" ht="15" thickBot="1">
      <c r="B86" s="820" t="s">
        <v>1037</v>
      </c>
      <c r="C86" s="821"/>
      <c r="D86" s="821"/>
      <c r="E86" s="821"/>
      <c r="F86" s="821"/>
      <c r="G86" s="821"/>
      <c r="H86" s="821"/>
      <c r="I86" s="821"/>
      <c r="J86" s="821"/>
      <c r="K86" s="821"/>
      <c r="L86" s="821"/>
      <c r="M86" s="822"/>
      <c r="N86" s="58">
        <f>L83+L84+L85</f>
        <v>816.37970312203981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3537.6453801955058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1124</v>
      </c>
      <c r="C31" s="87" t="s">
        <v>1627</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2721.2656770734661</v>
      </c>
      <c r="N48" s="282">
        <f>K48*M48</f>
        <v>2721.2656770734661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2721.2656770734661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2721.2656770734661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544.25313541469325</v>
      </c>
      <c r="M83" s="855"/>
      <c r="N83" s="57"/>
    </row>
    <row r="84" spans="1:14">
      <c r="B84" s="95" t="s">
        <v>1057</v>
      </c>
      <c r="C84" s="96"/>
      <c r="D84" s="96"/>
      <c r="E84" s="96"/>
      <c r="F84" s="96"/>
      <c r="G84" s="96"/>
      <c r="H84" s="96"/>
      <c r="I84" s="93"/>
      <c r="J84" s="94"/>
      <c r="K84" s="314">
        <v>0.05</v>
      </c>
      <c r="L84" s="854">
        <f>N78*K84</f>
        <v>136.06328385367331</v>
      </c>
      <c r="M84" s="855"/>
      <c r="N84" s="57"/>
    </row>
    <row r="85" spans="1:14" ht="15" thickBot="1">
      <c r="B85" s="97" t="s">
        <v>1058</v>
      </c>
      <c r="C85" s="98"/>
      <c r="D85" s="98"/>
      <c r="E85" s="98"/>
      <c r="F85" s="98"/>
      <c r="G85" s="98"/>
      <c r="H85" s="98"/>
      <c r="I85" s="99"/>
      <c r="J85" s="100"/>
      <c r="K85" s="315">
        <v>0.05</v>
      </c>
      <c r="L85" s="856">
        <f>N78*K85</f>
        <v>136.06328385367331</v>
      </c>
      <c r="M85" s="857"/>
      <c r="N85" s="57"/>
    </row>
    <row r="86" spans="1:14" ht="15" thickBot="1">
      <c r="B86" s="820" t="s">
        <v>1037</v>
      </c>
      <c r="C86" s="821"/>
      <c r="D86" s="821"/>
      <c r="E86" s="821"/>
      <c r="F86" s="821"/>
      <c r="G86" s="821"/>
      <c r="H86" s="821"/>
      <c r="I86" s="821"/>
      <c r="J86" s="821"/>
      <c r="K86" s="821"/>
      <c r="L86" s="821"/>
      <c r="M86" s="822"/>
      <c r="N86" s="58">
        <f>L83+L84+L85</f>
        <v>816.37970312203981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3537.6453801955058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1125</v>
      </c>
      <c r="C31" s="87" t="s">
        <v>1628</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886</v>
      </c>
      <c r="B48" s="49" t="str">
        <f>VLOOKUP(A48,MATERIALES!A4:D373,3,FALSE)</f>
        <v xml:space="preserve">Cemento asfaltico modificado con polímeros tipo III
</v>
      </c>
      <c r="C48" s="291"/>
      <c r="D48" s="291"/>
      <c r="E48" s="291"/>
      <c r="F48" s="291"/>
      <c r="G48" s="291"/>
      <c r="H48" s="291"/>
      <c r="I48" s="278"/>
      <c r="J48" s="234" t="str">
        <f>VLOOKUP(A48,MATERIALES!A4:D373,2,FALSE)</f>
        <v>kg</v>
      </c>
      <c r="K48" s="292">
        <v>1</v>
      </c>
      <c r="L48" s="277"/>
      <c r="M48" s="412">
        <f>VLOOKUP(A48,MATERIALES!A4:D395,4,FALSE)</f>
        <v>2691.3385582645074</v>
      </c>
      <c r="N48" s="282">
        <f>K48*M48</f>
        <v>2691.3385582645074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2691.3385582645074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2691.3385582645074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538.26771165290154</v>
      </c>
      <c r="M83" s="855"/>
      <c r="N83" s="57"/>
    </row>
    <row r="84" spans="1:14">
      <c r="B84" s="95" t="s">
        <v>1057</v>
      </c>
      <c r="C84" s="96"/>
      <c r="D84" s="96"/>
      <c r="E84" s="96"/>
      <c r="F84" s="96"/>
      <c r="G84" s="96"/>
      <c r="H84" s="96"/>
      <c r="I84" s="93"/>
      <c r="J84" s="94"/>
      <c r="K84" s="314">
        <v>0.05</v>
      </c>
      <c r="L84" s="854">
        <f>N78*K84</f>
        <v>134.56692791322538</v>
      </c>
      <c r="M84" s="855"/>
      <c r="N84" s="57"/>
    </row>
    <row r="85" spans="1:14" ht="15" thickBot="1">
      <c r="B85" s="97" t="s">
        <v>1058</v>
      </c>
      <c r="C85" s="98"/>
      <c r="D85" s="98"/>
      <c r="E85" s="98"/>
      <c r="F85" s="98"/>
      <c r="G85" s="98"/>
      <c r="H85" s="98"/>
      <c r="I85" s="99"/>
      <c r="J85" s="100"/>
      <c r="K85" s="315">
        <v>0.05</v>
      </c>
      <c r="L85" s="856">
        <f>N78*K85</f>
        <v>134.56692791322538</v>
      </c>
      <c r="M85" s="857"/>
      <c r="N85" s="57"/>
    </row>
    <row r="86" spans="1:14" ht="15" thickBot="1">
      <c r="B86" s="820" t="s">
        <v>1037</v>
      </c>
      <c r="C86" s="821"/>
      <c r="D86" s="821"/>
      <c r="E86" s="821"/>
      <c r="F86" s="821"/>
      <c r="G86" s="821"/>
      <c r="H86" s="821"/>
      <c r="I86" s="821"/>
      <c r="J86" s="821"/>
      <c r="K86" s="821"/>
      <c r="L86" s="821"/>
      <c r="M86" s="822"/>
      <c r="N86" s="58">
        <f>L83+L84+L85</f>
        <v>807.40156747935237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3498.7401257438596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1126</v>
      </c>
      <c r="C31" s="87" t="s">
        <v>1629</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887</v>
      </c>
      <c r="B48" s="49" t="str">
        <f>VLOOKUP(A48,MATERIALES!A4:D373,3,FALSE)</f>
        <v xml:space="preserve">Cemento asfaltico modificado con polímeros tipo IV
</v>
      </c>
      <c r="C48" s="291"/>
      <c r="D48" s="291"/>
      <c r="E48" s="291"/>
      <c r="F48" s="291"/>
      <c r="G48" s="291"/>
      <c r="H48" s="291"/>
      <c r="I48" s="278"/>
      <c r="J48" s="234" t="str">
        <f>VLOOKUP(A48,MATERIALES!A4:D373,2,FALSE)</f>
        <v>kg</v>
      </c>
      <c r="K48" s="292">
        <v>1</v>
      </c>
      <c r="L48" s="277"/>
      <c r="M48" s="412">
        <f>VLOOKUP(A48,MATERIALES!A4:D395,4,FALSE)</f>
        <v>2785.8698073463324</v>
      </c>
      <c r="N48" s="282">
        <f>K48*M48</f>
        <v>2785.8698073463324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2785.8698073463324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2785.8698073463324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557.17396146926649</v>
      </c>
      <c r="M83" s="855"/>
      <c r="N83" s="57"/>
    </row>
    <row r="84" spans="1:14">
      <c r="B84" s="95" t="s">
        <v>1057</v>
      </c>
      <c r="C84" s="96"/>
      <c r="D84" s="96"/>
      <c r="E84" s="96"/>
      <c r="F84" s="96"/>
      <c r="G84" s="96"/>
      <c r="H84" s="96"/>
      <c r="I84" s="93"/>
      <c r="J84" s="94"/>
      <c r="K84" s="314">
        <v>0.05</v>
      </c>
      <c r="L84" s="854">
        <f>N78*K84</f>
        <v>139.29349036731662</v>
      </c>
      <c r="M84" s="855"/>
      <c r="N84" s="57"/>
    </row>
    <row r="85" spans="1:14" ht="15" thickBot="1">
      <c r="B85" s="97" t="s">
        <v>1058</v>
      </c>
      <c r="C85" s="98"/>
      <c r="D85" s="98"/>
      <c r="E85" s="98"/>
      <c r="F85" s="98"/>
      <c r="G85" s="98"/>
      <c r="H85" s="98"/>
      <c r="I85" s="99"/>
      <c r="J85" s="100"/>
      <c r="K85" s="315">
        <v>0.05</v>
      </c>
      <c r="L85" s="856">
        <f>N78*K85</f>
        <v>139.29349036731662</v>
      </c>
      <c r="M85" s="857"/>
      <c r="N85" s="57"/>
    </row>
    <row r="86" spans="1:14" ht="15" thickBot="1">
      <c r="B86" s="820" t="s">
        <v>1037</v>
      </c>
      <c r="C86" s="821"/>
      <c r="D86" s="821"/>
      <c r="E86" s="821"/>
      <c r="F86" s="821"/>
      <c r="G86" s="821"/>
      <c r="H86" s="821"/>
      <c r="I86" s="821"/>
      <c r="J86" s="821"/>
      <c r="K86" s="821"/>
      <c r="L86" s="821"/>
      <c r="M86" s="822"/>
      <c r="N86" s="58">
        <f>L83+L84+L85</f>
        <v>835.76094220389973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3621.6307495502324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1630</v>
      </c>
      <c r="C31" s="87" t="s">
        <v>1631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888</v>
      </c>
      <c r="B48" s="49" t="str">
        <f>VLOOKUP(A48,MATERIALES!A4:D373,3,FALSE)</f>
        <v xml:space="preserve">Cemento asfaltico modificado con polímeros tipo V
</v>
      </c>
      <c r="C48" s="291"/>
      <c r="D48" s="291"/>
      <c r="E48" s="291"/>
      <c r="F48" s="291"/>
      <c r="G48" s="291"/>
      <c r="H48" s="291"/>
      <c r="I48" s="278"/>
      <c r="J48" s="234" t="str">
        <f>VLOOKUP(A48,MATERIALES!A4:D373,2,FALSE)</f>
        <v>kg</v>
      </c>
      <c r="K48" s="292">
        <v>1</v>
      </c>
      <c r="L48" s="277"/>
      <c r="M48" s="412">
        <f>VLOOKUP(A48,MATERIALES!A4:D395,4,FALSE)</f>
        <v>2862.0623524161006</v>
      </c>
      <c r="N48" s="282">
        <f>K48*M48</f>
        <v>2862.0623524161006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2862.0623524161006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2862.0623524161006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572.41247048322009</v>
      </c>
      <c r="M83" s="855"/>
      <c r="N83" s="57"/>
    </row>
    <row r="84" spans="1:14">
      <c r="B84" s="95" t="s">
        <v>1057</v>
      </c>
      <c r="C84" s="96"/>
      <c r="D84" s="96"/>
      <c r="E84" s="96"/>
      <c r="F84" s="96"/>
      <c r="G84" s="96"/>
      <c r="H84" s="96"/>
      <c r="I84" s="93"/>
      <c r="J84" s="94"/>
      <c r="K84" s="314">
        <v>0.05</v>
      </c>
      <c r="L84" s="854">
        <f>N78*K84</f>
        <v>143.10311762080502</v>
      </c>
      <c r="M84" s="855"/>
      <c r="N84" s="57"/>
    </row>
    <row r="85" spans="1:14" ht="15" thickBot="1">
      <c r="B85" s="97" t="s">
        <v>1058</v>
      </c>
      <c r="C85" s="98"/>
      <c r="D85" s="98"/>
      <c r="E85" s="98"/>
      <c r="F85" s="98"/>
      <c r="G85" s="98"/>
      <c r="H85" s="98"/>
      <c r="I85" s="99"/>
      <c r="J85" s="100"/>
      <c r="K85" s="315">
        <v>0.05</v>
      </c>
      <c r="L85" s="856">
        <f>N78*K85</f>
        <v>143.10311762080502</v>
      </c>
      <c r="M85" s="857"/>
      <c r="N85" s="57"/>
    </row>
    <row r="86" spans="1:14" ht="15" thickBot="1">
      <c r="B86" s="820" t="s">
        <v>1037</v>
      </c>
      <c r="C86" s="821"/>
      <c r="D86" s="821"/>
      <c r="E86" s="821"/>
      <c r="F86" s="821"/>
      <c r="G86" s="821"/>
      <c r="H86" s="821"/>
      <c r="I86" s="821"/>
      <c r="J86" s="821"/>
      <c r="K86" s="821"/>
      <c r="L86" s="821"/>
      <c r="M86" s="822"/>
      <c r="N86" s="58">
        <f>L83+L84+L85</f>
        <v>858.61870572483019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3720.6810581409309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1127</v>
      </c>
      <c r="C31" s="87" t="s">
        <v>1632</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940</v>
      </c>
      <c r="B48" s="49" t="str">
        <f>VLOOKUP(A48,MATERIALES!A4:D373,3,FALSE)</f>
        <v>Emulsión Asfáltica de Rotura Media Modificada Con Polímeros CRM-m</v>
      </c>
      <c r="C48" s="291"/>
      <c r="D48" s="291"/>
      <c r="E48" s="291"/>
      <c r="F48" s="291"/>
      <c r="G48" s="291"/>
      <c r="H48" s="291"/>
      <c r="I48" s="278"/>
      <c r="J48" s="234" t="str">
        <f>VLOOKUP(A48,MATERIALES!A4:D373,2,FALSE)</f>
        <v>lt</v>
      </c>
      <c r="K48" s="292">
        <v>1</v>
      </c>
      <c r="L48" s="277"/>
      <c r="M48" s="412">
        <f>VLOOKUP(A48,MATERIALES!A4:D395,4,FALSE)</f>
        <v>2839.2072250306742</v>
      </c>
      <c r="N48" s="282">
        <f>K48*M48</f>
        <v>2839.2072250306742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2839.2072250306742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2839.2072250306742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567.8414450061349</v>
      </c>
      <c r="M83" s="855"/>
      <c r="N83" s="57"/>
    </row>
    <row r="84" spans="1:14">
      <c r="B84" s="95" t="s">
        <v>1057</v>
      </c>
      <c r="C84" s="96"/>
      <c r="D84" s="96"/>
      <c r="E84" s="96"/>
      <c r="F84" s="96"/>
      <c r="G84" s="96"/>
      <c r="H84" s="96"/>
      <c r="I84" s="93"/>
      <c r="J84" s="94"/>
      <c r="K84" s="314">
        <v>0.05</v>
      </c>
      <c r="L84" s="854">
        <f>N78*K84</f>
        <v>141.96036125153373</v>
      </c>
      <c r="M84" s="855"/>
      <c r="N84" s="57"/>
    </row>
    <row r="85" spans="1:14" ht="15" thickBot="1">
      <c r="B85" s="97" t="s">
        <v>1058</v>
      </c>
      <c r="C85" s="98"/>
      <c r="D85" s="98"/>
      <c r="E85" s="98"/>
      <c r="F85" s="98"/>
      <c r="G85" s="98"/>
      <c r="H85" s="98"/>
      <c r="I85" s="99"/>
      <c r="J85" s="100"/>
      <c r="K85" s="315">
        <v>0.05</v>
      </c>
      <c r="L85" s="856">
        <f>N78*K85</f>
        <v>141.96036125153373</v>
      </c>
      <c r="M85" s="857"/>
      <c r="N85" s="57"/>
    </row>
    <row r="86" spans="1:14" ht="15" thickBot="1">
      <c r="B86" s="820" t="s">
        <v>1037</v>
      </c>
      <c r="C86" s="821"/>
      <c r="D86" s="821"/>
      <c r="E86" s="821"/>
      <c r="F86" s="821"/>
      <c r="G86" s="821"/>
      <c r="H86" s="821"/>
      <c r="I86" s="821"/>
      <c r="J86" s="821"/>
      <c r="K86" s="821"/>
      <c r="L86" s="821"/>
      <c r="M86" s="822"/>
      <c r="N86" s="58">
        <f>L83+L84+L85</f>
        <v>851.76216750920241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3690.9693925398765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1128</v>
      </c>
      <c r="C31" s="87" t="s">
        <v>1633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500</v>
      </c>
      <c r="N36" s="282">
        <f>K36/M36</f>
        <v>160</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500</v>
      </c>
      <c r="N37" s="282">
        <f>K37/M37</f>
        <v>146</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N75*M41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306.51067205206101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920</v>
      </c>
      <c r="B48" s="49" t="str">
        <f>VLOOKUP(A48,MATERIALES!A4:D373,3,FALSE)</f>
        <v>Emulsión CRL-0</v>
      </c>
      <c r="C48" s="291"/>
      <c r="D48" s="291"/>
      <c r="E48" s="291"/>
      <c r="F48" s="291"/>
      <c r="G48" s="291"/>
      <c r="H48" s="291"/>
      <c r="I48" s="278"/>
      <c r="J48" s="234" t="str">
        <f>VLOOKUP(A48,MATERIALES!A4:D373,2,FALSE)</f>
        <v>lt</v>
      </c>
      <c r="K48" s="292">
        <v>1</v>
      </c>
      <c r="L48" s="277"/>
      <c r="M48" s="412">
        <f>VLOOKUP(A48,MATERIALES!A4:D395,4,FALSE)</f>
        <v>2006.5030465224406</v>
      </c>
      <c r="N48" s="282">
        <f>K48*M48</f>
        <v>2006.5030465224406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2006.5030465224406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09"/>
      <c r="M64" s="810"/>
      <c r="N64" s="133"/>
    </row>
    <row r="65" spans="1:14" ht="15" thickBot="1">
      <c r="B65" s="826" t="s">
        <v>1037</v>
      </c>
      <c r="C65" s="827"/>
      <c r="D65" s="827"/>
      <c r="E65" s="827"/>
      <c r="F65" s="827"/>
      <c r="G65" s="827"/>
      <c r="H65" s="827"/>
      <c r="I65" s="827"/>
      <c r="J65" s="827"/>
      <c r="K65" s="827"/>
      <c r="L65" s="827"/>
      <c r="M65" s="828"/>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46" t="s">
        <v>1047</v>
      </c>
      <c r="C69" s="847"/>
      <c r="D69" s="847"/>
      <c r="E69" s="847"/>
      <c r="F69" s="847"/>
      <c r="G69" s="847"/>
      <c r="H69" s="847"/>
      <c r="I69" s="79" t="s">
        <v>1048</v>
      </c>
      <c r="J69" s="81" t="s">
        <v>1494</v>
      </c>
      <c r="K69" s="80" t="s">
        <v>1050</v>
      </c>
      <c r="L69" s="848" t="s">
        <v>1034</v>
      </c>
      <c r="M69" s="849"/>
      <c r="N69" s="104" t="s">
        <v>1035</v>
      </c>
    </row>
    <row r="70" spans="1:14">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4000</v>
      </c>
      <c r="N70" s="405">
        <f>K70/M70</f>
        <v>51.067205206099999</v>
      </c>
    </row>
    <row r="71" spans="1:14">
      <c r="B71" s="55"/>
      <c r="C71" s="53"/>
      <c r="D71" s="53"/>
      <c r="E71" s="53"/>
      <c r="F71" s="53"/>
      <c r="G71" s="53"/>
      <c r="H71" s="53"/>
      <c r="I71" s="289"/>
      <c r="J71" s="307"/>
      <c r="K71" s="308"/>
      <c r="L71" s="56"/>
      <c r="M71" s="310"/>
      <c r="N71" s="306"/>
    </row>
    <row r="72" spans="1:14">
      <c r="B72" s="55"/>
      <c r="C72" s="53"/>
      <c r="D72" s="53"/>
      <c r="E72" s="53"/>
      <c r="F72" s="53"/>
      <c r="G72" s="53"/>
      <c r="H72" s="53"/>
      <c r="I72" s="289"/>
      <c r="J72" s="307"/>
      <c r="K72" s="308"/>
      <c r="L72" s="328"/>
      <c r="M72" s="310"/>
      <c r="N72" s="306"/>
    </row>
    <row r="73" spans="1:14">
      <c r="B73" s="55"/>
      <c r="C73" s="53"/>
      <c r="D73" s="53"/>
      <c r="E73" s="53"/>
      <c r="F73" s="53"/>
      <c r="G73" s="53"/>
      <c r="H73" s="53"/>
      <c r="I73" s="289"/>
      <c r="J73" s="307"/>
      <c r="K73" s="308"/>
      <c r="L73" s="328"/>
      <c r="M73" s="310"/>
      <c r="N73" s="306"/>
    </row>
    <row r="74" spans="1:14" ht="15" thickBot="1">
      <c r="B74" s="807"/>
      <c r="C74" s="808"/>
      <c r="D74" s="808"/>
      <c r="E74" s="808"/>
      <c r="F74" s="808"/>
      <c r="G74" s="808"/>
      <c r="H74" s="808"/>
      <c r="I74" s="132"/>
      <c r="J74" s="132"/>
      <c r="K74" s="132"/>
      <c r="L74" s="908"/>
      <c r="M74" s="908"/>
      <c r="N74" s="51"/>
    </row>
    <row r="75" spans="1:14" ht="15" thickBot="1">
      <c r="B75" s="826" t="s">
        <v>1037</v>
      </c>
      <c r="C75" s="827"/>
      <c r="D75" s="827"/>
      <c r="E75" s="827"/>
      <c r="F75" s="827"/>
      <c r="G75" s="827"/>
      <c r="H75" s="827"/>
      <c r="I75" s="827"/>
      <c r="J75" s="827"/>
      <c r="K75" s="827"/>
      <c r="L75" s="827"/>
      <c r="M75" s="828"/>
      <c r="N75" s="311">
        <f>SUM(N70:N74)</f>
        <v>51.067205206099999</v>
      </c>
    </row>
    <row r="76" spans="1:14" ht="15" thickBot="1">
      <c r="B76" s="39"/>
      <c r="C76" s="40"/>
      <c r="D76" s="40"/>
      <c r="E76" s="40"/>
      <c r="F76" s="40"/>
      <c r="G76" s="40"/>
      <c r="H76" s="40"/>
      <c r="I76" s="40"/>
      <c r="J76" s="40"/>
      <c r="K76" s="40"/>
      <c r="L76" s="40"/>
      <c r="M76" s="40"/>
      <c r="N76" s="41"/>
    </row>
    <row r="77" spans="1:14" ht="15" thickBot="1">
      <c r="B77" s="820" t="s">
        <v>1051</v>
      </c>
      <c r="C77" s="821"/>
      <c r="D77" s="821"/>
      <c r="E77" s="821"/>
      <c r="F77" s="821"/>
      <c r="G77" s="821"/>
      <c r="H77" s="821"/>
      <c r="I77" s="821"/>
      <c r="J77" s="821"/>
      <c r="K77" s="821"/>
      <c r="L77" s="821"/>
      <c r="M77" s="822"/>
      <c r="N77" s="105">
        <f>N43+N54+N65+N75</f>
        <v>2364.0809237806016</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472.81618475612032</v>
      </c>
      <c r="M82" s="855"/>
      <c r="N82" s="57"/>
    </row>
    <row r="83" spans="1:14">
      <c r="B83" s="95" t="s">
        <v>1057</v>
      </c>
      <c r="C83" s="96"/>
      <c r="D83" s="96"/>
      <c r="E83" s="96"/>
      <c r="F83" s="96"/>
      <c r="G83" s="96"/>
      <c r="H83" s="96"/>
      <c r="I83" s="93"/>
      <c r="J83" s="94"/>
      <c r="K83" s="314">
        <v>0.05</v>
      </c>
      <c r="L83" s="854">
        <f>N77*K83</f>
        <v>118.20404618903008</v>
      </c>
      <c r="M83" s="855"/>
      <c r="N83" s="57"/>
    </row>
    <row r="84" spans="1:14" ht="15" thickBot="1">
      <c r="B84" s="97" t="s">
        <v>1058</v>
      </c>
      <c r="C84" s="98"/>
      <c r="D84" s="98"/>
      <c r="E84" s="98"/>
      <c r="F84" s="98"/>
      <c r="G84" s="98"/>
      <c r="H84" s="98"/>
      <c r="I84" s="99"/>
      <c r="J84" s="100"/>
      <c r="K84" s="315">
        <v>0.05</v>
      </c>
      <c r="L84" s="856">
        <f>N77*K84</f>
        <v>118.20404618903008</v>
      </c>
      <c r="M84" s="857"/>
      <c r="N84" s="57"/>
    </row>
    <row r="85" spans="1:14" ht="15" thickBot="1">
      <c r="B85" s="820" t="s">
        <v>1037</v>
      </c>
      <c r="C85" s="821"/>
      <c r="D85" s="821"/>
      <c r="E85" s="821"/>
      <c r="F85" s="821"/>
      <c r="G85" s="821"/>
      <c r="H85" s="821"/>
      <c r="I85" s="821"/>
      <c r="J85" s="821"/>
      <c r="K85" s="821"/>
      <c r="L85" s="821"/>
      <c r="M85" s="822"/>
      <c r="N85" s="58">
        <f>L82+L83+L84</f>
        <v>709.22427713418051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3073.3052009147823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71" t="s">
        <v>2327</v>
      </c>
      <c r="C118" s="403"/>
      <c r="D118" s="403"/>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1129</v>
      </c>
      <c r="C31" s="87" t="s">
        <v>1634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500</v>
      </c>
      <c r="N36" s="282">
        <f>K36/M36</f>
        <v>160</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500</v>
      </c>
      <c r="N37" s="282">
        <f>K37/M37</f>
        <v>146</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306.51067205206101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922</v>
      </c>
      <c r="B48" s="49" t="str">
        <f>VLOOKUP(A48,MATERIALES!A4:D373,3,FALSE)</f>
        <v>Emulsión CRL-1</v>
      </c>
      <c r="C48" s="291"/>
      <c r="D48" s="291"/>
      <c r="E48" s="291"/>
      <c r="F48" s="291"/>
      <c r="G48" s="291"/>
      <c r="H48" s="291"/>
      <c r="I48" s="278"/>
      <c r="J48" s="234" t="str">
        <f>VLOOKUP(A48,MATERIALES!A4:D373,2,FALSE)</f>
        <v>lt</v>
      </c>
      <c r="K48" s="292">
        <v>1</v>
      </c>
      <c r="L48" s="277"/>
      <c r="M48" s="412">
        <f>VLOOKUP(A48,MATERIALES!A4:D395,4,FALSE)</f>
        <v>3500</v>
      </c>
      <c r="N48" s="282">
        <f>K48*M48</f>
        <v>3500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3500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3857.5778772581612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771.51557545163223</v>
      </c>
      <c r="M83" s="855"/>
      <c r="N83" s="57"/>
    </row>
    <row r="84" spans="1:14">
      <c r="B84" s="95" t="s">
        <v>1057</v>
      </c>
      <c r="C84" s="96"/>
      <c r="D84" s="96"/>
      <c r="E84" s="96"/>
      <c r="F84" s="96"/>
      <c r="G84" s="96"/>
      <c r="H84" s="96"/>
      <c r="I84" s="93"/>
      <c r="J84" s="94"/>
      <c r="K84" s="314">
        <v>0.05</v>
      </c>
      <c r="L84" s="854">
        <f>N78*K84</f>
        <v>192.87889386290806</v>
      </c>
      <c r="M84" s="855"/>
      <c r="N84" s="57"/>
    </row>
    <row r="85" spans="1:14" ht="15" thickBot="1">
      <c r="B85" s="97" t="s">
        <v>1058</v>
      </c>
      <c r="C85" s="98"/>
      <c r="D85" s="98"/>
      <c r="E85" s="98"/>
      <c r="F85" s="98"/>
      <c r="G85" s="98"/>
      <c r="H85" s="98"/>
      <c r="I85" s="99"/>
      <c r="J85" s="100"/>
      <c r="K85" s="315">
        <v>0.05</v>
      </c>
      <c r="L85" s="856">
        <f>N78*K85</f>
        <v>192.87889386290806</v>
      </c>
      <c r="M85" s="857"/>
      <c r="N85" s="57"/>
    </row>
    <row r="86" spans="1:14" ht="15" thickBot="1">
      <c r="B86" s="820" t="s">
        <v>1037</v>
      </c>
      <c r="C86" s="821"/>
      <c r="D86" s="821"/>
      <c r="E86" s="821"/>
      <c r="F86" s="821"/>
      <c r="G86" s="821"/>
      <c r="H86" s="821"/>
      <c r="I86" s="821"/>
      <c r="J86" s="821"/>
      <c r="K86" s="821"/>
      <c r="L86" s="821"/>
      <c r="M86" s="822"/>
      <c r="N86" s="58">
        <f>L83+L84+L85</f>
        <v>1157.2733631774483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5014.8512404356097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1635</v>
      </c>
      <c r="C31" s="87" t="s">
        <v>1636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500</v>
      </c>
      <c r="N36" s="282">
        <f>K36/M36</f>
        <v>160</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500</v>
      </c>
      <c r="N37" s="282">
        <f>K37/M37</f>
        <v>146</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306.51067205206101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863</v>
      </c>
      <c r="B48" s="49" t="str">
        <f>VLOOKUP(A48,MATERIALES!A4:D373,3,FALSE)</f>
        <v>Asfalto liquido RC 250</v>
      </c>
      <c r="C48" s="291"/>
      <c r="D48" s="291"/>
      <c r="E48" s="291"/>
      <c r="F48" s="291"/>
      <c r="G48" s="291"/>
      <c r="H48" s="291"/>
      <c r="I48" s="278"/>
      <c r="J48" s="234" t="str">
        <f>VLOOKUP(A48,MATERIALES!A4:D373,2,FALSE)</f>
        <v>gal</v>
      </c>
      <c r="K48" s="292">
        <v>0.3</v>
      </c>
      <c r="L48" s="277"/>
      <c r="M48" s="412">
        <f>VLOOKUP(A48,MATERIALES!A4:D395,4,FALSE)</f>
        <v>7783.5629606296316</v>
      </c>
      <c r="N48" s="282">
        <f>K48*M48</f>
        <v>2335.0688881888896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2335.0688881888896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2692.6467654470507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538.52935308941017</v>
      </c>
      <c r="M83" s="855"/>
      <c r="N83" s="57"/>
    </row>
    <row r="84" spans="1:14">
      <c r="B84" s="95" t="s">
        <v>1057</v>
      </c>
      <c r="C84" s="96"/>
      <c r="D84" s="96"/>
      <c r="E84" s="96"/>
      <c r="F84" s="96"/>
      <c r="G84" s="96"/>
      <c r="H84" s="96"/>
      <c r="I84" s="93"/>
      <c r="J84" s="94"/>
      <c r="K84" s="314">
        <v>0.05</v>
      </c>
      <c r="L84" s="854">
        <f>N78*K84</f>
        <v>134.63233827235254</v>
      </c>
      <c r="M84" s="855"/>
      <c r="N84" s="57"/>
    </row>
    <row r="85" spans="1:14" ht="15" thickBot="1">
      <c r="B85" s="97" t="s">
        <v>1058</v>
      </c>
      <c r="C85" s="98"/>
      <c r="D85" s="98"/>
      <c r="E85" s="98"/>
      <c r="F85" s="98"/>
      <c r="G85" s="98"/>
      <c r="H85" s="98"/>
      <c r="I85" s="99"/>
      <c r="J85" s="100"/>
      <c r="K85" s="315">
        <v>0.05</v>
      </c>
      <c r="L85" s="856">
        <f>N78*K85</f>
        <v>134.63233827235254</v>
      </c>
      <c r="M85" s="857"/>
      <c r="N85" s="57"/>
    </row>
    <row r="86" spans="1:14" ht="15" thickBot="1">
      <c r="B86" s="820" t="s">
        <v>1037</v>
      </c>
      <c r="C86" s="821"/>
      <c r="D86" s="821"/>
      <c r="E86" s="821"/>
      <c r="F86" s="821"/>
      <c r="G86" s="821"/>
      <c r="H86" s="821"/>
      <c r="I86" s="821"/>
      <c r="J86" s="821"/>
      <c r="K86" s="821"/>
      <c r="L86" s="821"/>
      <c r="M86" s="822"/>
      <c r="N86" s="58">
        <f>L83+L84+L85</f>
        <v>807.79402963411519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3500.440795081166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1130</v>
      </c>
      <c r="C31" s="87" t="s">
        <v>1292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950" t="str">
        <f>VLOOKUP(A36,EQUIPOS!A6:D154,3,FALSE)</f>
        <v>Carrotanque Irrigador de asfalto, 1000 GALONES DE CAPACIDAD</v>
      </c>
      <c r="C36" s="951"/>
      <c r="D36" s="951"/>
      <c r="E36" s="951"/>
      <c r="F36" s="951"/>
      <c r="G36" s="951"/>
      <c r="H36" s="952"/>
      <c r="I36" s="277"/>
      <c r="J36" s="278"/>
      <c r="K36" s="279">
        <f>VLOOKUP(A36,EQUIPOS!A6:D163,4,FALSE)</f>
        <v>80000</v>
      </c>
      <c r="L36" s="280"/>
      <c r="M36" s="281">
        <v>500</v>
      </c>
      <c r="N36" s="282">
        <f>K36/M36</f>
        <v>160</v>
      </c>
    </row>
    <row r="37" spans="1:14">
      <c r="A37" s="119" t="s">
        <v>176</v>
      </c>
      <c r="B37" s="950" t="str">
        <f>VLOOKUP(A37,EQUIPOS!A7:D154,3,FALSE)</f>
        <v xml:space="preserve">Compresor (barrido y soplado)
</v>
      </c>
      <c r="C37" s="951"/>
      <c r="D37" s="951"/>
      <c r="E37" s="951"/>
      <c r="F37" s="951"/>
      <c r="G37" s="951"/>
      <c r="H37" s="952"/>
      <c r="I37" s="277"/>
      <c r="J37" s="278"/>
      <c r="K37" s="279">
        <f>VLOOKUP(A37,EQUIPOS!A7:D164,4,FALSE)</f>
        <v>73000</v>
      </c>
      <c r="L37" s="280"/>
      <c r="M37" s="281">
        <v>500</v>
      </c>
      <c r="N37" s="282">
        <f>K37/M37</f>
        <v>146</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306.51067205206101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932</v>
      </c>
      <c r="B48" s="49" t="str">
        <f>VLOOKUP(A48,MATERIALES!A4:D373,3,FALSE)</f>
        <v>Emulsión CRR-1</v>
      </c>
      <c r="C48" s="291"/>
      <c r="D48" s="291"/>
      <c r="E48" s="291"/>
      <c r="F48" s="291"/>
      <c r="G48" s="291"/>
      <c r="H48" s="291"/>
      <c r="I48" s="278"/>
      <c r="J48" s="234" t="str">
        <f>VLOOKUP(A48,MATERIALES!A4:D373,2,FALSE)</f>
        <v>lt</v>
      </c>
      <c r="K48" s="292">
        <v>0.45</v>
      </c>
      <c r="L48" s="277"/>
      <c r="M48" s="412">
        <f>VLOOKUP(A48,MATERIALES!A4:D395,4,FALSE)</f>
        <v>1963.1894351566029</v>
      </c>
      <c r="N48" s="282">
        <f>K48*M48</f>
        <v>883.43524582047132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883.43524582047132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1241.0131230786324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248.20262461572648</v>
      </c>
      <c r="M83" s="855"/>
      <c r="N83" s="57"/>
    </row>
    <row r="84" spans="1:14">
      <c r="B84" s="95" t="s">
        <v>1057</v>
      </c>
      <c r="C84" s="96"/>
      <c r="D84" s="96"/>
      <c r="E84" s="96"/>
      <c r="F84" s="96"/>
      <c r="G84" s="96"/>
      <c r="H84" s="96"/>
      <c r="I84" s="93"/>
      <c r="J84" s="94"/>
      <c r="K84" s="314">
        <v>0.05</v>
      </c>
      <c r="L84" s="854">
        <f>N78*K84</f>
        <v>62.050656153931619</v>
      </c>
      <c r="M84" s="855"/>
      <c r="N84" s="57"/>
    </row>
    <row r="85" spans="1:14" ht="15" thickBot="1">
      <c r="B85" s="97" t="s">
        <v>1058</v>
      </c>
      <c r="C85" s="98"/>
      <c r="D85" s="98"/>
      <c r="E85" s="98"/>
      <c r="F85" s="98"/>
      <c r="G85" s="98"/>
      <c r="H85" s="98"/>
      <c r="I85" s="99"/>
      <c r="J85" s="100"/>
      <c r="K85" s="315">
        <v>0.05</v>
      </c>
      <c r="L85" s="856">
        <f>N78*K85</f>
        <v>62.050656153931619</v>
      </c>
      <c r="M85" s="857"/>
      <c r="N85" s="57"/>
    </row>
    <row r="86" spans="1:14" ht="15" thickBot="1">
      <c r="B86" s="820" t="s">
        <v>1037</v>
      </c>
      <c r="C86" s="821"/>
      <c r="D86" s="821"/>
      <c r="E86" s="821"/>
      <c r="F86" s="821"/>
      <c r="G86" s="821"/>
      <c r="H86" s="821"/>
      <c r="I86" s="821"/>
      <c r="J86" s="821"/>
      <c r="K86" s="821"/>
      <c r="L86" s="821"/>
      <c r="M86" s="822"/>
      <c r="N86" s="58">
        <f>L83+L84+L85</f>
        <v>372.30393692358973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1613.3170600022222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1131</v>
      </c>
      <c r="C31" s="87" t="s">
        <v>1637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6"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500</v>
      </c>
      <c r="N36" s="282">
        <f>K36/M36</f>
        <v>160</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500</v>
      </c>
      <c r="N37" s="282">
        <f>K37/M37</f>
        <v>146</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306.51067205206101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934</v>
      </c>
      <c r="B48" s="49" t="str">
        <f>VLOOKUP(A48,MATERIALES!A4:D373,3,FALSE)</f>
        <v>Emulsión CRR-2</v>
      </c>
      <c r="C48" s="291"/>
      <c r="D48" s="291"/>
      <c r="E48" s="291"/>
      <c r="F48" s="291"/>
      <c r="G48" s="291"/>
      <c r="H48" s="291"/>
      <c r="I48" s="278"/>
      <c r="J48" s="234" t="str">
        <f>VLOOKUP(A48,MATERIALES!A4:D373,2,FALSE)</f>
        <v>lt</v>
      </c>
      <c r="K48" s="292">
        <v>0.45</v>
      </c>
      <c r="L48" s="277"/>
      <c r="M48" s="412">
        <f>VLOOKUP(A48,MATERIALES!A4:D395,4,FALSE)</f>
        <v>2245.8107493186953</v>
      </c>
      <c r="N48" s="282">
        <f>K48*M48</f>
        <v>1010.6148371934129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1010.6148371934129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1368.1927144515739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273.6385428903148</v>
      </c>
      <c r="M83" s="855"/>
      <c r="N83" s="57"/>
    </row>
    <row r="84" spans="1:14">
      <c r="B84" s="95" t="s">
        <v>1057</v>
      </c>
      <c r="C84" s="96"/>
      <c r="D84" s="96"/>
      <c r="E84" s="96"/>
      <c r="F84" s="96"/>
      <c r="G84" s="96"/>
      <c r="H84" s="96"/>
      <c r="I84" s="93"/>
      <c r="J84" s="94"/>
      <c r="K84" s="314">
        <v>0.05</v>
      </c>
      <c r="L84" s="854">
        <f>N78*K84</f>
        <v>68.409635722578699</v>
      </c>
      <c r="M84" s="855"/>
      <c r="N84" s="57"/>
    </row>
    <row r="85" spans="1:14" ht="15" thickBot="1">
      <c r="B85" s="97" t="s">
        <v>1058</v>
      </c>
      <c r="C85" s="98"/>
      <c r="D85" s="98"/>
      <c r="E85" s="98"/>
      <c r="F85" s="98"/>
      <c r="G85" s="98"/>
      <c r="H85" s="98"/>
      <c r="I85" s="99"/>
      <c r="J85" s="100"/>
      <c r="K85" s="315">
        <v>0.05</v>
      </c>
      <c r="L85" s="856">
        <f>N78*K85</f>
        <v>68.409635722578699</v>
      </c>
      <c r="M85" s="857"/>
      <c r="N85" s="57"/>
    </row>
    <row r="86" spans="1:14" ht="15" thickBot="1">
      <c r="B86" s="820" t="s">
        <v>1037</v>
      </c>
      <c r="C86" s="821"/>
      <c r="D86" s="821"/>
      <c r="E86" s="821"/>
      <c r="F86" s="821"/>
      <c r="G86" s="821"/>
      <c r="H86" s="821"/>
      <c r="I86" s="821"/>
      <c r="J86" s="821"/>
      <c r="K86" s="821"/>
      <c r="L86" s="821"/>
      <c r="M86" s="822"/>
      <c r="N86" s="58">
        <f>L83+L84+L85</f>
        <v>410.45781433547216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1778.6505287870461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1132</v>
      </c>
      <c r="C31" s="87" t="s">
        <v>1638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500</v>
      </c>
      <c r="N36" s="282">
        <f>K36/M36</f>
        <v>160</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500</v>
      </c>
      <c r="N37" s="282">
        <f>K37/M37</f>
        <v>146</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306.51067205206101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930</v>
      </c>
      <c r="B48" s="49" t="str">
        <f>VLOOKUP(A48,MATERIALES!A4:D373,3,FALSE)</f>
        <v>Emulsión CRR-1m</v>
      </c>
      <c r="C48" s="291"/>
      <c r="D48" s="291"/>
      <c r="E48" s="291"/>
      <c r="F48" s="291"/>
      <c r="G48" s="291"/>
      <c r="H48" s="291"/>
      <c r="I48" s="278"/>
      <c r="J48" s="234" t="str">
        <f>VLOOKUP(A48,MATERIALES!A4:D373,2,FALSE)</f>
        <v>lt</v>
      </c>
      <c r="K48" s="292">
        <v>0.45</v>
      </c>
      <c r="L48" s="277"/>
      <c r="M48" s="412">
        <f>VLOOKUP(A48,MATERIALES!A4:D395,4,FALSE)</f>
        <v>2108.2900332321597</v>
      </c>
      <c r="N48" s="282">
        <f>K48*M48</f>
        <v>948.73051495447191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948.73051495447191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1306.308392212633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261.2616784425266</v>
      </c>
      <c r="M83" s="855"/>
      <c r="N83" s="57"/>
    </row>
    <row r="84" spans="1:14">
      <c r="B84" s="95" t="s">
        <v>1057</v>
      </c>
      <c r="C84" s="96"/>
      <c r="D84" s="96"/>
      <c r="E84" s="96"/>
      <c r="F84" s="96"/>
      <c r="G84" s="96"/>
      <c r="H84" s="96"/>
      <c r="I84" s="93"/>
      <c r="J84" s="94"/>
      <c r="K84" s="314">
        <v>0.05</v>
      </c>
      <c r="L84" s="854">
        <f>N78*K84</f>
        <v>65.31541961063165</v>
      </c>
      <c r="M84" s="855"/>
      <c r="N84" s="57"/>
    </row>
    <row r="85" spans="1:14" ht="15" thickBot="1">
      <c r="B85" s="97" t="s">
        <v>1058</v>
      </c>
      <c r="C85" s="98"/>
      <c r="D85" s="98"/>
      <c r="E85" s="98"/>
      <c r="F85" s="98"/>
      <c r="G85" s="98"/>
      <c r="H85" s="98"/>
      <c r="I85" s="99"/>
      <c r="J85" s="100"/>
      <c r="K85" s="315">
        <v>0.05</v>
      </c>
      <c r="L85" s="856">
        <f>N78*K85</f>
        <v>65.31541961063165</v>
      </c>
      <c r="M85" s="857"/>
      <c r="N85" s="57"/>
    </row>
    <row r="86" spans="1:14" ht="15" thickBot="1">
      <c r="B86" s="820" t="s">
        <v>1037</v>
      </c>
      <c r="C86" s="821"/>
      <c r="D86" s="821"/>
      <c r="E86" s="821"/>
      <c r="F86" s="821"/>
      <c r="G86" s="821"/>
      <c r="H86" s="821"/>
      <c r="I86" s="821"/>
      <c r="J86" s="821"/>
      <c r="K86" s="821"/>
      <c r="L86" s="821"/>
      <c r="M86" s="822"/>
      <c r="N86" s="58">
        <f>L83+L84+L85</f>
        <v>391.89251766378987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1698.2009098764229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1133</v>
      </c>
      <c r="C31" s="87" t="s">
        <v>1639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500</v>
      </c>
      <c r="N36" s="282">
        <f>K36/M36</f>
        <v>160</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500</v>
      </c>
      <c r="N37" s="282">
        <f>K37/M37</f>
        <v>146</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0.51067205206099997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306.51067205206101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936</v>
      </c>
      <c r="B48" s="49" t="str">
        <f>VLOOKUP(A48,MATERIALES!A4:D373,3,FALSE)</f>
        <v>Emulsión CRR-2m</v>
      </c>
      <c r="C48" s="291"/>
      <c r="D48" s="291"/>
      <c r="E48" s="291"/>
      <c r="F48" s="291"/>
      <c r="G48" s="291"/>
      <c r="H48" s="291"/>
      <c r="I48" s="278"/>
      <c r="J48" s="234" t="str">
        <f>VLOOKUP(A48,MATERIALES!A4:D373,2,FALSE)</f>
        <v>lt</v>
      </c>
      <c r="K48" s="292">
        <v>0.45</v>
      </c>
      <c r="L48" s="277"/>
      <c r="M48" s="412">
        <f>VLOOKUP(A48,MATERIALES!A4:D395,4,FALSE)</f>
        <v>2297.7870829577009</v>
      </c>
      <c r="N48" s="282">
        <f>K48*M48</f>
        <v>1034.0041873309654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1034.0041873309654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1391.5820645891263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278.31641291782529</v>
      </c>
      <c r="M83" s="855"/>
      <c r="N83" s="57"/>
    </row>
    <row r="84" spans="1:14">
      <c r="B84" s="95" t="s">
        <v>1057</v>
      </c>
      <c r="C84" s="96"/>
      <c r="D84" s="96"/>
      <c r="E84" s="96"/>
      <c r="F84" s="96"/>
      <c r="G84" s="96"/>
      <c r="H84" s="96"/>
      <c r="I84" s="93"/>
      <c r="J84" s="94"/>
      <c r="K84" s="314">
        <v>0.05</v>
      </c>
      <c r="L84" s="854">
        <f>N78*K84</f>
        <v>69.579103229456322</v>
      </c>
      <c r="M84" s="855"/>
      <c r="N84" s="57"/>
    </row>
    <row r="85" spans="1:14" ht="15" thickBot="1">
      <c r="B85" s="97" t="s">
        <v>1058</v>
      </c>
      <c r="C85" s="98"/>
      <c r="D85" s="98"/>
      <c r="E85" s="98"/>
      <c r="F85" s="98"/>
      <c r="G85" s="98"/>
      <c r="H85" s="98"/>
      <c r="I85" s="99"/>
      <c r="J85" s="100"/>
      <c r="K85" s="315">
        <v>0.05</v>
      </c>
      <c r="L85" s="856">
        <f>N78*K85</f>
        <v>69.579103229456322</v>
      </c>
      <c r="M85" s="857"/>
      <c r="N85" s="57"/>
    </row>
    <row r="86" spans="1:14" ht="15" thickBot="1">
      <c r="B86" s="820" t="s">
        <v>1037</v>
      </c>
      <c r="C86" s="821"/>
      <c r="D86" s="821"/>
      <c r="E86" s="821"/>
      <c r="F86" s="821"/>
      <c r="G86" s="821"/>
      <c r="H86" s="821"/>
      <c r="I86" s="821"/>
      <c r="J86" s="821"/>
      <c r="K86" s="821"/>
      <c r="L86" s="821"/>
      <c r="M86" s="822"/>
      <c r="N86" s="58">
        <f>L83+L84+L85</f>
        <v>417.47461937673796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1809.0566839658643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1640</v>
      </c>
      <c r="C31" s="87" t="s">
        <v>1641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400</v>
      </c>
      <c r="N36" s="282">
        <f>K36/M36</f>
        <v>200</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400</v>
      </c>
      <c r="N37" s="282">
        <f>K37/M37</f>
        <v>431.25</v>
      </c>
    </row>
    <row r="38" spans="1:14">
      <c r="A38" t="s">
        <v>176</v>
      </c>
      <c r="B38" s="833" t="str">
        <f>VLOOKUP(A38,EQUIPOS!A8:D154,3,FALSE)</f>
        <v xml:space="preserve">Compresor (barrido y soplado)
</v>
      </c>
      <c r="C38" s="834"/>
      <c r="D38" s="834"/>
      <c r="E38" s="834"/>
      <c r="F38" s="834"/>
      <c r="G38" s="834"/>
      <c r="H38" s="835"/>
      <c r="I38" s="277"/>
      <c r="J38" s="278"/>
      <c r="K38" s="279">
        <f>VLOOKUP(A38,EQUIPOS!A8:D165,4,FALSE)</f>
        <v>73000</v>
      </c>
      <c r="L38" s="280"/>
      <c r="M38" s="281">
        <v>400</v>
      </c>
      <c r="N38" s="282">
        <f>K38/M38</f>
        <v>182.5</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9">
        <f>VLOOKUP(A39,EQUIPOS!A9:D166,4,FALSE)</f>
        <v>89250</v>
      </c>
      <c r="L39" s="837">
        <v>400</v>
      </c>
      <c r="M39" s="838"/>
      <c r="N39" s="282">
        <f>K39/L39</f>
        <v>223.125</v>
      </c>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N75*M41</f>
        <v>0.957510097614375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1037.8325100976144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2245.8107493186953</v>
      </c>
      <c r="N48" s="282">
        <f>K48*M48</f>
        <v>4109.8336712532127</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55224.85449144333</v>
      </c>
      <c r="N49" s="282">
        <f>K49*M49</f>
        <v>1049.2722353374231</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5159.1059065906356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824">
        <f>VLOOKUP(A58,TRANSPORTE!A5:D117,4,FALSE)</f>
        <v>1082</v>
      </c>
      <c r="M58" s="825"/>
      <c r="N58" s="297">
        <f>K58*L58</f>
        <v>20.558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20.558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95.751009761437501</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6313.2474264496877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1262.6494852899377</v>
      </c>
      <c r="M82" s="855"/>
      <c r="N82" s="57"/>
    </row>
    <row r="83" spans="1:14">
      <c r="B83" s="95" t="s">
        <v>1057</v>
      </c>
      <c r="C83" s="96"/>
      <c r="D83" s="96"/>
      <c r="E83" s="96"/>
      <c r="F83" s="96"/>
      <c r="G83" s="96"/>
      <c r="H83" s="96"/>
      <c r="I83" s="93"/>
      <c r="J83" s="94"/>
      <c r="K83" s="314">
        <v>0.05</v>
      </c>
      <c r="L83" s="854">
        <f>N77*K83</f>
        <v>315.66237132248443</v>
      </c>
      <c r="M83" s="855"/>
      <c r="N83" s="57"/>
    </row>
    <row r="84" spans="1:14" ht="15" thickBot="1">
      <c r="B84" s="97" t="s">
        <v>1058</v>
      </c>
      <c r="C84" s="98"/>
      <c r="D84" s="98"/>
      <c r="E84" s="98"/>
      <c r="F84" s="98"/>
      <c r="G84" s="98"/>
      <c r="H84" s="98"/>
      <c r="I84" s="99"/>
      <c r="J84" s="100"/>
      <c r="K84" s="315">
        <v>0.05</v>
      </c>
      <c r="L84" s="856">
        <f>N77*K84</f>
        <v>315.66237132248443</v>
      </c>
      <c r="M84" s="857"/>
      <c r="N84" s="57"/>
    </row>
    <row r="85" spans="1:14" ht="15" thickBot="1">
      <c r="B85" s="820" t="s">
        <v>1037</v>
      </c>
      <c r="C85" s="821"/>
      <c r="D85" s="821"/>
      <c r="E85" s="821"/>
      <c r="F85" s="821"/>
      <c r="G85" s="821"/>
      <c r="H85" s="821"/>
      <c r="I85" s="821"/>
      <c r="J85" s="821"/>
      <c r="K85" s="821"/>
      <c r="L85" s="821"/>
      <c r="M85" s="822"/>
      <c r="N85" s="58">
        <f>L82+L83+L84</f>
        <v>1893.9742279349066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8207.2216543845934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71" t="s">
        <v>2327</v>
      </c>
      <c r="C118" s="403"/>
      <c r="D118" s="403"/>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5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1642</v>
      </c>
      <c r="C31" s="87" t="s">
        <v>1643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400</v>
      </c>
      <c r="N36" s="282">
        <f>K36/M36</f>
        <v>200</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400</v>
      </c>
      <c r="N37" s="282">
        <f>K37/M37</f>
        <v>431.25</v>
      </c>
    </row>
    <row r="38" spans="1:14">
      <c r="A38" t="s">
        <v>176</v>
      </c>
      <c r="B38" s="833" t="str">
        <f>VLOOKUP(A38,EQUIPOS!A8:D154,3,FALSE)</f>
        <v xml:space="preserve">Compresor (barrido y soplado)
</v>
      </c>
      <c r="C38" s="834"/>
      <c r="D38" s="834"/>
      <c r="E38" s="834"/>
      <c r="F38" s="834"/>
      <c r="G38" s="834"/>
      <c r="H38" s="835"/>
      <c r="I38" s="277"/>
      <c r="J38" s="278"/>
      <c r="K38" s="279">
        <f>VLOOKUP(A38,EQUIPOS!A8:D165,4,FALSE)</f>
        <v>73000</v>
      </c>
      <c r="L38" s="280"/>
      <c r="M38" s="281">
        <v>400</v>
      </c>
      <c r="N38" s="282">
        <f>K38/M38</f>
        <v>182.5</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9">
        <f>VLOOKUP(A39,EQUIPOS!A9:D166,4,FALSE)</f>
        <v>89250</v>
      </c>
      <c r="L39" s="837">
        <v>400</v>
      </c>
      <c r="M39" s="838"/>
      <c r="N39" s="282">
        <f>K39/L39</f>
        <v>223.125</v>
      </c>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0.957510097614375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1037.8325100976144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1.5</v>
      </c>
      <c r="L48" s="277"/>
      <c r="M48" s="412">
        <f>VLOOKUP(A48,MATERIALES!A5:D396,4,FALSE)</f>
        <v>2245.8107493186953</v>
      </c>
      <c r="N48" s="282">
        <f>K48*M48</f>
        <v>3368.716123978043</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1.2999999999999999E-2</v>
      </c>
      <c r="L49" s="277"/>
      <c r="M49" s="412">
        <f>VLOOKUP(A49,MATERIALES!A6:D397,4,FALSE)</f>
        <v>55224.85449144333</v>
      </c>
      <c r="N49" s="282">
        <f>K49*M49</f>
        <v>717.92310838876324</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4086.639232366806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824">
        <f>VLOOKUP(A58,TRANSPORTE!A5:D117,4,FALSE)</f>
        <v>1082</v>
      </c>
      <c r="M58" s="825"/>
      <c r="N58" s="297">
        <f>K58*L58</f>
        <v>14.065999999999999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14.065999999999999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5234.2887522258579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1046.8577504451716</v>
      </c>
      <c r="M83" s="855"/>
      <c r="N83" s="57"/>
    </row>
    <row r="84" spans="1:14">
      <c r="B84" s="95" t="s">
        <v>1057</v>
      </c>
      <c r="C84" s="96"/>
      <c r="D84" s="96"/>
      <c r="E84" s="96"/>
      <c r="F84" s="96"/>
      <c r="G84" s="96"/>
      <c r="H84" s="96"/>
      <c r="I84" s="93"/>
      <c r="J84" s="94"/>
      <c r="K84" s="314">
        <v>0.05</v>
      </c>
      <c r="L84" s="854">
        <f>N78*K84</f>
        <v>261.71443761129291</v>
      </c>
      <c r="M84" s="855"/>
      <c r="N84" s="57"/>
    </row>
    <row r="85" spans="1:14" ht="15" thickBot="1">
      <c r="B85" s="97" t="s">
        <v>1058</v>
      </c>
      <c r="C85" s="98"/>
      <c r="D85" s="98"/>
      <c r="E85" s="98"/>
      <c r="F85" s="98"/>
      <c r="G85" s="98"/>
      <c r="H85" s="98"/>
      <c r="I85" s="99"/>
      <c r="J85" s="100"/>
      <c r="K85" s="315">
        <v>0.05</v>
      </c>
      <c r="L85" s="856">
        <f>N78*K85</f>
        <v>261.71443761129291</v>
      </c>
      <c r="M85" s="857"/>
      <c r="N85" s="57"/>
    </row>
    <row r="86" spans="1:14" ht="15" thickBot="1">
      <c r="B86" s="820" t="s">
        <v>1037</v>
      </c>
      <c r="C86" s="821"/>
      <c r="D86" s="821"/>
      <c r="E86" s="821"/>
      <c r="F86" s="821"/>
      <c r="G86" s="821"/>
      <c r="H86" s="821"/>
      <c r="I86" s="821"/>
      <c r="J86" s="821"/>
      <c r="K86" s="821"/>
      <c r="L86" s="821"/>
      <c r="M86" s="822"/>
      <c r="N86" s="58">
        <f>L83+L84+L85</f>
        <v>1570.2866256677573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6804.575377893615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1"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1644</v>
      </c>
      <c r="C31" s="87" t="s">
        <v>1645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400</v>
      </c>
      <c r="N36" s="282">
        <f>K36/M36</f>
        <v>200</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400</v>
      </c>
      <c r="N37" s="282">
        <f>K37/M37</f>
        <v>431.25</v>
      </c>
    </row>
    <row r="38" spans="1:14">
      <c r="A38" t="s">
        <v>176</v>
      </c>
      <c r="B38" s="833" t="str">
        <f>VLOOKUP(A38,EQUIPOS!A8:D154,3,FALSE)</f>
        <v xml:space="preserve">Compresor (barrido y soplado)
</v>
      </c>
      <c r="C38" s="834"/>
      <c r="D38" s="834"/>
      <c r="E38" s="834"/>
      <c r="F38" s="834"/>
      <c r="G38" s="834"/>
      <c r="H38" s="835"/>
      <c r="I38" s="277"/>
      <c r="J38" s="278"/>
      <c r="K38" s="279">
        <f>VLOOKUP(A38,EQUIPOS!A8:D165,4,FALSE)</f>
        <v>73000</v>
      </c>
      <c r="L38" s="280"/>
      <c r="M38" s="281">
        <v>400</v>
      </c>
      <c r="N38" s="282">
        <f>K38/M38</f>
        <v>182.5</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9">
        <f>VLOOKUP(A39,EQUIPOS!A9:D166,4,FALSE)</f>
        <v>89250</v>
      </c>
      <c r="L39" s="837">
        <v>400</v>
      </c>
      <c r="M39" s="838"/>
      <c r="N39" s="282">
        <f>K39/L39</f>
        <v>223.125</v>
      </c>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0.957510097614375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1037.8325100976144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2245.8107493186953</v>
      </c>
      <c r="N48" s="282">
        <f>K48*M48</f>
        <v>4109.8336712532127</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55224.85449144333</v>
      </c>
      <c r="N49" s="282">
        <f>K49*M49</f>
        <v>1049.2722353374231</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5159.1059065906356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824">
        <f>VLOOKUP(A58,TRANSPORTE!A5:D117,4,FALSE)</f>
        <v>1082</v>
      </c>
      <c r="M58" s="825"/>
      <c r="N58" s="297">
        <f>K58*L58</f>
        <v>20.558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20.558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76">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77">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6313.2474264496877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1262.6494852899377</v>
      </c>
      <c r="M83" s="855"/>
      <c r="N83" s="57"/>
    </row>
    <row r="84" spans="1:14">
      <c r="B84" s="95" t="s">
        <v>1057</v>
      </c>
      <c r="C84" s="96"/>
      <c r="D84" s="96"/>
      <c r="E84" s="96"/>
      <c r="F84" s="96"/>
      <c r="G84" s="96"/>
      <c r="H84" s="96"/>
      <c r="I84" s="93"/>
      <c r="J84" s="94"/>
      <c r="K84" s="314">
        <v>0.05</v>
      </c>
      <c r="L84" s="854">
        <f>N78*K84</f>
        <v>315.66237132248443</v>
      </c>
      <c r="M84" s="855"/>
      <c r="N84" s="57"/>
    </row>
    <row r="85" spans="1:14" ht="15" thickBot="1">
      <c r="B85" s="97" t="s">
        <v>1058</v>
      </c>
      <c r="C85" s="98"/>
      <c r="D85" s="98"/>
      <c r="E85" s="98"/>
      <c r="F85" s="98"/>
      <c r="G85" s="98"/>
      <c r="H85" s="98"/>
      <c r="I85" s="99"/>
      <c r="J85" s="100"/>
      <c r="K85" s="315">
        <v>0.05</v>
      </c>
      <c r="L85" s="856">
        <f>N78*K85</f>
        <v>315.66237132248443</v>
      </c>
      <c r="M85" s="857"/>
      <c r="N85" s="57"/>
    </row>
    <row r="86" spans="1:14" ht="15" thickBot="1">
      <c r="B86" s="820" t="s">
        <v>1037</v>
      </c>
      <c r="C86" s="821"/>
      <c r="D86" s="821"/>
      <c r="E86" s="821"/>
      <c r="F86" s="821"/>
      <c r="G86" s="821"/>
      <c r="H86" s="821"/>
      <c r="I86" s="821"/>
      <c r="J86" s="821"/>
      <c r="K86" s="821"/>
      <c r="L86" s="821"/>
      <c r="M86" s="822"/>
      <c r="N86" s="58">
        <f>L83+L84+L85</f>
        <v>1893.9742279349066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8207.2216543845934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55"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1646</v>
      </c>
      <c r="C31" s="87" t="s">
        <v>2165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400</v>
      </c>
      <c r="N36" s="282">
        <f>K36/M36</f>
        <v>200</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400</v>
      </c>
      <c r="N37" s="282">
        <f>K37/M37</f>
        <v>431.25</v>
      </c>
    </row>
    <row r="38" spans="1:14">
      <c r="A38" t="s">
        <v>176</v>
      </c>
      <c r="B38" s="833" t="str">
        <f>VLOOKUP(A38,EQUIPOS!A8:D154,3,FALSE)</f>
        <v xml:space="preserve">Compresor (barrido y soplado)
</v>
      </c>
      <c r="C38" s="834"/>
      <c r="D38" s="834"/>
      <c r="E38" s="834"/>
      <c r="F38" s="834"/>
      <c r="G38" s="834"/>
      <c r="H38" s="835"/>
      <c r="I38" s="277"/>
      <c r="J38" s="278"/>
      <c r="K38" s="279">
        <f>VLOOKUP(A38,EQUIPOS!A8:D165,4,FALSE)</f>
        <v>73000</v>
      </c>
      <c r="L38" s="280"/>
      <c r="M38" s="281">
        <v>400</v>
      </c>
      <c r="N38" s="282">
        <f>K38/M38</f>
        <v>182.5</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9">
        <f>VLOOKUP(A39,EQUIPOS!A9:D166,4,FALSE)</f>
        <v>89250</v>
      </c>
      <c r="L39" s="837">
        <v>400</v>
      </c>
      <c r="M39" s="838"/>
      <c r="N39" s="282">
        <f>K39/L39</f>
        <v>223.125</v>
      </c>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0.957510097614375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1037.8325100976144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831</v>
      </c>
      <c r="B48" s="49" t="str">
        <f>VLOOKUP(A48,MATERIALES!A5:D373,3,FALSE)</f>
        <v>Agregado para tratamiento superf. Simple</v>
      </c>
      <c r="C48" s="291"/>
      <c r="D48" s="291"/>
      <c r="E48" s="291"/>
      <c r="F48" s="291"/>
      <c r="G48" s="291"/>
      <c r="H48" s="291"/>
      <c r="I48" s="278"/>
      <c r="J48" s="234" t="str">
        <f>VLOOKUP(A48,MATERIALES!A4:D373,2,FALSE)</f>
        <v>m3</v>
      </c>
      <c r="K48" s="292">
        <v>1.2999999999999999E-2</v>
      </c>
      <c r="L48" s="277"/>
      <c r="M48" s="412">
        <f>VLOOKUP(A48,MATERIALES!A5:D396,4,FALSE)</f>
        <v>55224.85449144333</v>
      </c>
      <c r="N48" s="282">
        <f>K48*M48</f>
        <v>717.92310838876324</v>
      </c>
    </row>
    <row r="49" spans="1:14">
      <c r="A49" s="114" t="s">
        <v>934</v>
      </c>
      <c r="B49" s="49" t="str">
        <f>VLOOKUP(A49,MATERIALES!A6:D373,3,FALSE)</f>
        <v>Emulsión CRR-2</v>
      </c>
      <c r="C49" s="291"/>
      <c r="D49" s="291"/>
      <c r="E49" s="291"/>
      <c r="F49" s="291"/>
      <c r="G49" s="291"/>
      <c r="H49" s="291"/>
      <c r="I49" s="278"/>
      <c r="J49" s="234" t="str">
        <f>VLOOKUP(A49,MATERIALES!A5:D373,2,FALSE)</f>
        <v>lt</v>
      </c>
      <c r="K49" s="292">
        <v>1.5</v>
      </c>
      <c r="L49" s="277"/>
      <c r="M49" s="412">
        <f>VLOOKUP(A49,MATERIALES!A6:D397,4,FALSE)</f>
        <v>2245.8107493186953</v>
      </c>
      <c r="N49" s="282">
        <f>K49*M49</f>
        <v>3368.716123978043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4086.639232366806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824">
        <f>VLOOKUP(A58,TRANSPORTE!A5:D117,4,FALSE)</f>
        <v>1082</v>
      </c>
      <c r="M58" s="825"/>
      <c r="N58" s="297">
        <f>K58*L58</f>
        <v>14.065999999999999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14.065999999999999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5">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5234.2887522258579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1046.8577504451716</v>
      </c>
      <c r="M83" s="855"/>
      <c r="N83" s="57"/>
    </row>
    <row r="84" spans="1:14">
      <c r="B84" s="95" t="s">
        <v>1057</v>
      </c>
      <c r="C84" s="96"/>
      <c r="D84" s="96"/>
      <c r="E84" s="96"/>
      <c r="F84" s="96"/>
      <c r="G84" s="96"/>
      <c r="H84" s="96"/>
      <c r="I84" s="93"/>
      <c r="J84" s="94"/>
      <c r="K84" s="314">
        <v>0.05</v>
      </c>
      <c r="L84" s="854">
        <f>N78*K84</f>
        <v>261.71443761129291</v>
      </c>
      <c r="M84" s="855"/>
      <c r="N84" s="57"/>
    </row>
    <row r="85" spans="1:14" ht="15" thickBot="1">
      <c r="B85" s="97" t="s">
        <v>1058</v>
      </c>
      <c r="C85" s="98"/>
      <c r="D85" s="98"/>
      <c r="E85" s="98"/>
      <c r="F85" s="98"/>
      <c r="G85" s="98"/>
      <c r="H85" s="98"/>
      <c r="I85" s="99"/>
      <c r="J85" s="100"/>
      <c r="K85" s="315">
        <v>0.05</v>
      </c>
      <c r="L85" s="856">
        <f>N78*K85</f>
        <v>261.71443761129291</v>
      </c>
      <c r="M85" s="857"/>
      <c r="N85" s="57"/>
    </row>
    <row r="86" spans="1:14" ht="15" thickBot="1">
      <c r="B86" s="820" t="s">
        <v>1037</v>
      </c>
      <c r="C86" s="821"/>
      <c r="D86" s="821"/>
      <c r="E86" s="821"/>
      <c r="F86" s="821"/>
      <c r="G86" s="821"/>
      <c r="H86" s="821"/>
      <c r="I86" s="821"/>
      <c r="J86" s="821"/>
      <c r="K86" s="821"/>
      <c r="L86" s="821"/>
      <c r="M86" s="822"/>
      <c r="N86" s="58">
        <f>L83+L84+L85</f>
        <v>1570.2866256677573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6804.575377893615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1647</v>
      </c>
      <c r="C31" s="87" t="s">
        <v>1648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93">
        <v>275</v>
      </c>
      <c r="N36" s="282">
        <f>K36/M36</f>
        <v>290.90909090909093</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93">
        <f>M36</f>
        <v>275</v>
      </c>
      <c r="N37" s="282">
        <f>K37/M37</f>
        <v>627.27272727272725</v>
      </c>
    </row>
    <row r="38" spans="1:14">
      <c r="A38" t="s">
        <v>176</v>
      </c>
      <c r="B38" s="833" t="str">
        <f>VLOOKUP(A38,EQUIPOS!A8:D154,3,FALSE)</f>
        <v xml:space="preserve">Compresor (barrido y soplado)
</v>
      </c>
      <c r="C38" s="834"/>
      <c r="D38" s="834"/>
      <c r="E38" s="834"/>
      <c r="F38" s="834"/>
      <c r="G38" s="834"/>
      <c r="H38" s="835"/>
      <c r="I38" s="277"/>
      <c r="J38" s="278"/>
      <c r="K38" s="279">
        <f>VLOOKUP(A38,EQUIPOS!A8:D165,4,FALSE)</f>
        <v>73000</v>
      </c>
      <c r="L38" s="280"/>
      <c r="M38" s="293">
        <v>275</v>
      </c>
      <c r="N38" s="282">
        <f>K38/M38</f>
        <v>265.45454545454544</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9">
        <f>VLOOKUP(A39,EQUIPOS!A9:D166,4,FALSE)</f>
        <v>89250</v>
      </c>
      <c r="L39" s="948">
        <v>275</v>
      </c>
      <c r="M39" s="949"/>
      <c r="N39" s="282">
        <f>K39/L39</f>
        <v>324.54545454545456</v>
      </c>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1.3927419601663635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1509.5745601419846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2.5000000000000001E-2</v>
      </c>
      <c r="L48" s="277"/>
      <c r="M48" s="412">
        <f>VLOOKUP(A48,MATERIALES!A5:D396,4,FALSE)</f>
        <v>44387.518619908318</v>
      </c>
      <c r="N48" s="282">
        <f>K48*M48</f>
        <v>1109.6879654977081</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1.2999999999999999E-2</v>
      </c>
      <c r="L49" s="277"/>
      <c r="M49" s="412">
        <f>VLOOKUP(A49,MATERIALES!A6:D397,4,FALSE)</f>
        <v>45670.013733515159</v>
      </c>
      <c r="N49" s="282">
        <f>K49*M49</f>
        <v>593.71017853569708</v>
      </c>
    </row>
    <row r="50" spans="1:14">
      <c r="A50" t="s">
        <v>934</v>
      </c>
      <c r="B50" s="49" t="str">
        <f>VLOOKUP(A50,MATERIALES!A6:D373,3,FALSE)</f>
        <v>Emulsión CRR-2</v>
      </c>
      <c r="C50" s="291"/>
      <c r="D50" s="291"/>
      <c r="E50" s="291"/>
      <c r="F50" s="291"/>
      <c r="G50" s="291"/>
      <c r="H50" s="291"/>
      <c r="I50" s="278"/>
      <c r="J50" s="234" t="str">
        <f>VLOOKUP(A50,MATERIALES!A6:D373,2,FALSE)</f>
        <v>lt</v>
      </c>
      <c r="K50" s="292">
        <v>4.24</v>
      </c>
      <c r="L50" s="277"/>
      <c r="M50" s="412">
        <f>VLOOKUP(A50,MATERIALES!A6:D398,4,FALSE)</f>
        <v>2245.8107493186953</v>
      </c>
      <c r="N50" s="282">
        <f>K50*M50</f>
        <v>9522.2375771112693</v>
      </c>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11225.635721144674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824">
        <f>VLOOKUP(A58,TRANSPORTE!A5:D117,4,FALSE)</f>
        <v>1082</v>
      </c>
      <c r="M58" s="825"/>
      <c r="N58" s="297">
        <f>K58*L58</f>
        <v>41.116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41.116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14">
        <v>2200</v>
      </c>
      <c r="N69" s="405">
        <f>K69/M69</f>
        <v>46.424732005545451</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15">
        <v>2200</v>
      </c>
      <c r="N70" s="405">
        <f>K70/M70</f>
        <v>92.849464011090902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12915.600477303295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2583.1200954606593</v>
      </c>
      <c r="M83" s="855"/>
      <c r="N83" s="57"/>
    </row>
    <row r="84" spans="1:14">
      <c r="B84" s="95" t="s">
        <v>1057</v>
      </c>
      <c r="C84" s="96"/>
      <c r="D84" s="96"/>
      <c r="E84" s="96"/>
      <c r="F84" s="96"/>
      <c r="G84" s="96"/>
      <c r="H84" s="96"/>
      <c r="I84" s="93"/>
      <c r="J84" s="94"/>
      <c r="K84" s="314">
        <v>0.05</v>
      </c>
      <c r="L84" s="854">
        <f>N78*K84</f>
        <v>645.78002386516482</v>
      </c>
      <c r="M84" s="855"/>
      <c r="N84" s="57"/>
    </row>
    <row r="85" spans="1:14" ht="15" thickBot="1">
      <c r="B85" s="97" t="s">
        <v>1058</v>
      </c>
      <c r="C85" s="98"/>
      <c r="D85" s="98"/>
      <c r="E85" s="98"/>
      <c r="F85" s="98"/>
      <c r="G85" s="98"/>
      <c r="H85" s="98"/>
      <c r="I85" s="99"/>
      <c r="J85" s="100"/>
      <c r="K85" s="315">
        <v>0.05</v>
      </c>
      <c r="L85" s="856">
        <f>N78*K85</f>
        <v>645.78002386516482</v>
      </c>
      <c r="M85" s="857"/>
      <c r="N85" s="57"/>
    </row>
    <row r="86" spans="1:14" ht="15" thickBot="1">
      <c r="B86" s="820" t="s">
        <v>1037</v>
      </c>
      <c r="C86" s="821"/>
      <c r="D86" s="821"/>
      <c r="E86" s="821"/>
      <c r="F86" s="821"/>
      <c r="G86" s="821"/>
      <c r="H86" s="821"/>
      <c r="I86" s="821"/>
      <c r="J86" s="821"/>
      <c r="K86" s="821"/>
      <c r="L86" s="821"/>
      <c r="M86" s="822"/>
      <c r="N86" s="58">
        <f>L83+L84+L85</f>
        <v>3874.6801431909889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16790.280620494283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1649</v>
      </c>
      <c r="C31" s="87" t="s">
        <v>1650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93">
        <v>275</v>
      </c>
      <c r="N36" s="282">
        <f>K36/M36</f>
        <v>290.90909090909093</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93">
        <v>275</v>
      </c>
      <c r="N37" s="282">
        <f>K37/M37</f>
        <v>627.27272727272725</v>
      </c>
    </row>
    <row r="38" spans="1:14">
      <c r="A38" t="s">
        <v>176</v>
      </c>
      <c r="B38" s="833" t="str">
        <f>VLOOKUP(A38,EQUIPOS!A8:D154,3,FALSE)</f>
        <v xml:space="preserve">Compresor (barrido y soplado)
</v>
      </c>
      <c r="C38" s="834"/>
      <c r="D38" s="834"/>
      <c r="E38" s="834"/>
      <c r="F38" s="834"/>
      <c r="G38" s="834"/>
      <c r="H38" s="835"/>
      <c r="I38" s="277"/>
      <c r="J38" s="278"/>
      <c r="K38" s="279">
        <f>VLOOKUP(A38,EQUIPOS!A8:D165,4,FALSE)</f>
        <v>73000</v>
      </c>
      <c r="L38" s="280"/>
      <c r="M38" s="293">
        <v>275</v>
      </c>
      <c r="N38" s="282">
        <f>K38/M38</f>
        <v>265.45454545454544</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9">
        <f>VLOOKUP(A39,EQUIPOS!A9:D166,4,FALSE)</f>
        <v>89250</v>
      </c>
      <c r="L39" s="948">
        <v>275</v>
      </c>
      <c r="M39" s="949"/>
      <c r="N39" s="282">
        <f>K39/L39</f>
        <v>324.54545454545456</v>
      </c>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1.3927419601663635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1509.5745601419846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1.9E-2</v>
      </c>
      <c r="L48" s="277"/>
      <c r="M48" s="412">
        <f>VLOOKUP(A48,MATERIALES!A5:D396,4,FALSE)</f>
        <v>44387.518619908318</v>
      </c>
      <c r="N48" s="282">
        <f>K48*M48</f>
        <v>843.362853778258</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0.01</v>
      </c>
      <c r="L49" s="277"/>
      <c r="M49" s="412">
        <f>VLOOKUP(A49,MATERIALES!A6:D397,4,FALSE)</f>
        <v>45670.013733515159</v>
      </c>
      <c r="N49" s="282">
        <f>K49*M49</f>
        <v>456.70013733515162</v>
      </c>
    </row>
    <row r="50" spans="1:14">
      <c r="A50" t="s">
        <v>934</v>
      </c>
      <c r="B50" s="49" t="str">
        <f>VLOOKUP(A50,MATERIALES!A6:D373,3,FALSE)</f>
        <v>Emulsión CRR-2</v>
      </c>
      <c r="C50" s="291"/>
      <c r="D50" s="291"/>
      <c r="E50" s="291"/>
      <c r="F50" s="291"/>
      <c r="G50" s="291"/>
      <c r="H50" s="291"/>
      <c r="I50" s="278"/>
      <c r="J50" s="234" t="str">
        <f>VLOOKUP(A50,MATERIALES!A6:D373,2,FALSE)</f>
        <v>lt</v>
      </c>
      <c r="K50" s="292">
        <v>3.24</v>
      </c>
      <c r="L50" s="277"/>
      <c r="M50" s="412">
        <f>VLOOKUP(A50,MATERIALES!A6:D398,4,FALSE)</f>
        <v>2245.8107493186953</v>
      </c>
      <c r="N50" s="282">
        <f>K50*M50</f>
        <v>7276.426827792573</v>
      </c>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8576.4898189059822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824">
        <f>VLOOKUP(A58,TRANSPORTE!A5:D117,4,FALSE)</f>
        <v>1082</v>
      </c>
      <c r="M58" s="825"/>
      <c r="N58" s="297">
        <f>K58*L58</f>
        <v>31.378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31.378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16">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10256.716575064604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2051.3433150129208</v>
      </c>
      <c r="M83" s="855"/>
      <c r="N83" s="57"/>
    </row>
    <row r="84" spans="1:14">
      <c r="B84" s="95" t="s">
        <v>1057</v>
      </c>
      <c r="C84" s="96"/>
      <c r="D84" s="96"/>
      <c r="E84" s="96"/>
      <c r="F84" s="96"/>
      <c r="G84" s="96"/>
      <c r="H84" s="96"/>
      <c r="I84" s="93"/>
      <c r="J84" s="94"/>
      <c r="K84" s="314">
        <v>0.05</v>
      </c>
      <c r="L84" s="854">
        <f>N78*K84</f>
        <v>512.8358287532302</v>
      </c>
      <c r="M84" s="855"/>
      <c r="N84" s="57"/>
    </row>
    <row r="85" spans="1:14" ht="15" thickBot="1">
      <c r="B85" s="97" t="s">
        <v>1058</v>
      </c>
      <c r="C85" s="98"/>
      <c r="D85" s="98"/>
      <c r="E85" s="98"/>
      <c r="F85" s="98"/>
      <c r="G85" s="98"/>
      <c r="H85" s="98"/>
      <c r="I85" s="99"/>
      <c r="J85" s="100"/>
      <c r="K85" s="315">
        <v>0.05</v>
      </c>
      <c r="L85" s="856">
        <f>N78*K85</f>
        <v>512.8358287532302</v>
      </c>
      <c r="M85" s="857"/>
      <c r="N85" s="57"/>
    </row>
    <row r="86" spans="1:14" ht="15" thickBot="1">
      <c r="B86" s="820" t="s">
        <v>1037</v>
      </c>
      <c r="C86" s="821"/>
      <c r="D86" s="821"/>
      <c r="E86" s="821"/>
      <c r="F86" s="821"/>
      <c r="G86" s="821"/>
      <c r="H86" s="821"/>
      <c r="I86" s="821"/>
      <c r="J86" s="821"/>
      <c r="K86" s="821"/>
      <c r="L86" s="821"/>
      <c r="M86" s="822"/>
      <c r="N86" s="58">
        <f>L83+L84+L85</f>
        <v>3077.014972519381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13333.731547583984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1652</v>
      </c>
      <c r="C31" s="87" t="s">
        <v>1651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275</v>
      </c>
      <c r="N36" s="282">
        <f>K36/M36</f>
        <v>290.90909090909093</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275</v>
      </c>
      <c r="N37" s="282">
        <f>K37/M37</f>
        <v>627.27272727272725</v>
      </c>
    </row>
    <row r="38" spans="1:14">
      <c r="A38" t="s">
        <v>176</v>
      </c>
      <c r="B38" s="833" t="str">
        <f>VLOOKUP(A38,EQUIPOS!A8:D154,3,FALSE)</f>
        <v xml:space="preserve">Compresor (barrido y soplado)
</v>
      </c>
      <c r="C38" s="834"/>
      <c r="D38" s="834"/>
      <c r="E38" s="834"/>
      <c r="F38" s="834"/>
      <c r="G38" s="834"/>
      <c r="H38" s="835"/>
      <c r="I38" s="277"/>
      <c r="J38" s="278"/>
      <c r="K38" s="279">
        <f>VLOOKUP(A38,EQUIPOS!A8:D165,4,FALSE)</f>
        <v>73000</v>
      </c>
      <c r="L38" s="280"/>
      <c r="M38" s="281">
        <v>275</v>
      </c>
      <c r="N38" s="282">
        <f>K38/M38</f>
        <v>265.45454545454544</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9">
        <f>VLOOKUP(A39,EQUIPOS!A9:D166,4,FALSE)</f>
        <v>89250</v>
      </c>
      <c r="L39" s="837">
        <v>275</v>
      </c>
      <c r="M39" s="838"/>
      <c r="N39" s="282">
        <f>K39/L39</f>
        <v>324.54545454545456</v>
      </c>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1.3927419601663635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1509.5745601419846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2.5000000000000001E-2</v>
      </c>
      <c r="L48" s="277"/>
      <c r="M48" s="412">
        <f>VLOOKUP(A48,MATERIALES!A5:D396,4,FALSE)</f>
        <v>44387.518619908318</v>
      </c>
      <c r="N48" s="282">
        <f>K48*M48</f>
        <v>1109.6879654977081</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1.2999999999999999E-2</v>
      </c>
      <c r="L49" s="277"/>
      <c r="M49" s="412">
        <f>VLOOKUP(A49,MATERIALES!A6:D397,4,FALSE)</f>
        <v>45670.013733515159</v>
      </c>
      <c r="N49" s="282">
        <f>K49*M49</f>
        <v>593.71017853569708</v>
      </c>
    </row>
    <row r="50" spans="1:14">
      <c r="A50" t="s">
        <v>936</v>
      </c>
      <c r="B50" s="49" t="str">
        <f>VLOOKUP(A50,MATERIALES!A6:D373,3,FALSE)</f>
        <v>Emulsión CRR-2m</v>
      </c>
      <c r="C50" s="291"/>
      <c r="D50" s="291"/>
      <c r="E50" s="291"/>
      <c r="F50" s="291"/>
      <c r="G50" s="291"/>
      <c r="H50" s="291"/>
      <c r="I50" s="278"/>
      <c r="J50" s="234" t="str">
        <f>VLOOKUP(A50,MATERIALES!A6:D642,2,FALSE)</f>
        <v>lt</v>
      </c>
      <c r="K50" s="292">
        <v>4.24</v>
      </c>
      <c r="L50" s="277"/>
      <c r="M50" s="412">
        <f>VLOOKUP(A50,MATERIALES!A6:D398,4,FALSE)</f>
        <v>2297.7870829577009</v>
      </c>
      <c r="N50" s="282">
        <f>K50*M50</f>
        <v>9742.6172317406526</v>
      </c>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11446.015375774057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824">
        <f>VLOOKUP(A58,TRANSPORTE!A5:D117,4,FALSE)</f>
        <v>1082</v>
      </c>
      <c r="M58" s="825"/>
      <c r="N58" s="297">
        <f>K58*L58</f>
        <v>41.116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41.116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13135.980131932678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2627.1960263865358</v>
      </c>
      <c r="M83" s="855"/>
      <c r="N83" s="57"/>
    </row>
    <row r="84" spans="1:14">
      <c r="B84" s="95" t="s">
        <v>1057</v>
      </c>
      <c r="C84" s="96"/>
      <c r="D84" s="96"/>
      <c r="E84" s="96"/>
      <c r="F84" s="96"/>
      <c r="G84" s="96"/>
      <c r="H84" s="96"/>
      <c r="I84" s="93"/>
      <c r="J84" s="94"/>
      <c r="K84" s="314">
        <v>0.05</v>
      </c>
      <c r="L84" s="854">
        <f>N78*K84</f>
        <v>656.79900659663394</v>
      </c>
      <c r="M84" s="855"/>
      <c r="N84" s="57"/>
    </row>
    <row r="85" spans="1:14" ht="15" thickBot="1">
      <c r="B85" s="97" t="s">
        <v>1058</v>
      </c>
      <c r="C85" s="98"/>
      <c r="D85" s="98"/>
      <c r="E85" s="98"/>
      <c r="F85" s="98"/>
      <c r="G85" s="98"/>
      <c r="H85" s="98"/>
      <c r="I85" s="99"/>
      <c r="J85" s="100"/>
      <c r="K85" s="315">
        <v>0.05</v>
      </c>
      <c r="L85" s="856">
        <f>N78*K85</f>
        <v>656.79900659663394</v>
      </c>
      <c r="M85" s="857"/>
      <c r="N85" s="57"/>
    </row>
    <row r="86" spans="1:14" ht="15" thickBot="1">
      <c r="B86" s="820" t="s">
        <v>1037</v>
      </c>
      <c r="C86" s="821"/>
      <c r="D86" s="821"/>
      <c r="E86" s="821"/>
      <c r="F86" s="821"/>
      <c r="G86" s="821"/>
      <c r="H86" s="821"/>
      <c r="I86" s="821"/>
      <c r="J86" s="821"/>
      <c r="K86" s="821"/>
      <c r="L86" s="821"/>
      <c r="M86" s="822"/>
      <c r="N86" s="58">
        <f>L83+L84+L85</f>
        <v>3940.7940395798041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17076.774171512483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1653</v>
      </c>
      <c r="C31" s="87" t="s">
        <v>1654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275</v>
      </c>
      <c r="N36" s="282">
        <f>K36/M36</f>
        <v>290.90909090909093</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275</v>
      </c>
      <c r="N37" s="282">
        <f>K37/M37</f>
        <v>627.27272727272725</v>
      </c>
    </row>
    <row r="38" spans="1:14">
      <c r="A38" t="s">
        <v>176</v>
      </c>
      <c r="B38" s="833" t="str">
        <f>VLOOKUP(A38,EQUIPOS!A8:D154,3,FALSE)</f>
        <v xml:space="preserve">Compresor (barrido y soplado)
</v>
      </c>
      <c r="C38" s="834"/>
      <c r="D38" s="834"/>
      <c r="E38" s="834"/>
      <c r="F38" s="834"/>
      <c r="G38" s="834"/>
      <c r="H38" s="835"/>
      <c r="I38" s="277"/>
      <c r="J38" s="278"/>
      <c r="K38" s="279">
        <f>VLOOKUP(A38,EQUIPOS!A8:D165,4,FALSE)</f>
        <v>73000</v>
      </c>
      <c r="L38" s="280"/>
      <c r="M38" s="281">
        <v>275</v>
      </c>
      <c r="N38" s="282">
        <f>K38/M38</f>
        <v>265.45454545454544</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9">
        <f>VLOOKUP(A39,EQUIPOS!A9:D166,4,FALSE)</f>
        <v>89250</v>
      </c>
      <c r="L39" s="837">
        <v>275</v>
      </c>
      <c r="M39" s="838"/>
      <c r="N39" s="282">
        <f>K39/L39</f>
        <v>324.54545454545456</v>
      </c>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1.3927419601663635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1509.5745601419846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1.9E-2</v>
      </c>
      <c r="L48" s="277"/>
      <c r="M48" s="412">
        <f>VLOOKUP(A48,MATERIALES!A5:D396,4,FALSE)</f>
        <v>44387.518619908318</v>
      </c>
      <c r="N48" s="282">
        <f>K48*M48</f>
        <v>843.362853778258</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0.01</v>
      </c>
      <c r="L49" s="277"/>
      <c r="M49" s="412">
        <f>VLOOKUP(A49,MATERIALES!A6:D397,4,FALSE)</f>
        <v>45670.013733515159</v>
      </c>
      <c r="N49" s="282">
        <f>K49*M49</f>
        <v>456.70013733515162</v>
      </c>
    </row>
    <row r="50" spans="1:14">
      <c r="A50" t="s">
        <v>936</v>
      </c>
      <c r="B50" s="49" t="str">
        <f>VLOOKUP(A50,MATERIALES!A6:D373,3,FALSE)</f>
        <v>Emulsión CRR-2m</v>
      </c>
      <c r="C50" s="291"/>
      <c r="D50" s="291"/>
      <c r="E50" s="291"/>
      <c r="F50" s="291"/>
      <c r="G50" s="291"/>
      <c r="H50" s="291"/>
      <c r="I50" s="278"/>
      <c r="J50" s="234" t="str">
        <f>VLOOKUP(A50,MATERIALES!A6:D642,2,FALSE)</f>
        <v>lt</v>
      </c>
      <c r="K50" s="292">
        <v>3.24</v>
      </c>
      <c r="L50" s="277"/>
      <c r="M50" s="412">
        <f>VLOOKUP(A50,MATERIALES!A6:D398,4,FALSE)</f>
        <v>2297.7870829577009</v>
      </c>
      <c r="N50" s="282">
        <f>K50*M50</f>
        <v>7444.8301487829513</v>
      </c>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8744.8931398963614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824">
        <f>VLOOKUP(A58,TRANSPORTE!A5:D117,4,FALSE)</f>
        <v>1082</v>
      </c>
      <c r="M58" s="825"/>
      <c r="N58" s="297">
        <f>K58*L58</f>
        <v>31.378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31.378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10425.119896054983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2085.0239792109965</v>
      </c>
      <c r="M83" s="855"/>
      <c r="N83" s="57"/>
    </row>
    <row r="84" spans="1:14">
      <c r="B84" s="95" t="s">
        <v>1057</v>
      </c>
      <c r="C84" s="96"/>
      <c r="D84" s="96"/>
      <c r="E84" s="96"/>
      <c r="F84" s="96"/>
      <c r="G84" s="96"/>
      <c r="H84" s="96"/>
      <c r="I84" s="93"/>
      <c r="J84" s="94"/>
      <c r="K84" s="314">
        <v>0.05</v>
      </c>
      <c r="L84" s="854">
        <f>N78*K84</f>
        <v>521.25599480274911</v>
      </c>
      <c r="M84" s="855"/>
      <c r="N84" s="57"/>
    </row>
    <row r="85" spans="1:14" ht="15" thickBot="1">
      <c r="B85" s="97" t="s">
        <v>1058</v>
      </c>
      <c r="C85" s="98"/>
      <c r="D85" s="98"/>
      <c r="E85" s="98"/>
      <c r="F85" s="98"/>
      <c r="G85" s="98"/>
      <c r="H85" s="98"/>
      <c r="I85" s="99"/>
      <c r="J85" s="100"/>
      <c r="K85" s="315">
        <v>0.05</v>
      </c>
      <c r="L85" s="856">
        <f>N78*K85</f>
        <v>521.25599480274911</v>
      </c>
      <c r="M85" s="857"/>
      <c r="N85" s="57"/>
    </row>
    <row r="86" spans="1:14" ht="15" thickBot="1">
      <c r="B86" s="820" t="s">
        <v>1037</v>
      </c>
      <c r="C86" s="821"/>
      <c r="D86" s="821"/>
      <c r="E86" s="821"/>
      <c r="F86" s="821"/>
      <c r="G86" s="821"/>
      <c r="H86" s="821"/>
      <c r="I86" s="821"/>
      <c r="J86" s="821"/>
      <c r="K86" s="821"/>
      <c r="L86" s="821"/>
      <c r="M86" s="822"/>
      <c r="N86" s="58">
        <f>L83+L84+L85</f>
        <v>3127.5359688164949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13552.655864871478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1134</v>
      </c>
      <c r="C31" s="87" t="s">
        <v>1655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418</v>
      </c>
      <c r="N36" s="282">
        <f>K36/M36</f>
        <v>191.38755980861245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418</v>
      </c>
      <c r="N37" s="282">
        <f>K37/M37</f>
        <v>412.67942583732059</v>
      </c>
    </row>
    <row r="38" spans="1:14">
      <c r="A38" t="s">
        <v>225</v>
      </c>
      <c r="B38" s="833" t="str">
        <f>VLOOKUP(A38,EQUIPOS!A8:D154,3,FALSE)</f>
        <v>Esparcidor de gravilla, Ancho de esparcimiento 3100mm, Velocidad de trabajo 10—20km2/h</v>
      </c>
      <c r="C38" s="834"/>
      <c r="D38" s="834"/>
      <c r="E38" s="834"/>
      <c r="F38" s="834"/>
      <c r="G38" s="834"/>
      <c r="H38" s="835"/>
      <c r="I38" s="277"/>
      <c r="J38" s="278"/>
      <c r="K38" s="279">
        <f>VLOOKUP(A38,EQUIPOS!A8:D165,4,FALSE)</f>
        <v>89250</v>
      </c>
      <c r="L38" s="280"/>
      <c r="M38" s="281">
        <v>418</v>
      </c>
      <c r="N38" s="282">
        <f>K38/M38</f>
        <v>213.51674641148324</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0.91627760537260772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818.5000096627889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45858.28603358088</v>
      </c>
      <c r="N48" s="282">
        <f>K48*M48</f>
        <v>458.58286033580879</v>
      </c>
    </row>
    <row r="49" spans="1:14">
      <c r="A49" s="114" t="s">
        <v>934</v>
      </c>
      <c r="B49" s="49" t="str">
        <f>VLOOKUP(A49,MATERIALES!A6:D373,3,FALSE)</f>
        <v>Emulsión CRR-2</v>
      </c>
      <c r="C49" s="291"/>
      <c r="D49" s="291"/>
      <c r="E49" s="291"/>
      <c r="F49" s="291"/>
      <c r="G49" s="291"/>
      <c r="H49" s="291"/>
      <c r="I49" s="278"/>
      <c r="J49" s="234" t="str">
        <f>VLOOKUP(A49,MATERIALES!A5:D641,2,FALSE)</f>
        <v>lt</v>
      </c>
      <c r="K49" s="292">
        <v>1.25</v>
      </c>
      <c r="L49" s="277"/>
      <c r="M49" s="412">
        <f>VLOOKUP(A49,MATERIALES!A6:D397,4,FALSE)</f>
        <v>2245.8107493186953</v>
      </c>
      <c r="N49" s="282">
        <f>K49*M49</f>
        <v>2807.263436648369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3265.8462969841776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1311</v>
      </c>
      <c r="B58" s="52" t="str">
        <f>VLOOKUP(A58,TRANSPORTE!A5:D117,3,FALSE)</f>
        <v>Transporte de Arena</v>
      </c>
      <c r="C58" s="327"/>
      <c r="D58" s="327"/>
      <c r="E58" s="327"/>
      <c r="F58" s="327"/>
      <c r="G58" s="327"/>
      <c r="H58" s="321" t="s">
        <v>1552</v>
      </c>
      <c r="I58" s="289">
        <v>0.01</v>
      </c>
      <c r="J58" s="296">
        <v>1</v>
      </c>
      <c r="K58" s="289">
        <f>I58*J58</f>
        <v>0.01</v>
      </c>
      <c r="L58" s="824">
        <f>VLOOKUP(A58,TRANSPORTE!A5:D117,4,FALSE)</f>
        <v>1112</v>
      </c>
      <c r="M58" s="825"/>
      <c r="N58" s="297">
        <f>K58*L58</f>
        <v>11.120000000000001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11.120000000000001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91.62776053726077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4187.0940671842272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837.41881343684554</v>
      </c>
      <c r="M83" s="855"/>
      <c r="N83" s="57"/>
    </row>
    <row r="84" spans="1:14">
      <c r="B84" s="95" t="s">
        <v>1057</v>
      </c>
      <c r="C84" s="96"/>
      <c r="D84" s="96"/>
      <c r="E84" s="96"/>
      <c r="F84" s="96"/>
      <c r="G84" s="96"/>
      <c r="H84" s="96"/>
      <c r="I84" s="93"/>
      <c r="J84" s="94"/>
      <c r="K84" s="314">
        <v>0.05</v>
      </c>
      <c r="L84" s="854">
        <f>N78*K84</f>
        <v>209.35470335921138</v>
      </c>
      <c r="M84" s="855"/>
      <c r="N84" s="57"/>
    </row>
    <row r="85" spans="1:14" ht="15" thickBot="1">
      <c r="B85" s="97" t="s">
        <v>1058</v>
      </c>
      <c r="C85" s="98"/>
      <c r="D85" s="98"/>
      <c r="E85" s="98"/>
      <c r="F85" s="98"/>
      <c r="G85" s="98"/>
      <c r="H85" s="98"/>
      <c r="I85" s="99"/>
      <c r="J85" s="100"/>
      <c r="K85" s="315">
        <v>0.05</v>
      </c>
      <c r="L85" s="856">
        <f>N78*K85</f>
        <v>209.35470335921138</v>
      </c>
      <c r="M85" s="857"/>
      <c r="N85" s="57"/>
    </row>
    <row r="86" spans="1:14" ht="15" thickBot="1">
      <c r="B86" s="820" t="s">
        <v>1037</v>
      </c>
      <c r="C86" s="821"/>
      <c r="D86" s="821"/>
      <c r="E86" s="821"/>
      <c r="F86" s="821"/>
      <c r="G86" s="821"/>
      <c r="H86" s="821"/>
      <c r="I86" s="821"/>
      <c r="J86" s="821"/>
      <c r="K86" s="821"/>
      <c r="L86" s="821"/>
      <c r="M86" s="822"/>
      <c r="N86" s="58">
        <f>L83+L84+L85</f>
        <v>1256.1282201552681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5443.2222873394949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1135</v>
      </c>
      <c r="C31" s="87" t="s">
        <v>1656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7"/>
      <c r="J36" s="278"/>
      <c r="K36" s="279">
        <f>VLOOKUP(A36,EQUIPOS!A6:D163,4,FALSE)</f>
        <v>80000</v>
      </c>
      <c r="L36" s="280"/>
      <c r="M36" s="281">
        <v>418</v>
      </c>
      <c r="N36" s="282">
        <f>K36/M36</f>
        <v>191.38755980861245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418</v>
      </c>
      <c r="N37" s="282">
        <f>K37/M37</f>
        <v>412.67942583732059</v>
      </c>
    </row>
    <row r="38" spans="1:14">
      <c r="A38" t="s">
        <v>225</v>
      </c>
      <c r="B38" s="833" t="str">
        <f>VLOOKUP(A38,EQUIPOS!A8:D154,3,FALSE)</f>
        <v>Esparcidor de gravilla, Ancho de esparcimiento 3100mm, Velocidad de trabajo 10—20km2/h</v>
      </c>
      <c r="C38" s="834"/>
      <c r="D38" s="834"/>
      <c r="E38" s="834"/>
      <c r="F38" s="834"/>
      <c r="G38" s="834"/>
      <c r="H38" s="835"/>
      <c r="I38" s="277"/>
      <c r="J38" s="278"/>
      <c r="K38" s="279">
        <f>VLOOKUP(A38,EQUIPOS!A8:D165,4,FALSE)</f>
        <v>89250</v>
      </c>
      <c r="L38" s="280"/>
      <c r="M38" s="281">
        <v>418</v>
      </c>
      <c r="N38" s="282">
        <f>K38/M38</f>
        <v>213.51674641148324</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0.91627760537260772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818.5000096627889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45858.28603358088</v>
      </c>
      <c r="N48" s="282">
        <f>K48*M48</f>
        <v>458.58286033580879</v>
      </c>
    </row>
    <row r="49" spans="1:72">
      <c r="A49" s="114" t="s">
        <v>932</v>
      </c>
      <c r="B49" s="49" t="str">
        <f>VLOOKUP(A49,MATERIALES!A6:D373,3,FALSE)</f>
        <v>Emulsión CRR-1</v>
      </c>
      <c r="C49" s="291"/>
      <c r="D49" s="291"/>
      <c r="E49" s="291"/>
      <c r="F49" s="291"/>
      <c r="G49" s="291"/>
      <c r="H49" s="291"/>
      <c r="I49" s="278"/>
      <c r="J49" s="278" t="s">
        <v>1064</v>
      </c>
      <c r="K49" s="292">
        <v>1.25</v>
      </c>
      <c r="L49" s="277"/>
      <c r="M49" s="412">
        <f>VLOOKUP(A49,MATERIALES!A6:D397,4,FALSE)</f>
        <v>1963.1894351566029</v>
      </c>
      <c r="N49" s="282">
        <f>K49*M49</f>
        <v>2453.9867939457536</v>
      </c>
      <c r="BT49">
        <v>1111</v>
      </c>
    </row>
    <row r="50" spans="1:72">
      <c r="B50" s="49"/>
      <c r="C50" s="291"/>
      <c r="D50" s="291"/>
      <c r="E50" s="291"/>
      <c r="F50" s="291"/>
      <c r="G50" s="291"/>
      <c r="H50" s="291"/>
      <c r="I50" s="278"/>
      <c r="J50" s="234"/>
      <c r="K50" s="292"/>
      <c r="L50" s="277"/>
      <c r="M50" s="293"/>
      <c r="N50" s="294"/>
    </row>
    <row r="51" spans="1:72">
      <c r="B51" s="49"/>
      <c r="C51" s="291"/>
      <c r="D51" s="291"/>
      <c r="E51" s="291"/>
      <c r="F51" s="291"/>
      <c r="G51" s="291"/>
      <c r="H51" s="291"/>
      <c r="I51" s="278"/>
      <c r="J51" s="234"/>
      <c r="K51" s="292"/>
      <c r="L51" s="277"/>
      <c r="M51" s="293"/>
      <c r="N51" s="294"/>
    </row>
    <row r="52" spans="1:72" ht="15" thickBot="1">
      <c r="B52" s="815"/>
      <c r="C52" s="816"/>
      <c r="D52" s="816"/>
      <c r="E52" s="816"/>
      <c r="F52" s="816"/>
      <c r="G52" s="816"/>
      <c r="H52" s="816"/>
      <c r="I52" s="817"/>
      <c r="J52" s="48"/>
      <c r="K52" s="50"/>
      <c r="L52" s="818"/>
      <c r="M52" s="819"/>
      <c r="N52" s="51"/>
    </row>
    <row r="53" spans="1:72" ht="15" thickBot="1">
      <c r="B53" s="820" t="s">
        <v>1037</v>
      </c>
      <c r="C53" s="821"/>
      <c r="D53" s="821"/>
      <c r="E53" s="821"/>
      <c r="F53" s="821"/>
      <c r="G53" s="821"/>
      <c r="H53" s="821"/>
      <c r="I53" s="821"/>
      <c r="J53" s="821"/>
      <c r="K53" s="821"/>
      <c r="L53" s="821"/>
      <c r="M53" s="822"/>
      <c r="N53" s="404">
        <f>SUM(N48:N52)</f>
        <v>2912.5696542815622</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3" t="s">
        <v>1041</v>
      </c>
      <c r="C57" s="324"/>
      <c r="D57" s="324"/>
      <c r="E57" s="324"/>
      <c r="F57" s="324"/>
      <c r="G57" s="324"/>
      <c r="H57" s="79" t="s">
        <v>1029</v>
      </c>
      <c r="I57" s="80" t="s">
        <v>1042</v>
      </c>
      <c r="J57" s="81" t="s">
        <v>1043</v>
      </c>
      <c r="K57" s="79" t="s">
        <v>1044</v>
      </c>
      <c r="L57" s="823" t="s">
        <v>1045</v>
      </c>
      <c r="M57" s="796"/>
      <c r="N57" s="82" t="s">
        <v>1035</v>
      </c>
    </row>
    <row r="58" spans="1:72">
      <c r="A58" t="s">
        <v>1311</v>
      </c>
      <c r="B58" s="52" t="str">
        <f>VLOOKUP(A58,TRANSPORTE!A5:D117,3,FALSE)</f>
        <v>Transporte de Arena</v>
      </c>
      <c r="C58" s="327"/>
      <c r="D58" s="327"/>
      <c r="E58" s="327"/>
      <c r="F58" s="327"/>
      <c r="G58" s="327"/>
      <c r="H58" s="321" t="s">
        <v>1552</v>
      </c>
      <c r="I58" s="289">
        <v>0.01</v>
      </c>
      <c r="J58" s="296">
        <v>1</v>
      </c>
      <c r="K58" s="289">
        <f>I58*J58</f>
        <v>0.01</v>
      </c>
      <c r="L58" s="824">
        <f>VLOOKUP(A58,TRANSPORTE!A5:D117,4,FALSE)</f>
        <v>1112</v>
      </c>
      <c r="M58" s="825"/>
      <c r="N58" s="297">
        <f>K58*L58</f>
        <v>11.120000000000001</v>
      </c>
    </row>
    <row r="59" spans="1:72">
      <c r="B59" s="52"/>
      <c r="C59" s="53"/>
      <c r="D59" s="53"/>
      <c r="E59" s="53"/>
      <c r="F59" s="53"/>
      <c r="G59" s="53"/>
      <c r="H59" s="298"/>
      <c r="I59" s="289"/>
      <c r="J59" s="289"/>
      <c r="K59" s="289"/>
      <c r="L59" s="299"/>
      <c r="M59" s="300"/>
      <c r="N59" s="301"/>
    </row>
    <row r="60" spans="1:72">
      <c r="B60" s="52"/>
      <c r="C60" s="53"/>
      <c r="D60" s="53"/>
      <c r="E60" s="53"/>
      <c r="F60" s="53"/>
      <c r="G60" s="53"/>
      <c r="H60" s="298"/>
      <c r="I60" s="289"/>
      <c r="J60" s="289"/>
      <c r="K60" s="289"/>
      <c r="L60" s="299"/>
      <c r="M60" s="300"/>
      <c r="N60" s="301"/>
    </row>
    <row r="61" spans="1:72">
      <c r="B61" s="52"/>
      <c r="C61" s="53"/>
      <c r="D61" s="53"/>
      <c r="E61" s="53"/>
      <c r="F61" s="53"/>
      <c r="G61" s="53"/>
      <c r="H61" s="298"/>
      <c r="I61" s="289"/>
      <c r="J61" s="289"/>
      <c r="K61" s="289"/>
      <c r="L61" s="299"/>
      <c r="M61" s="300"/>
      <c r="N61" s="301"/>
    </row>
    <row r="62" spans="1:72">
      <c r="B62" s="52"/>
      <c r="C62" s="53"/>
      <c r="D62" s="53"/>
      <c r="E62" s="53"/>
      <c r="F62" s="53"/>
      <c r="G62" s="53"/>
      <c r="H62" s="298"/>
      <c r="I62" s="289"/>
      <c r="J62" s="289"/>
      <c r="K62" s="289"/>
      <c r="L62" s="299"/>
      <c r="M62" s="300"/>
      <c r="N62" s="301"/>
    </row>
    <row r="63" spans="1:72" ht="15" thickBot="1">
      <c r="B63" s="457"/>
      <c r="C63" s="458"/>
      <c r="D63" s="458"/>
      <c r="E63" s="458"/>
      <c r="F63" s="458"/>
      <c r="G63" s="458"/>
      <c r="H63" s="54"/>
      <c r="I63" s="132"/>
      <c r="J63" s="132"/>
      <c r="K63" s="132"/>
      <c r="L63" s="809"/>
      <c r="M63" s="810"/>
      <c r="N63" s="133"/>
    </row>
    <row r="64" spans="1:72" ht="15" thickBot="1">
      <c r="B64" s="826" t="s">
        <v>1037</v>
      </c>
      <c r="C64" s="827"/>
      <c r="D64" s="827"/>
      <c r="E64" s="827"/>
      <c r="F64" s="827"/>
      <c r="G64" s="827"/>
      <c r="H64" s="827"/>
      <c r="I64" s="827"/>
      <c r="J64" s="827"/>
      <c r="K64" s="827"/>
      <c r="L64" s="827"/>
      <c r="M64" s="828"/>
      <c r="N64" s="110">
        <f>N58+N59+N60+N61+N62</f>
        <v>11.120000000000001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91.62776053726077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3833.8174244816119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766.76348489632244</v>
      </c>
      <c r="M83" s="855"/>
      <c r="N83" s="57"/>
    </row>
    <row r="84" spans="1:14">
      <c r="B84" s="95" t="s">
        <v>1057</v>
      </c>
      <c r="C84" s="96"/>
      <c r="D84" s="96"/>
      <c r="E84" s="96"/>
      <c r="F84" s="96"/>
      <c r="G84" s="96"/>
      <c r="H84" s="96"/>
      <c r="I84" s="93"/>
      <c r="J84" s="94"/>
      <c r="K84" s="314">
        <v>0.05</v>
      </c>
      <c r="L84" s="854">
        <f>N78*K84</f>
        <v>191.69087122408061</v>
      </c>
      <c r="M84" s="855"/>
      <c r="N84" s="57"/>
    </row>
    <row r="85" spans="1:14" ht="15" thickBot="1">
      <c r="B85" s="97" t="s">
        <v>1058</v>
      </c>
      <c r="C85" s="98"/>
      <c r="D85" s="98"/>
      <c r="E85" s="98"/>
      <c r="F85" s="98"/>
      <c r="G85" s="98"/>
      <c r="H85" s="98"/>
      <c r="I85" s="99"/>
      <c r="J85" s="100"/>
      <c r="K85" s="315">
        <v>0.05</v>
      </c>
      <c r="L85" s="856">
        <f>N78*K85</f>
        <v>191.69087122408061</v>
      </c>
      <c r="M85" s="857"/>
      <c r="N85" s="57"/>
    </row>
    <row r="86" spans="1:14" ht="15" thickBot="1">
      <c r="B86" s="820" t="s">
        <v>1037</v>
      </c>
      <c r="C86" s="821"/>
      <c r="D86" s="821"/>
      <c r="E86" s="821"/>
      <c r="F86" s="821"/>
      <c r="G86" s="821"/>
      <c r="H86" s="821"/>
      <c r="I86" s="821"/>
      <c r="J86" s="821"/>
      <c r="K86" s="821"/>
      <c r="L86" s="821"/>
      <c r="M86" s="822"/>
      <c r="N86" s="58">
        <f>L83+L84+L85</f>
        <v>1150.1452273444836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4983.9626518260957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1136</v>
      </c>
      <c r="C31" s="87" t="s">
        <v>1613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7"/>
      <c r="J36" s="278"/>
      <c r="K36" s="279">
        <f>VLOOKUP(A36,EQUIPOS!A6:D163,4,FALSE)</f>
        <v>157500</v>
      </c>
      <c r="L36" s="280"/>
      <c r="M36" s="281">
        <v>600</v>
      </c>
      <c r="N36" s="282">
        <f>K36/M36</f>
        <v>262.5</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600</v>
      </c>
      <c r="N37" s="282">
        <f>K37/M37</f>
        <v>121.66666666666667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384.80500673174294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40896.711851624146</v>
      </c>
      <c r="N48" s="282">
        <f>K48*M48</f>
        <v>511.20889814530187</v>
      </c>
    </row>
    <row r="49" spans="1:14">
      <c r="A49" s="114" t="s">
        <v>924</v>
      </c>
      <c r="B49" s="49" t="str">
        <f>VLOOKUP(A49,MATERIALES!A6:D373,3,FALSE)</f>
        <v>Emulsión CRL-1h</v>
      </c>
      <c r="C49" s="291"/>
      <c r="D49" s="291"/>
      <c r="E49" s="291"/>
      <c r="F49" s="291"/>
      <c r="G49" s="291"/>
      <c r="H49" s="291"/>
      <c r="I49" s="278"/>
      <c r="J49" s="234" t="str">
        <f>VLOOKUP(A49,MATERIALES!A5:D641,2,FALSE)</f>
        <v>lt</v>
      </c>
      <c r="K49" s="417">
        <v>1.4625000000000001</v>
      </c>
      <c r="L49" s="277"/>
      <c r="M49" s="412">
        <f>VLOOKUP(A49,MATERIALES!A6:D397,4,FALSE)</f>
        <v>4000</v>
      </c>
      <c r="N49" s="282">
        <f>K49*M49</f>
        <v>5850.0000000000009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6361.2088981453026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824">
        <f>VLOOKUP(A58,TRANSPORTE!A5:D117,4,FALSE)</f>
        <v>1096.6533277314397</v>
      </c>
      <c r="M58" s="825"/>
      <c r="N58" s="297">
        <f>K58*L58</f>
        <v>13.708166596642997</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13.708166596642997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6823.556077981314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1364.7112155962629</v>
      </c>
      <c r="M83" s="855"/>
      <c r="N83" s="57"/>
    </row>
    <row r="84" spans="1:14">
      <c r="B84" s="95" t="s">
        <v>1057</v>
      </c>
      <c r="C84" s="96"/>
      <c r="D84" s="96"/>
      <c r="E84" s="96"/>
      <c r="F84" s="96"/>
      <c r="G84" s="96"/>
      <c r="H84" s="96"/>
      <c r="I84" s="93"/>
      <c r="J84" s="94"/>
      <c r="K84" s="314">
        <v>0.05</v>
      </c>
      <c r="L84" s="854">
        <f>N78*K84</f>
        <v>341.17780389906574</v>
      </c>
      <c r="M84" s="855"/>
      <c r="N84" s="57"/>
    </row>
    <row r="85" spans="1:14" ht="15" thickBot="1">
      <c r="B85" s="97" t="s">
        <v>1058</v>
      </c>
      <c r="C85" s="98"/>
      <c r="D85" s="98"/>
      <c r="E85" s="98"/>
      <c r="F85" s="98"/>
      <c r="G85" s="98"/>
      <c r="H85" s="98"/>
      <c r="I85" s="99"/>
      <c r="J85" s="100"/>
      <c r="K85" s="315">
        <v>0.05</v>
      </c>
      <c r="L85" s="856">
        <f>N78*K85</f>
        <v>341.17780389906574</v>
      </c>
      <c r="M85" s="857"/>
      <c r="N85" s="57"/>
    </row>
    <row r="86" spans="1:14" ht="15" thickBot="1">
      <c r="B86" s="820" t="s">
        <v>1037</v>
      </c>
      <c r="C86" s="821"/>
      <c r="D86" s="821"/>
      <c r="E86" s="821"/>
      <c r="F86" s="821"/>
      <c r="G86" s="821"/>
      <c r="H86" s="821"/>
      <c r="I86" s="821"/>
      <c r="J86" s="821"/>
      <c r="K86" s="821"/>
      <c r="L86" s="821"/>
      <c r="M86" s="822"/>
      <c r="N86" s="58">
        <f>L83+L84+L85</f>
        <v>2047.0668233943945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8870.6229013757093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1137</v>
      </c>
      <c r="C31" s="87" t="s">
        <v>2166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7"/>
      <c r="J36" s="278"/>
      <c r="K36" s="279">
        <f>VLOOKUP(A36,EQUIPOS!A6:D163,4,FALSE)</f>
        <v>157500</v>
      </c>
      <c r="L36" s="280"/>
      <c r="M36" s="281">
        <v>600</v>
      </c>
      <c r="N36" s="282">
        <f>K36/M36</f>
        <v>262.5</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600</v>
      </c>
      <c r="N37" s="282">
        <f>K37/M37</f>
        <v>121.66666666666667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384.80500673174294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42060.765157081041</v>
      </c>
      <c r="N48" s="282">
        <f>K48*M48</f>
        <v>399.57726899226986</v>
      </c>
    </row>
    <row r="49" spans="1:14">
      <c r="A49" s="114" t="s">
        <v>924</v>
      </c>
      <c r="B49" s="49" t="str">
        <f>VLOOKUP(A49,MATERIALES!A6:D373,3,FALSE)</f>
        <v>Emulsión CRL-1h</v>
      </c>
      <c r="C49" s="291"/>
      <c r="D49" s="291"/>
      <c r="E49" s="291"/>
      <c r="F49" s="291"/>
      <c r="G49" s="291"/>
      <c r="H49" s="291"/>
      <c r="I49" s="278"/>
      <c r="J49" s="234" t="str">
        <f>VLOOKUP(A49,MATERIALES!A5:D641,2,FALSE)</f>
        <v>lt</v>
      </c>
      <c r="K49" s="419">
        <v>1.4107499999999999</v>
      </c>
      <c r="L49" s="277"/>
      <c r="M49" s="412">
        <f>VLOOKUP(A49,MATERIALES!A6:D397,4,FALSE)</f>
        <v>4000</v>
      </c>
      <c r="N49" s="282">
        <f>K49*M49</f>
        <v>5643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6042.5772689922696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824">
        <f>VLOOKUP(A58,TRANSPORTE!A5:D117,4,FALSE)</f>
        <v>1096.6533277314397</v>
      </c>
      <c r="M58" s="825"/>
      <c r="N58" s="297">
        <f>K58*L58</f>
        <v>10.418206613448676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10.418206613448676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6501.6344888450867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1300.3268977690175</v>
      </c>
      <c r="M83" s="855"/>
      <c r="N83" s="57"/>
    </row>
    <row r="84" spans="1:14">
      <c r="B84" s="95" t="s">
        <v>1057</v>
      </c>
      <c r="C84" s="96"/>
      <c r="D84" s="96"/>
      <c r="E84" s="96"/>
      <c r="F84" s="96"/>
      <c r="G84" s="96"/>
      <c r="H84" s="96"/>
      <c r="I84" s="93"/>
      <c r="J84" s="94"/>
      <c r="K84" s="314">
        <v>0.05</v>
      </c>
      <c r="L84" s="854">
        <f>N78*K84</f>
        <v>325.08172444225437</v>
      </c>
      <c r="M84" s="855"/>
      <c r="N84" s="57"/>
    </row>
    <row r="85" spans="1:14" ht="15" thickBot="1">
      <c r="B85" s="97" t="s">
        <v>1058</v>
      </c>
      <c r="C85" s="98"/>
      <c r="D85" s="98"/>
      <c r="E85" s="98"/>
      <c r="F85" s="98"/>
      <c r="G85" s="98"/>
      <c r="H85" s="98"/>
      <c r="I85" s="99"/>
      <c r="J85" s="100"/>
      <c r="K85" s="315">
        <v>0.05</v>
      </c>
      <c r="L85" s="856">
        <f>N78*K85</f>
        <v>325.08172444225437</v>
      </c>
      <c r="M85" s="857"/>
      <c r="N85" s="57"/>
    </row>
    <row r="86" spans="1:14" ht="15" thickBot="1">
      <c r="B86" s="820" t="s">
        <v>1037</v>
      </c>
      <c r="C86" s="821"/>
      <c r="D86" s="821"/>
      <c r="E86" s="821"/>
      <c r="F86" s="821"/>
      <c r="G86" s="821"/>
      <c r="H86" s="821"/>
      <c r="I86" s="821"/>
      <c r="J86" s="821"/>
      <c r="K86" s="821"/>
      <c r="L86" s="821"/>
      <c r="M86" s="822"/>
      <c r="N86" s="58">
        <f>L83+L84+L85</f>
        <v>1950.4903466535263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8452.1248354986128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1138</v>
      </c>
      <c r="C31" s="87" t="s">
        <v>2167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7"/>
      <c r="J36" s="278"/>
      <c r="K36" s="279">
        <f>VLOOKUP(A36,EQUIPOS!A6:D163,4,FALSE)</f>
        <v>157500</v>
      </c>
      <c r="L36" s="280"/>
      <c r="M36" s="281">
        <v>600</v>
      </c>
      <c r="N36" s="282">
        <f>K36/M36</f>
        <v>262.5</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600</v>
      </c>
      <c r="N37" s="282">
        <f>K37/M37</f>
        <v>121.66666666666667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384.80500673174294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42644.416070235704</v>
      </c>
      <c r="N48" s="282">
        <f>K48*M48</f>
        <v>405.12195266723916</v>
      </c>
    </row>
    <row r="49" spans="1:14">
      <c r="A49" s="114" t="s">
        <v>924</v>
      </c>
      <c r="B49" s="49" t="str">
        <f>VLOOKUP(A49,MATERIALES!A6:D373,3,FALSE)</f>
        <v>Emulsión CRL-1h</v>
      </c>
      <c r="C49" s="291"/>
      <c r="D49" s="291"/>
      <c r="E49" s="291"/>
      <c r="F49" s="291"/>
      <c r="G49" s="291"/>
      <c r="H49" s="291"/>
      <c r="I49" s="278"/>
      <c r="J49" s="234" t="str">
        <f>VLOOKUP(A49,MATERIALES!A5:D641,2,FALSE)</f>
        <v>lt</v>
      </c>
      <c r="K49" s="292">
        <v>1.71</v>
      </c>
      <c r="L49" s="277"/>
      <c r="M49" s="412">
        <f>VLOOKUP(A49,MATERIALES!A6:D397,4,FALSE)</f>
        <v>4000</v>
      </c>
      <c r="N49" s="282">
        <f>K49*M49</f>
        <v>6840</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SUM(N48:N53)</f>
        <v>7245.1219526672394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1417</v>
      </c>
      <c r="B59" s="52" t="str">
        <f>VLOOKUP(A59,TRANSPORTE!A5:D117,3,FALSE)</f>
        <v>Transporte de agregado tipo LA-3</v>
      </c>
      <c r="C59" s="327"/>
      <c r="D59" s="327"/>
      <c r="E59" s="327"/>
      <c r="F59" s="327"/>
      <c r="G59" s="327"/>
      <c r="H59" s="321" t="s">
        <v>1552</v>
      </c>
      <c r="I59" s="418">
        <v>9.4999999999999998E-3</v>
      </c>
      <c r="J59" s="296">
        <v>1</v>
      </c>
      <c r="K59" s="418">
        <f>I59*J59</f>
        <v>9.4999999999999998E-3</v>
      </c>
      <c r="L59" s="824">
        <f>VLOOKUP(A59,TRANSPORTE!A5:D117,4,FALSE)</f>
        <v>1096.6533277314397</v>
      </c>
      <c r="M59" s="825"/>
      <c r="N59" s="297">
        <f>K59*L59</f>
        <v>10.418206613448676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10.418206613448676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4800</v>
      </c>
      <c r="N70" s="405">
        <f>K70/M70</f>
        <v>42.556004338416663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4800</v>
      </c>
      <c r="N71" s="405">
        <f>K71/M71</f>
        <v>21.278002169208332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7704.1791725200565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1540.8358345040115</v>
      </c>
      <c r="M83" s="855"/>
      <c r="N83" s="57"/>
    </row>
    <row r="84" spans="1:14">
      <c r="B84" s="95" t="s">
        <v>1057</v>
      </c>
      <c r="C84" s="96"/>
      <c r="D84" s="96"/>
      <c r="E84" s="96"/>
      <c r="F84" s="96"/>
      <c r="G84" s="96"/>
      <c r="H84" s="96"/>
      <c r="I84" s="93"/>
      <c r="J84" s="94"/>
      <c r="K84" s="314">
        <v>0.05</v>
      </c>
      <c r="L84" s="854">
        <f>N78*K84</f>
        <v>385.20895862600287</v>
      </c>
      <c r="M84" s="855"/>
      <c r="N84" s="57"/>
    </row>
    <row r="85" spans="1:14" ht="15" thickBot="1">
      <c r="B85" s="97" t="s">
        <v>1058</v>
      </c>
      <c r="C85" s="98"/>
      <c r="D85" s="98"/>
      <c r="E85" s="98"/>
      <c r="F85" s="98"/>
      <c r="G85" s="98"/>
      <c r="H85" s="98"/>
      <c r="I85" s="99"/>
      <c r="J85" s="100"/>
      <c r="K85" s="315">
        <v>0.05</v>
      </c>
      <c r="L85" s="856">
        <f>N78*K85</f>
        <v>385.20895862600287</v>
      </c>
      <c r="M85" s="857"/>
      <c r="N85" s="57"/>
    </row>
    <row r="86" spans="1:14" ht="15" thickBot="1">
      <c r="B86" s="820" t="s">
        <v>1037</v>
      </c>
      <c r="C86" s="821"/>
      <c r="D86" s="821"/>
      <c r="E86" s="821"/>
      <c r="F86" s="821"/>
      <c r="G86" s="821"/>
      <c r="H86" s="821"/>
      <c r="I86" s="821"/>
      <c r="J86" s="821"/>
      <c r="K86" s="821"/>
      <c r="L86" s="821"/>
      <c r="M86" s="822"/>
      <c r="N86" s="58">
        <f>L83+L84+L85</f>
        <v>2311.2537517560172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10015.432924276074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topLeftCell="A85"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1139</v>
      </c>
      <c r="C31" s="87" t="s">
        <v>2168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7"/>
      <c r="J36" s="278"/>
      <c r="K36" s="279">
        <f>VLOOKUP(A36,EQUIPOS!A6:D163,4,FALSE)</f>
        <v>157500</v>
      </c>
      <c r="L36" s="280"/>
      <c r="M36" s="281">
        <v>600</v>
      </c>
      <c r="N36" s="282">
        <f>K36/M36</f>
        <v>262.5</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600</v>
      </c>
      <c r="N37" s="282">
        <f>K37/M37</f>
        <v>121.66666666666667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384.80500673174294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45564.836316577333</v>
      </c>
      <c r="N48" s="282">
        <f>K48*M48</f>
        <v>216.43297250374232</v>
      </c>
    </row>
    <row r="49" spans="1:14">
      <c r="A49" s="114" t="s">
        <v>924</v>
      </c>
      <c r="B49" s="49" t="str">
        <f>VLOOKUP(A49,MATERIALES!A6:D373,3,FALSE)</f>
        <v>Emulsión CRL-1h</v>
      </c>
      <c r="C49" s="291"/>
      <c r="D49" s="291"/>
      <c r="E49" s="291"/>
      <c r="F49" s="291"/>
      <c r="G49" s="291"/>
      <c r="H49" s="291"/>
      <c r="I49" s="278"/>
      <c r="J49" s="234" t="str">
        <f>VLOOKUP(A49,MATERIALES!A5:D641,2,FALSE)</f>
        <v>lt</v>
      </c>
      <c r="K49" s="419">
        <v>1.0687499999999999</v>
      </c>
      <c r="L49" s="277"/>
      <c r="M49" s="412">
        <f>VLOOKUP(A49,MATERIALES!A6:D397,4,FALSE)</f>
        <v>4000</v>
      </c>
      <c r="N49" s="282">
        <f>K49*M49</f>
        <v>4274.9999999999991</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4491.4329725037414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824">
        <f>VLOOKUP(A58,TRANSPORTE!A5:D117,4,FALSE)</f>
        <v>1096.6533277314397</v>
      </c>
      <c r="M58" s="825"/>
      <c r="N58" s="297">
        <f>K58*L58</f>
        <v>5.2091033067243382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5.2091033067243382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4945.281089049834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989.05621780996682</v>
      </c>
      <c r="M83" s="855"/>
      <c r="N83" s="57"/>
    </row>
    <row r="84" spans="1:14">
      <c r="B84" s="95" t="s">
        <v>1057</v>
      </c>
      <c r="C84" s="96"/>
      <c r="D84" s="96"/>
      <c r="E84" s="96"/>
      <c r="F84" s="96"/>
      <c r="G84" s="96"/>
      <c r="H84" s="96"/>
      <c r="I84" s="93"/>
      <c r="J84" s="94"/>
      <c r="K84" s="314">
        <v>0.05</v>
      </c>
      <c r="L84" s="854">
        <f>N78*K84</f>
        <v>247.26405445249171</v>
      </c>
      <c r="M84" s="855"/>
      <c r="N84" s="57"/>
    </row>
    <row r="85" spans="1:14" ht="15" thickBot="1">
      <c r="B85" s="97" t="s">
        <v>1058</v>
      </c>
      <c r="C85" s="98"/>
      <c r="D85" s="98"/>
      <c r="E85" s="98"/>
      <c r="F85" s="98"/>
      <c r="G85" s="98"/>
      <c r="H85" s="98"/>
      <c r="I85" s="99"/>
      <c r="J85" s="100"/>
      <c r="K85" s="315">
        <v>0.05</v>
      </c>
      <c r="L85" s="856">
        <f>N78*K85</f>
        <v>247.26405445249171</v>
      </c>
      <c r="M85" s="857"/>
      <c r="N85" s="57"/>
    </row>
    <row r="86" spans="1:14" ht="15" thickBot="1">
      <c r="B86" s="820" t="s">
        <v>1037</v>
      </c>
      <c r="C86" s="821"/>
      <c r="D86" s="821"/>
      <c r="E86" s="821"/>
      <c r="F86" s="821"/>
      <c r="G86" s="821"/>
      <c r="H86" s="821"/>
      <c r="I86" s="821"/>
      <c r="J86" s="821"/>
      <c r="K86" s="821"/>
      <c r="L86" s="821"/>
      <c r="M86" s="822"/>
      <c r="N86" s="58">
        <f>L83+L84+L85</f>
        <v>1483.5843267149503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6428.8654157647843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1140</v>
      </c>
      <c r="C31" s="87" t="s">
        <v>2169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7"/>
      <c r="J36" s="278"/>
      <c r="K36" s="279">
        <f>VLOOKUP(A36,EQUIPOS!A6:D163,4,FALSE)</f>
        <v>157500</v>
      </c>
      <c r="L36" s="280"/>
      <c r="M36" s="281">
        <v>600</v>
      </c>
      <c r="N36" s="282">
        <f>K36/M36</f>
        <v>262.5</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600</v>
      </c>
      <c r="N37" s="282">
        <f>K37/M37</f>
        <v>121.66666666666667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384.80500673174294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40896.711851624146</v>
      </c>
      <c r="N48" s="282">
        <f>K48*M48</f>
        <v>511.20889814530187</v>
      </c>
    </row>
    <row r="49" spans="1:14">
      <c r="A49" s="114" t="s">
        <v>926</v>
      </c>
      <c r="B49" s="49" t="str">
        <f>VLOOKUP(A49,MATERIALES!A6:D373,3,FALSE)</f>
        <v>Emulsión CRL-1hm</v>
      </c>
      <c r="C49" s="291"/>
      <c r="D49" s="291"/>
      <c r="E49" s="291"/>
      <c r="F49" s="291"/>
      <c r="G49" s="291"/>
      <c r="H49" s="291"/>
      <c r="I49" s="278"/>
      <c r="J49" s="234" t="str">
        <f>VLOOKUP(A49,MATERIALES!A5:D641,2,FALSE)</f>
        <v>lt</v>
      </c>
      <c r="K49" s="417">
        <v>1.4625000000000001</v>
      </c>
      <c r="L49" s="277"/>
      <c r="M49" s="412">
        <f>VLOOKUP(A49,MATERIALES!A6:D397,4,FALSE)</f>
        <v>3500</v>
      </c>
      <c r="N49" s="282">
        <f>K49*M49</f>
        <v>5118.7500000000009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5629.9588981453026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824">
        <f>VLOOKUP(A58,TRANSPORTE!A5:D117,4,FALSE)</f>
        <v>1096.6533277314397</v>
      </c>
      <c r="M58" s="825"/>
      <c r="N58" s="297">
        <f>K58*L58</f>
        <v>13.708166596642997</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13.708166596642997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6092.306077981314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1218.4612155962629</v>
      </c>
      <c r="M83" s="855"/>
      <c r="N83" s="57"/>
    </row>
    <row r="84" spans="1:14">
      <c r="B84" s="95" t="s">
        <v>1057</v>
      </c>
      <c r="C84" s="96"/>
      <c r="D84" s="96"/>
      <c r="E84" s="96"/>
      <c r="F84" s="96"/>
      <c r="G84" s="96"/>
      <c r="H84" s="96"/>
      <c r="I84" s="93"/>
      <c r="J84" s="94"/>
      <c r="K84" s="314">
        <v>0.05</v>
      </c>
      <c r="L84" s="854">
        <f>N78*K84</f>
        <v>304.61530389906574</v>
      </c>
      <c r="M84" s="855"/>
      <c r="N84" s="57"/>
    </row>
    <row r="85" spans="1:14" ht="15" thickBot="1">
      <c r="B85" s="97" t="s">
        <v>1058</v>
      </c>
      <c r="C85" s="98"/>
      <c r="D85" s="98"/>
      <c r="E85" s="98"/>
      <c r="F85" s="98"/>
      <c r="G85" s="98"/>
      <c r="H85" s="98"/>
      <c r="I85" s="99"/>
      <c r="J85" s="100"/>
      <c r="K85" s="315">
        <v>0.05</v>
      </c>
      <c r="L85" s="856">
        <f>N78*K85</f>
        <v>304.61530389906574</v>
      </c>
      <c r="M85" s="857"/>
      <c r="N85" s="57"/>
    </row>
    <row r="86" spans="1:14" ht="15" thickBot="1">
      <c r="B86" s="820" t="s">
        <v>1037</v>
      </c>
      <c r="C86" s="821"/>
      <c r="D86" s="821"/>
      <c r="E86" s="821"/>
      <c r="F86" s="821"/>
      <c r="G86" s="821"/>
      <c r="H86" s="821"/>
      <c r="I86" s="821"/>
      <c r="J86" s="821"/>
      <c r="K86" s="821"/>
      <c r="L86" s="821"/>
      <c r="M86" s="822"/>
      <c r="N86" s="58">
        <f>L83+L84+L85</f>
        <v>1827.6918233943945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7919.9979013757084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1141</v>
      </c>
      <c r="C31" s="87" t="s">
        <v>2170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7"/>
      <c r="J36" s="278"/>
      <c r="K36" s="279">
        <f>VLOOKUP(A36,EQUIPOS!A6:D163,4,FALSE)</f>
        <v>157500</v>
      </c>
      <c r="L36" s="280"/>
      <c r="M36" s="281">
        <v>600</v>
      </c>
      <c r="N36" s="282">
        <f>K36/M36</f>
        <v>262.5</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600</v>
      </c>
      <c r="N37" s="282">
        <f>K37/M37</f>
        <v>121.66666666666667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384.80500673174294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42060.765157081041</v>
      </c>
      <c r="N48" s="282">
        <f>K48*M48</f>
        <v>399.57726899226986</v>
      </c>
    </row>
    <row r="49" spans="1:14">
      <c r="A49" s="114" t="s">
        <v>926</v>
      </c>
      <c r="B49" s="49" t="str">
        <f>VLOOKUP(A49,MATERIALES!A6:D373,3,FALSE)</f>
        <v>Emulsión CRL-1hm</v>
      </c>
      <c r="C49" s="291"/>
      <c r="D49" s="291"/>
      <c r="E49" s="291"/>
      <c r="F49" s="291"/>
      <c r="G49" s="291"/>
      <c r="H49" s="291"/>
      <c r="I49" s="278"/>
      <c r="J49" s="234" t="str">
        <f>VLOOKUP(A49,MATERIALES!A5:D641,2,FALSE)</f>
        <v>lt</v>
      </c>
      <c r="K49" s="419">
        <v>1.4107499999999999</v>
      </c>
      <c r="L49" s="277"/>
      <c r="M49" s="412">
        <f>VLOOKUP(A49,MATERIALES!A6:D397,4,FALSE)</f>
        <v>3500</v>
      </c>
      <c r="N49" s="282">
        <f>K49*M49</f>
        <v>4937.625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5337.2022689922696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824">
        <f>VLOOKUP(A58,TRANSPORTE!A5:D117,4,FALSE)</f>
        <v>1096.6533277314397</v>
      </c>
      <c r="M58" s="825"/>
      <c r="N58" s="297">
        <f>K58*L58</f>
        <v>10.418206613448676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10.418206613448676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5796.2594888450867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1159.2518977690174</v>
      </c>
      <c r="M83" s="855"/>
      <c r="N83" s="57"/>
    </row>
    <row r="84" spans="1:14">
      <c r="B84" s="95" t="s">
        <v>1057</v>
      </c>
      <c r="C84" s="96"/>
      <c r="D84" s="96"/>
      <c r="E84" s="96"/>
      <c r="F84" s="96"/>
      <c r="G84" s="96"/>
      <c r="H84" s="96"/>
      <c r="I84" s="93"/>
      <c r="J84" s="94"/>
      <c r="K84" s="314">
        <v>0.05</v>
      </c>
      <c r="L84" s="854">
        <f>N78*K84</f>
        <v>289.81297444225436</v>
      </c>
      <c r="M84" s="855"/>
      <c r="N84" s="57"/>
    </row>
    <row r="85" spans="1:14" ht="15" thickBot="1">
      <c r="B85" s="97" t="s">
        <v>1058</v>
      </c>
      <c r="C85" s="98"/>
      <c r="D85" s="98"/>
      <c r="E85" s="98"/>
      <c r="F85" s="98"/>
      <c r="G85" s="98"/>
      <c r="H85" s="98"/>
      <c r="I85" s="99"/>
      <c r="J85" s="100"/>
      <c r="K85" s="315">
        <v>0.05</v>
      </c>
      <c r="L85" s="856">
        <f>N78*K85</f>
        <v>289.81297444225436</v>
      </c>
      <c r="M85" s="857"/>
      <c r="N85" s="57"/>
    </row>
    <row r="86" spans="1:14" ht="15" thickBot="1">
      <c r="B86" s="820" t="s">
        <v>1037</v>
      </c>
      <c r="C86" s="821"/>
      <c r="D86" s="821"/>
      <c r="E86" s="821"/>
      <c r="F86" s="821"/>
      <c r="G86" s="821"/>
      <c r="H86" s="821"/>
      <c r="I86" s="821"/>
      <c r="J86" s="821"/>
      <c r="K86" s="821"/>
      <c r="L86" s="821"/>
      <c r="M86" s="822"/>
      <c r="N86" s="58">
        <f>L83+L84+L85</f>
        <v>1738.8778466535264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7535.1373354986135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1142</v>
      </c>
      <c r="C31" s="87" t="s">
        <v>2171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7"/>
      <c r="J36" s="278"/>
      <c r="K36" s="279">
        <f>VLOOKUP(A36,EQUIPOS!A6:D163,4,FALSE)</f>
        <v>157500</v>
      </c>
      <c r="L36" s="280"/>
      <c r="M36" s="281">
        <v>600</v>
      </c>
      <c r="N36" s="282">
        <f>K36/M36</f>
        <v>262.5</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600</v>
      </c>
      <c r="N37" s="282">
        <f>K37/M37</f>
        <v>121.66666666666667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384.80500673174294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42644.416070235704</v>
      </c>
      <c r="N48" s="282">
        <f>K48*M48</f>
        <v>405.12195266723916</v>
      </c>
    </row>
    <row r="49" spans="1:14">
      <c r="A49" s="114" t="s">
        <v>926</v>
      </c>
      <c r="B49" s="49" t="str">
        <f>VLOOKUP(A49,MATERIALES!A6:D373,3,FALSE)</f>
        <v>Emulsión CRL-1hm</v>
      </c>
      <c r="C49" s="291"/>
      <c r="D49" s="291"/>
      <c r="E49" s="291"/>
      <c r="F49" s="291"/>
      <c r="G49" s="291"/>
      <c r="H49" s="291"/>
      <c r="I49" s="278"/>
      <c r="J49" s="234" t="str">
        <f>VLOOKUP(A49,MATERIALES!A5:D641,2,FALSE)</f>
        <v>lt</v>
      </c>
      <c r="K49" s="292">
        <v>1.71</v>
      </c>
      <c r="L49" s="277"/>
      <c r="M49" s="412">
        <f>VLOOKUP(A49,MATERIALES!A6:D397,4,FALSE)</f>
        <v>3500</v>
      </c>
      <c r="N49" s="282">
        <f>K49*M49</f>
        <v>5985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6390.1219526672394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1417</v>
      </c>
      <c r="B58" s="52" t="str">
        <f>VLOOKUP(A58,TRANSPORTE!A5:D117,3,FALSE)</f>
        <v>Transporte de agregado tipo LA-3</v>
      </c>
      <c r="C58" s="327"/>
      <c r="D58" s="327"/>
      <c r="E58" s="327"/>
      <c r="F58" s="327"/>
      <c r="G58" s="327"/>
      <c r="H58" s="321" t="s">
        <v>1552</v>
      </c>
      <c r="I58" s="418">
        <v>9.4999999999999998E-3</v>
      </c>
      <c r="J58" s="296">
        <v>1</v>
      </c>
      <c r="K58" s="418">
        <f>I58*J58</f>
        <v>9.4999999999999998E-3</v>
      </c>
      <c r="L58" s="824">
        <f>VLOOKUP(A58,TRANSPORTE!A5:D117,4,FALSE)</f>
        <v>1096.6533277314397</v>
      </c>
      <c r="M58" s="825"/>
      <c r="N58" s="297">
        <f>K58*L58</f>
        <v>10.418206613448676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10.418206613448676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6849.1791725200565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1369.8358345040115</v>
      </c>
      <c r="M83" s="855"/>
      <c r="N83" s="57"/>
    </row>
    <row r="84" spans="1:14">
      <c r="B84" s="95" t="s">
        <v>1057</v>
      </c>
      <c r="C84" s="96"/>
      <c r="D84" s="96"/>
      <c r="E84" s="96"/>
      <c r="F84" s="96"/>
      <c r="G84" s="96"/>
      <c r="H84" s="96"/>
      <c r="I84" s="93"/>
      <c r="J84" s="94"/>
      <c r="K84" s="314">
        <v>0.05</v>
      </c>
      <c r="L84" s="854">
        <f>N78*K84</f>
        <v>342.45895862600287</v>
      </c>
      <c r="M84" s="855"/>
      <c r="N84" s="57"/>
    </row>
    <row r="85" spans="1:14" ht="15" thickBot="1">
      <c r="B85" s="97" t="s">
        <v>1058</v>
      </c>
      <c r="C85" s="98"/>
      <c r="D85" s="98"/>
      <c r="E85" s="98"/>
      <c r="F85" s="98"/>
      <c r="G85" s="98"/>
      <c r="H85" s="98"/>
      <c r="I85" s="99"/>
      <c r="J85" s="100"/>
      <c r="K85" s="315">
        <v>0.05</v>
      </c>
      <c r="L85" s="856">
        <f>N78*K85</f>
        <v>342.45895862600287</v>
      </c>
      <c r="M85" s="857"/>
      <c r="N85" s="57"/>
    </row>
    <row r="86" spans="1:14" ht="15" thickBot="1">
      <c r="B86" s="820" t="s">
        <v>1037</v>
      </c>
      <c r="C86" s="821"/>
      <c r="D86" s="821"/>
      <c r="E86" s="821"/>
      <c r="F86" s="821"/>
      <c r="G86" s="821"/>
      <c r="H86" s="821"/>
      <c r="I86" s="821"/>
      <c r="J86" s="821"/>
      <c r="K86" s="821"/>
      <c r="L86" s="821"/>
      <c r="M86" s="822"/>
      <c r="N86" s="58">
        <f>L83+L84+L85</f>
        <v>2054.7537517560172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8903.9329242760741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1143</v>
      </c>
      <c r="C31" s="87" t="s">
        <v>2172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7"/>
      <c r="J36" s="278"/>
      <c r="K36" s="279">
        <f>VLOOKUP(A36,EQUIPOS!A6:D163,4,FALSE)</f>
        <v>157500</v>
      </c>
      <c r="L36" s="280"/>
      <c r="M36" s="281">
        <v>600</v>
      </c>
      <c r="N36" s="282">
        <f>K36/M36</f>
        <v>262.5</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600</v>
      </c>
      <c r="N37" s="282">
        <f>K37/M37</f>
        <v>121.66666666666667</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N76*M41</f>
        <v>0.63834006507624996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384.80500673174294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45564.836316577333</v>
      </c>
      <c r="N48" s="282">
        <f>K48*M48</f>
        <v>216.43297250374232</v>
      </c>
    </row>
    <row r="49" spans="1:14">
      <c r="A49" s="114" t="s">
        <v>926</v>
      </c>
      <c r="B49" s="49" t="str">
        <f>VLOOKUP(A49,MATERIALES!A6:D373,3,FALSE)</f>
        <v>Emulsión CRL-1hm</v>
      </c>
      <c r="C49" s="291"/>
      <c r="D49" s="291"/>
      <c r="E49" s="291"/>
      <c r="F49" s="291"/>
      <c r="G49" s="291"/>
      <c r="H49" s="291"/>
      <c r="I49" s="278"/>
      <c r="J49" s="234" t="str">
        <f>VLOOKUP(A49,MATERIALES!A5:D641,2,FALSE)</f>
        <v>lt</v>
      </c>
      <c r="K49" s="419">
        <v>1.0687499999999999</v>
      </c>
      <c r="L49" s="277"/>
      <c r="M49" s="412">
        <f>VLOOKUP(A49,MATERIALES!A6:D397,4,FALSE)</f>
        <v>3500</v>
      </c>
      <c r="N49" s="282">
        <f>K49*M49</f>
        <v>3740.6249999999995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3957.0579725037419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824">
        <f>VLOOKUP(A58,TRANSPORTE!A5:D117,4,FALSE)</f>
        <v>1096.6533277314397</v>
      </c>
      <c r="M58" s="825"/>
      <c r="N58" s="297">
        <f>K58*L58</f>
        <v>5.2091033067243382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5.2091033067243382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4410.9060890498349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882.18121780996705</v>
      </c>
      <c r="M83" s="855"/>
      <c r="N83" s="57"/>
    </row>
    <row r="84" spans="1:14">
      <c r="B84" s="95" t="s">
        <v>1057</v>
      </c>
      <c r="C84" s="96"/>
      <c r="D84" s="96"/>
      <c r="E84" s="96"/>
      <c r="F84" s="96"/>
      <c r="G84" s="96"/>
      <c r="H84" s="96"/>
      <c r="I84" s="93"/>
      <c r="J84" s="94"/>
      <c r="K84" s="314">
        <v>0.05</v>
      </c>
      <c r="L84" s="854">
        <f>N78*K84</f>
        <v>220.54530445249176</v>
      </c>
      <c r="M84" s="855"/>
      <c r="N84" s="57"/>
    </row>
    <row r="85" spans="1:14" ht="15" thickBot="1">
      <c r="B85" s="97" t="s">
        <v>1058</v>
      </c>
      <c r="C85" s="98"/>
      <c r="D85" s="98"/>
      <c r="E85" s="98"/>
      <c r="F85" s="98"/>
      <c r="G85" s="98"/>
      <c r="H85" s="98"/>
      <c r="I85" s="99"/>
      <c r="J85" s="100"/>
      <c r="K85" s="315">
        <v>0.05</v>
      </c>
      <c r="L85" s="856">
        <f>N78*K85</f>
        <v>220.54530445249176</v>
      </c>
      <c r="M85" s="857"/>
      <c r="N85" s="57"/>
    </row>
    <row r="86" spans="1:14" ht="15" thickBot="1">
      <c r="B86" s="820" t="s">
        <v>1037</v>
      </c>
      <c r="C86" s="821"/>
      <c r="D86" s="821"/>
      <c r="E86" s="821"/>
      <c r="F86" s="821"/>
      <c r="G86" s="821"/>
      <c r="H86" s="821"/>
      <c r="I86" s="821"/>
      <c r="J86" s="821"/>
      <c r="K86" s="821"/>
      <c r="L86" s="821"/>
      <c r="M86" s="822"/>
      <c r="N86" s="58">
        <f>L83+L84+L85</f>
        <v>1323.2718267149505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5734.1779157647852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P120"/>
  <sheetViews>
    <sheetView topLeftCell="A19" zoomScale="78" zoomScaleNormal="78" workbookViewId="0">
      <selection activeCell="P44" sqref="P44"/>
    </sheetView>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7.6640625"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1144</v>
      </c>
      <c r="C31" s="87" t="s">
        <v>1657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t="s">
        <v>150</v>
      </c>
      <c r="B36" s="833" t="str">
        <f>VLOOKUP(A36,EQUIPOS!A6:D154,3,FALSE)</f>
        <v>Cargador : Potencia en el volante 125 hp, Clasificación de RPM del motor 2300.</v>
      </c>
      <c r="C36" s="834"/>
      <c r="D36" s="834"/>
      <c r="E36" s="834"/>
      <c r="F36" s="834"/>
      <c r="G36" s="834"/>
      <c r="H36" s="835"/>
      <c r="I36" s="277"/>
      <c r="J36" s="278"/>
      <c r="K36" s="661">
        <f>VLOOKUP(A36,EQUIPOS!A6:D163,4,FALSE)</f>
        <v>100000</v>
      </c>
      <c r="L36" s="280"/>
      <c r="M36" s="281">
        <v>30</v>
      </c>
      <c r="N36" s="282">
        <f>K36/M36</f>
        <v>3333.3333333333335</v>
      </c>
    </row>
    <row r="37" spans="1:16" ht="15.6">
      <c r="A37" s="119" t="s">
        <v>290</v>
      </c>
      <c r="B37" s="833" t="str">
        <f>VLOOKUP(A37,EQUIPOS!A7:D154,3,FALSE)</f>
        <v>Planta trituradora</v>
      </c>
      <c r="C37" s="834"/>
      <c r="D37" s="834"/>
      <c r="E37" s="834"/>
      <c r="F37" s="834"/>
      <c r="G37" s="834"/>
      <c r="H37" s="835"/>
      <c r="I37" s="277"/>
      <c r="J37" s="278"/>
      <c r="K37" s="279">
        <f>VLOOKUP(A37,EQUIPOS!A7:D164,4,FALSE)</f>
        <v>577500</v>
      </c>
      <c r="L37" s="280"/>
      <c r="M37" s="281">
        <v>30</v>
      </c>
      <c r="N37" s="282">
        <f t="shared" ref="N37:N43" si="0">K37/M37</f>
        <v>19250</v>
      </c>
      <c r="O37" s="661"/>
      <c r="P37" s="660"/>
    </row>
    <row r="38" spans="1:16" ht="15.6">
      <c r="A38" t="s">
        <v>168</v>
      </c>
      <c r="B38" s="833" t="str">
        <f>VLOOKUP(A38,EQUIPOS!A8:D154,3,FALSE)</f>
        <v>Compactador tipo  POTENCIA: 105 HP, PESO: 6 ton</v>
      </c>
      <c r="C38" s="834"/>
      <c r="D38" s="834"/>
      <c r="E38" s="834"/>
      <c r="F38" s="834"/>
      <c r="G38" s="834"/>
      <c r="H38" s="835"/>
      <c r="I38" s="277"/>
      <c r="J38" s="278"/>
      <c r="K38" s="279">
        <f>VLOOKUP(A38,EQUIPOS!A8:D165,4,FALSE)</f>
        <v>62795</v>
      </c>
      <c r="L38" s="280"/>
      <c r="M38" s="281">
        <v>9</v>
      </c>
      <c r="N38" s="282">
        <f t="shared" si="0"/>
        <v>6977.2222222222226</v>
      </c>
      <c r="O38" s="659"/>
      <c r="P38" s="660"/>
    </row>
    <row r="39" spans="1:16" ht="15.6">
      <c r="A39" t="s">
        <v>173</v>
      </c>
      <c r="B39" s="833" t="str">
        <f>VLOOKUP(A39,EQUIPOS!A9:D154,3,FALSE)</f>
        <v>Compactador neumático de Potencia 70 HP, peso de 13 ton</v>
      </c>
      <c r="C39" s="834"/>
      <c r="D39" s="834"/>
      <c r="E39" s="834"/>
      <c r="F39" s="834"/>
      <c r="G39" s="834"/>
      <c r="H39" s="835"/>
      <c r="I39" s="277"/>
      <c r="J39" s="278"/>
      <c r="K39" s="279">
        <f>VLOOKUP(A39,EQUIPOS!A9:D166,4,FALSE)</f>
        <v>172500</v>
      </c>
      <c r="L39" s="280"/>
      <c r="M39" s="281">
        <v>9</v>
      </c>
      <c r="N39" s="282">
        <f t="shared" si="0"/>
        <v>19166.666666666668</v>
      </c>
      <c r="O39" s="659"/>
      <c r="P39" s="660"/>
    </row>
    <row r="40" spans="1:16" ht="15.6">
      <c r="A40" t="s">
        <v>286</v>
      </c>
      <c r="B40" s="833" t="str">
        <f>VLOOKUP(A40,EQUIPOS!A10:D154,3,FALSE)</f>
        <v>Planta de asfalto en frio</v>
      </c>
      <c r="C40" s="834"/>
      <c r="D40" s="834"/>
      <c r="E40" s="834"/>
      <c r="F40" s="834"/>
      <c r="G40" s="834"/>
      <c r="H40" s="835"/>
      <c r="I40" s="277"/>
      <c r="J40" s="278"/>
      <c r="K40" s="279">
        <f>VLOOKUP(A40,EQUIPOS!A10:D167,4,FALSE)</f>
        <v>219191</v>
      </c>
      <c r="L40" s="280"/>
      <c r="M40" s="281">
        <v>9</v>
      </c>
      <c r="N40" s="282">
        <f t="shared" si="0"/>
        <v>24354.555555555555</v>
      </c>
      <c r="O40" s="659"/>
      <c r="P40" s="660"/>
    </row>
    <row r="41" spans="1:16" ht="15.6">
      <c r="A41" t="s">
        <v>314</v>
      </c>
      <c r="B41" s="833" t="str">
        <f>VLOOKUP(A41,EQUIPOS!A11:D155,3,FALSE)</f>
        <v xml:space="preserve">Retroexcavadora E-200 sobre orugas
</v>
      </c>
      <c r="C41" s="834"/>
      <c r="D41" s="834"/>
      <c r="E41" s="834"/>
      <c r="F41" s="834"/>
      <c r="G41" s="834"/>
      <c r="H41" s="835"/>
      <c r="I41" s="277"/>
      <c r="J41" s="278"/>
      <c r="K41" s="661">
        <f>VLOOKUP(A41,EQUIPOS!A11:D168,4,FALSE)</f>
        <v>178405.71407889973</v>
      </c>
      <c r="L41" s="280"/>
      <c r="M41" s="281">
        <v>30</v>
      </c>
      <c r="N41" s="282">
        <f t="shared" si="0"/>
        <v>5946.8571359633243</v>
      </c>
      <c r="O41" s="659"/>
      <c r="P41" s="660"/>
    </row>
    <row r="42" spans="1:16" ht="15.6">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9</v>
      </c>
      <c r="N42" s="282">
        <f t="shared" si="0"/>
        <v>33055.555555555555</v>
      </c>
      <c r="O42" s="659"/>
      <c r="P42" s="660"/>
    </row>
    <row r="43" spans="1:16" ht="15.6">
      <c r="A43" t="s">
        <v>373</v>
      </c>
      <c r="B43" s="833" t="str">
        <f>VLOOKUP(A43,EQUIPOS!A13:D157,3,FALSE)</f>
        <v>Volqueta 6 m3</v>
      </c>
      <c r="C43" s="834"/>
      <c r="D43" s="834"/>
      <c r="E43" s="834"/>
      <c r="F43" s="834"/>
      <c r="G43" s="834"/>
      <c r="H43" s="835"/>
      <c r="I43" s="277"/>
      <c r="J43" s="278"/>
      <c r="K43" s="661">
        <f>VLOOKUP(A43,EQUIPOS!A13:D170,4,FALSE)</f>
        <v>70616</v>
      </c>
      <c r="L43" s="280"/>
      <c r="M43" s="281">
        <v>9</v>
      </c>
      <c r="N43" s="282">
        <f t="shared" si="0"/>
        <v>7846.2222222222226</v>
      </c>
      <c r="O43" s="659"/>
      <c r="P43" s="660"/>
    </row>
    <row r="44" spans="1:16" ht="15.6">
      <c r="B44" s="833"/>
      <c r="C44" s="834"/>
      <c r="D44" s="834"/>
      <c r="E44" s="834"/>
      <c r="F44" s="834"/>
      <c r="G44" s="834"/>
      <c r="H44" s="835"/>
      <c r="I44" s="836"/>
      <c r="J44" s="817"/>
      <c r="K44" s="279"/>
      <c r="L44" s="837"/>
      <c r="M44" s="838"/>
      <c r="N44" s="282"/>
      <c r="O44" s="659"/>
      <c r="P44" s="659"/>
    </row>
    <row r="45" spans="1:16" ht="15.6">
      <c r="B45" s="833"/>
      <c r="C45" s="834"/>
      <c r="D45" s="834"/>
      <c r="E45" s="839"/>
      <c r="F45" s="834"/>
      <c r="G45" s="834"/>
      <c r="H45" s="835"/>
      <c r="I45" s="42"/>
      <c r="J45" s="43"/>
      <c r="K45" s="284"/>
      <c r="L45" s="286"/>
      <c r="M45" s="287"/>
      <c r="N45" s="288"/>
      <c r="O45" s="659"/>
      <c r="P45" s="659"/>
    </row>
    <row r="46" spans="1:16" ht="15.6">
      <c r="B46" s="840" t="s">
        <v>1036</v>
      </c>
      <c r="C46" s="841"/>
      <c r="D46" s="841"/>
      <c r="E46" s="44"/>
      <c r="F46" s="45"/>
      <c r="G46" s="45"/>
      <c r="H46" s="46"/>
      <c r="I46" s="42"/>
      <c r="J46" s="43"/>
      <c r="K46" s="289"/>
      <c r="L46" s="286"/>
      <c r="M46" s="411">
        <v>0.1</v>
      </c>
      <c r="N46" s="354">
        <f>N77*M46</f>
        <v>922.04676066569448</v>
      </c>
      <c r="O46" s="659"/>
      <c r="P46" s="659"/>
    </row>
    <row r="47" spans="1:16" ht="16.2" thickBot="1">
      <c r="B47" s="833"/>
      <c r="C47" s="834"/>
      <c r="D47" s="834"/>
      <c r="E47" s="834"/>
      <c r="F47" s="834"/>
      <c r="G47" s="834"/>
      <c r="H47" s="835"/>
      <c r="I47" s="842"/>
      <c r="J47" s="843"/>
      <c r="K47" s="47"/>
      <c r="L47" s="844"/>
      <c r="M47" s="845"/>
      <c r="N47" s="111"/>
      <c r="O47" s="659"/>
      <c r="P47" s="659"/>
    </row>
    <row r="48" spans="1:16" ht="15" thickBot="1">
      <c r="B48" s="820" t="s">
        <v>1037</v>
      </c>
      <c r="C48" s="821"/>
      <c r="D48" s="821"/>
      <c r="E48" s="821"/>
      <c r="F48" s="821"/>
      <c r="G48" s="821"/>
      <c r="H48" s="821"/>
      <c r="I48" s="821"/>
      <c r="J48" s="821"/>
      <c r="K48" s="821"/>
      <c r="L48" s="821"/>
      <c r="M48" s="822"/>
      <c r="N48" s="404">
        <f>SUM(N36:N47)</f>
        <v>120852.45945218456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VLOOKUP(A53,MATERIALES!A4:D640,2,FALSE)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VLOOKUP(A54,MATERIALES!A5:D641,2,FALSE)</f>
        <v>lt</v>
      </c>
      <c r="K54" s="292">
        <v>25</v>
      </c>
      <c r="L54" s="277"/>
      <c r="M54" s="412">
        <f>VLOOKUP(A54,MATERIALES!A6:D397,4,FALSE)</f>
        <v>2</v>
      </c>
      <c r="N54" s="282">
        <f>K54*M54</f>
        <v>50</v>
      </c>
    </row>
    <row r="55" spans="1:14" ht="15" thickBot="1">
      <c r="B55" s="49"/>
      <c r="C55" s="291"/>
      <c r="D55" s="291"/>
      <c r="E55" s="291"/>
      <c r="F55" s="291"/>
      <c r="G55" s="291"/>
      <c r="H55" s="291"/>
      <c r="I55" s="278"/>
      <c r="J55" s="234"/>
      <c r="K55" s="292"/>
      <c r="L55" s="277"/>
      <c r="M55" s="293"/>
      <c r="N55" s="294"/>
    </row>
    <row r="56" spans="1:14" ht="15" thickBot="1">
      <c r="B56" s="820" t="s">
        <v>1037</v>
      </c>
      <c r="C56" s="821"/>
      <c r="D56" s="821"/>
      <c r="E56" s="821"/>
      <c r="F56" s="821"/>
      <c r="G56" s="821"/>
      <c r="H56" s="821"/>
      <c r="I56" s="821"/>
      <c r="J56" s="821"/>
      <c r="K56" s="821"/>
      <c r="L56" s="821"/>
      <c r="M56" s="822"/>
      <c r="N56" s="404">
        <f>SUM(N53:N55)</f>
        <v>30369.527956086524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A61" t="s">
        <v>1431</v>
      </c>
      <c r="B61" s="52" t="str">
        <f>VLOOKUP(A61,TRANSPORTE!A5:D117,3,FALSE)</f>
        <v>Transporte de Mezcla en Frio MDF-38</v>
      </c>
      <c r="C61" s="327"/>
      <c r="D61" s="327"/>
      <c r="E61" s="327"/>
      <c r="F61" s="327"/>
      <c r="G61" s="327"/>
      <c r="H61" s="321" t="s">
        <v>1552</v>
      </c>
      <c r="I61" s="289">
        <v>1.25</v>
      </c>
      <c r="J61" s="296">
        <v>1</v>
      </c>
      <c r="K61" s="289">
        <f>I61*J61</f>
        <v>1.25</v>
      </c>
      <c r="L61" s="824">
        <f>VLOOKUP(A61,TRANSPORTE!A5:D117,4,FALSE)</f>
        <v>1096.6533277314397</v>
      </c>
      <c r="M61" s="825"/>
      <c r="N61" s="297">
        <f>K61*L61</f>
        <v>1370.8166596642996</v>
      </c>
    </row>
    <row r="62" spans="1:14">
      <c r="A62" t="s">
        <v>1353</v>
      </c>
      <c r="B62" s="52" t="str">
        <f>VLOOKUP(A62,TRANSPORTE!A6:D117,3,FALSE)</f>
        <v>Transporte de Material Crudo de Rio</v>
      </c>
      <c r="C62" s="53"/>
      <c r="D62" s="53"/>
      <c r="E62" s="53"/>
      <c r="F62" s="53"/>
      <c r="G62" s="53"/>
      <c r="H62" s="321" t="s">
        <v>1552</v>
      </c>
      <c r="I62" s="289">
        <v>1.4</v>
      </c>
      <c r="J62" s="296">
        <v>1</v>
      </c>
      <c r="K62" s="289">
        <f>I62*J62</f>
        <v>1.4</v>
      </c>
      <c r="L62" s="824">
        <f>VLOOKUP(A62,TRANSPORTE!A6:D117,4,FALSE)</f>
        <v>1112</v>
      </c>
      <c r="M62" s="825"/>
      <c r="N62" s="297">
        <f>K62*L62</f>
        <v>1556.8</v>
      </c>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2927.6166596642997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t="s">
        <v>19</v>
      </c>
      <c r="B72" s="55" t="str">
        <f>VLOOKUP(A72,'MANO DE OBRA'!A8:D68,3,FALSE)</f>
        <v>Obrero (8)</v>
      </c>
      <c r="C72" s="53"/>
      <c r="D72" s="53"/>
      <c r="E72" s="53"/>
      <c r="F72" s="53"/>
      <c r="G72" s="53"/>
      <c r="H72" s="53"/>
      <c r="I72" s="302">
        <f>K72/J72*100</f>
        <v>220831.15764799999</v>
      </c>
      <c r="J72" s="303">
        <v>185</v>
      </c>
      <c r="K72" s="304">
        <f>VLOOKUP(A72,'MANO DE OBRA'!A8:D99,4,FALSE)</f>
        <v>408537.6416488</v>
      </c>
      <c r="L72" s="56"/>
      <c r="M72" s="305">
        <f>M38*8</f>
        <v>72</v>
      </c>
      <c r="N72" s="405">
        <f>K72/M72</f>
        <v>5674.1339117888892</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9">
        <f>M72</f>
        <v>72</v>
      </c>
      <c r="N73" s="405">
        <f>K73/M73</f>
        <v>1418.5334779472223</v>
      </c>
    </row>
    <row r="74" spans="1:15">
      <c r="A74" t="s">
        <v>54</v>
      </c>
      <c r="B74" s="55" t="str">
        <f>VLOOKUP(A74,'MANO DE OBRA'!A9:D70,3,FALSE)</f>
        <v>Rastrilleros (2)</v>
      </c>
      <c r="C74" s="53"/>
      <c r="D74" s="53"/>
      <c r="E74" s="53"/>
      <c r="F74" s="53"/>
      <c r="G74" s="53"/>
      <c r="H74" s="53"/>
      <c r="I74" s="302">
        <f>K74/J74*100</f>
        <v>82811.68411799999</v>
      </c>
      <c r="J74" s="303">
        <v>185</v>
      </c>
      <c r="K74" s="304">
        <f>VLOOKUP(A74,'MANO DE OBRA'!A9:D101,4,FALSE)</f>
        <v>153201.61561829998</v>
      </c>
      <c r="L74" s="56"/>
      <c r="M74" s="310">
        <f>M73</f>
        <v>72</v>
      </c>
      <c r="N74" s="405">
        <f>K74/M74</f>
        <v>2127.800216920833</v>
      </c>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SUM(N72:N76)</f>
        <v>9220.4676066569446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N48+N56+N67+N77</f>
        <v>163370.07167459233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32674.014334918465</v>
      </c>
      <c r="M84" s="855"/>
      <c r="N84" s="57"/>
    </row>
    <row r="85" spans="1:14">
      <c r="B85" s="95" t="s">
        <v>1057</v>
      </c>
      <c r="C85" s="96"/>
      <c r="D85" s="96"/>
      <c r="E85" s="96"/>
      <c r="F85" s="96"/>
      <c r="G85" s="96"/>
      <c r="H85" s="96"/>
      <c r="I85" s="93"/>
      <c r="J85" s="94"/>
      <c r="K85" s="314">
        <v>0.05</v>
      </c>
      <c r="L85" s="854">
        <f>N79*K85</f>
        <v>8168.5035837296164</v>
      </c>
      <c r="M85" s="855"/>
      <c r="N85" s="57"/>
    </row>
    <row r="86" spans="1:14" ht="15" thickBot="1">
      <c r="B86" s="97" t="s">
        <v>1058</v>
      </c>
      <c r="C86" s="98"/>
      <c r="D86" s="98"/>
      <c r="E86" s="98"/>
      <c r="F86" s="98"/>
      <c r="G86" s="98"/>
      <c r="H86" s="98"/>
      <c r="I86" s="99"/>
      <c r="J86" s="100"/>
      <c r="K86" s="315">
        <v>0.05</v>
      </c>
      <c r="L86" s="856">
        <f>N79*K86</f>
        <v>8168.5035837296164</v>
      </c>
      <c r="M86" s="857"/>
      <c r="N86" s="57"/>
    </row>
    <row r="87" spans="1:14" ht="15" thickBot="1">
      <c r="B87" s="820" t="s">
        <v>1037</v>
      </c>
      <c r="C87" s="821"/>
      <c r="D87" s="821"/>
      <c r="E87" s="821"/>
      <c r="F87" s="821"/>
      <c r="G87" s="821"/>
      <c r="H87" s="821"/>
      <c r="I87" s="821"/>
      <c r="J87" s="821"/>
      <c r="K87" s="821"/>
      <c r="L87" s="821"/>
      <c r="M87" s="822"/>
      <c r="N87" s="58">
        <f>L84+L85+L86</f>
        <v>49011.021502377698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212381.09317697003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58" t="s">
        <v>2324</v>
      </c>
      <c r="C106" s="859"/>
      <c r="D106" s="859"/>
      <c r="E106" s="859"/>
      <c r="F106" s="859"/>
      <c r="G106" s="859"/>
      <c r="H106" s="859"/>
      <c r="I106" s="859"/>
      <c r="J106" s="859"/>
      <c r="K106" s="859"/>
      <c r="L106" s="859"/>
      <c r="M106" s="859"/>
      <c r="N106" s="860"/>
    </row>
    <row r="107" spans="2:14" ht="15" customHeight="1">
      <c r="B107" s="858"/>
      <c r="C107" s="859"/>
      <c r="D107" s="859"/>
      <c r="E107" s="859"/>
      <c r="F107" s="859"/>
      <c r="G107" s="859"/>
      <c r="H107" s="859"/>
      <c r="I107" s="859"/>
      <c r="J107" s="859"/>
      <c r="K107" s="859"/>
      <c r="L107" s="859"/>
      <c r="M107" s="859"/>
      <c r="N107" s="860"/>
    </row>
    <row r="108" spans="2:14" ht="30" customHeight="1">
      <c r="B108" s="861" t="s">
        <v>2325</v>
      </c>
      <c r="C108" s="862"/>
      <c r="D108" s="862"/>
      <c r="E108" s="862"/>
      <c r="F108" s="862"/>
      <c r="G108" s="862"/>
      <c r="H108" s="862"/>
      <c r="I108" s="862"/>
      <c r="J108" s="862"/>
      <c r="K108" s="862"/>
      <c r="L108" s="862"/>
      <c r="M108" s="862"/>
      <c r="N108" s="863"/>
    </row>
    <row r="109" spans="2:14">
      <c r="B109" s="861"/>
      <c r="C109" s="862"/>
      <c r="D109" s="862"/>
      <c r="E109" s="862"/>
      <c r="F109" s="862"/>
      <c r="G109" s="862"/>
      <c r="H109" s="862"/>
      <c r="I109" s="862"/>
      <c r="J109" s="862"/>
      <c r="K109" s="862"/>
      <c r="L109" s="862"/>
      <c r="M109" s="862"/>
      <c r="N109" s="86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7"/>
      <c r="K119" s="797"/>
      <c r="L119" s="797"/>
      <c r="M119" s="797"/>
      <c r="N119" s="798"/>
    </row>
    <row r="120" spans="2:14" ht="15" thickBot="1">
      <c r="B120" s="271" t="s">
        <v>2327</v>
      </c>
      <c r="C120" s="403"/>
      <c r="D120" s="403"/>
      <c r="E120" s="63"/>
      <c r="F120" s="63"/>
      <c r="G120" s="63"/>
      <c r="H120" s="63"/>
      <c r="I120" s="63"/>
      <c r="J120" s="799"/>
      <c r="K120" s="799"/>
      <c r="L120" s="799"/>
      <c r="M120" s="799"/>
      <c r="N120" s="800"/>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40"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1145</v>
      </c>
      <c r="C31" s="87" t="s">
        <v>1658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168</v>
      </c>
      <c r="B37" s="833" t="str">
        <f>VLOOKUP(A37,EQUIPOS!A7:D154,3,FALSE)</f>
        <v>Compactador tipo  POTENCIA: 105 HP, PESO: 6 ton</v>
      </c>
      <c r="C37" s="834"/>
      <c r="D37" s="834"/>
      <c r="E37" s="834"/>
      <c r="F37" s="834"/>
      <c r="G37" s="834"/>
      <c r="H37" s="835"/>
      <c r="I37" s="277"/>
      <c r="J37" s="278"/>
      <c r="K37" s="279">
        <f>VLOOKUP(A37,EQUIPOS!A7:D164,4,FALSE)</f>
        <v>62795</v>
      </c>
      <c r="L37" s="280"/>
      <c r="M37" s="281">
        <v>9</v>
      </c>
      <c r="N37" s="282">
        <f t="shared" ref="N37:N43" si="0">K37/M37</f>
        <v>6977.2222222222226</v>
      </c>
    </row>
    <row r="38" spans="1:14">
      <c r="A38" t="s">
        <v>173</v>
      </c>
      <c r="B38" s="833" t="str">
        <f>VLOOKUP(A38,EQUIPOS!A8:D154,3,FALSE)</f>
        <v>Compactador neumático de Potencia 70 HP, peso de 13 ton</v>
      </c>
      <c r="C38" s="834"/>
      <c r="D38" s="834"/>
      <c r="E38" s="834"/>
      <c r="F38" s="834"/>
      <c r="G38" s="834"/>
      <c r="H38" s="835"/>
      <c r="I38" s="277"/>
      <c r="J38" s="278"/>
      <c r="K38" s="279">
        <f>VLOOKUP(A38,EQUIPOS!A8:D165,4,FALSE)</f>
        <v>172500</v>
      </c>
      <c r="L38" s="280"/>
      <c r="M38" s="281">
        <v>9</v>
      </c>
      <c r="N38" s="282">
        <f t="shared" si="0"/>
        <v>19166.666666666668</v>
      </c>
    </row>
    <row r="39" spans="1:14">
      <c r="A39" t="s">
        <v>286</v>
      </c>
      <c r="B39" s="833" t="str">
        <f>VLOOKUP(A39,EQUIPOS!A9:D154,3,FALSE)</f>
        <v>Planta de asfalto en frio</v>
      </c>
      <c r="C39" s="834"/>
      <c r="D39" s="834"/>
      <c r="E39" s="834"/>
      <c r="F39" s="834"/>
      <c r="G39" s="834"/>
      <c r="H39" s="835"/>
      <c r="I39" s="277"/>
      <c r="J39" s="278"/>
      <c r="K39" s="279">
        <f>VLOOKUP(A39,EQUIPOS!A9:D166,4,FALSE)</f>
        <v>219191</v>
      </c>
      <c r="L39" s="280"/>
      <c r="M39" s="281">
        <v>9</v>
      </c>
      <c r="N39" s="282">
        <f t="shared" si="0"/>
        <v>24354.555555555555</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9</v>
      </c>
      <c r="N42" s="282">
        <f t="shared" si="0"/>
        <v>33055.555555555555</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9</v>
      </c>
      <c r="N43" s="282">
        <f t="shared" si="0"/>
        <v>7846.2222222222226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922.04676066569448</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120852.45945218456</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VLOOKUP(A54,MATERIALES!A4:D640,2,FALSE)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VLOOKUP(A55,MATERIALES!A5:D641,2,FALSE)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1453</v>
      </c>
      <c r="B65" s="52" t="str">
        <f>VLOOKUP(A65,TRANSPORTE!A6:D117,3,FALSE)</f>
        <v>Transporte de Mezcla densa En Frio MDF-25</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163370.07167459233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32674.014334918465</v>
      </c>
      <c r="M88" s="855"/>
      <c r="N88" s="57"/>
    </row>
    <row r="89" spans="1:14">
      <c r="B89" s="95" t="s">
        <v>1057</v>
      </c>
      <c r="C89" s="96"/>
      <c r="D89" s="96"/>
      <c r="E89" s="96"/>
      <c r="F89" s="96"/>
      <c r="G89" s="96"/>
      <c r="H89" s="96"/>
      <c r="I89" s="93"/>
      <c r="J89" s="94"/>
      <c r="K89" s="314">
        <v>0.05</v>
      </c>
      <c r="L89" s="854">
        <f>N83*K89</f>
        <v>8168.5035837296164</v>
      </c>
      <c r="M89" s="855"/>
      <c r="N89" s="57"/>
    </row>
    <row r="90" spans="1:14" ht="15" thickBot="1">
      <c r="B90" s="97" t="s">
        <v>1058</v>
      </c>
      <c r="C90" s="98"/>
      <c r="D90" s="98"/>
      <c r="E90" s="98"/>
      <c r="F90" s="98"/>
      <c r="G90" s="98"/>
      <c r="H90" s="98"/>
      <c r="I90" s="99"/>
      <c r="J90" s="100"/>
      <c r="K90" s="315">
        <v>0.05</v>
      </c>
      <c r="L90" s="856">
        <f>N83*K90</f>
        <v>8168.5035837296164</v>
      </c>
      <c r="M90" s="857"/>
      <c r="N90" s="57"/>
    </row>
    <row r="91" spans="1:14" ht="15" thickBot="1">
      <c r="B91" s="820" t="s">
        <v>1037</v>
      </c>
      <c r="C91" s="821"/>
      <c r="D91" s="821"/>
      <c r="E91" s="821"/>
      <c r="F91" s="821"/>
      <c r="G91" s="821"/>
      <c r="H91" s="821"/>
      <c r="I91" s="821"/>
      <c r="J91" s="821"/>
      <c r="K91" s="821"/>
      <c r="L91" s="821"/>
      <c r="M91" s="822"/>
      <c r="N91" s="58">
        <f>L88+L89+L90</f>
        <v>49011.021502377698</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212381.09317697003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1146</v>
      </c>
      <c r="C31" s="87" t="s">
        <v>1659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168</v>
      </c>
      <c r="B37" s="833" t="str">
        <f>VLOOKUP(A37,EQUIPOS!A7:D154,3,FALSE)</f>
        <v>Compactador tipo  POTENCIA: 105 HP, PESO: 6 ton</v>
      </c>
      <c r="C37" s="834"/>
      <c r="D37" s="834"/>
      <c r="E37" s="834"/>
      <c r="F37" s="834"/>
      <c r="G37" s="834"/>
      <c r="H37" s="835"/>
      <c r="I37" s="277"/>
      <c r="J37" s="278"/>
      <c r="K37" s="279">
        <f>VLOOKUP(A37,EQUIPOS!A7:D164,4,FALSE)</f>
        <v>62795</v>
      </c>
      <c r="L37" s="280"/>
      <c r="M37" s="281">
        <v>9</v>
      </c>
      <c r="N37" s="282">
        <f t="shared" ref="N37:N43" si="0">K37/M37</f>
        <v>6977.2222222222226</v>
      </c>
    </row>
    <row r="38" spans="1:14">
      <c r="A38" t="s">
        <v>173</v>
      </c>
      <c r="B38" s="833" t="str">
        <f>VLOOKUP(A38,EQUIPOS!A8:D154,3,FALSE)</f>
        <v>Compactador neumático de Potencia 70 HP, peso de 13 ton</v>
      </c>
      <c r="C38" s="834"/>
      <c r="D38" s="834"/>
      <c r="E38" s="834"/>
      <c r="F38" s="834"/>
      <c r="G38" s="834"/>
      <c r="H38" s="835"/>
      <c r="I38" s="277"/>
      <c r="J38" s="278"/>
      <c r="K38" s="279">
        <f>VLOOKUP(A38,EQUIPOS!A8:D165,4,FALSE)</f>
        <v>172500</v>
      </c>
      <c r="L38" s="280"/>
      <c r="M38" s="281">
        <v>9</v>
      </c>
      <c r="N38" s="282">
        <f t="shared" si="0"/>
        <v>19166.666666666668</v>
      </c>
    </row>
    <row r="39" spans="1:14">
      <c r="A39" t="s">
        <v>286</v>
      </c>
      <c r="B39" s="833" t="str">
        <f>VLOOKUP(A39,EQUIPOS!A9:D154,3,FALSE)</f>
        <v>Planta de asfalto en frio</v>
      </c>
      <c r="C39" s="834"/>
      <c r="D39" s="834"/>
      <c r="E39" s="834"/>
      <c r="F39" s="834"/>
      <c r="G39" s="834"/>
      <c r="H39" s="835"/>
      <c r="I39" s="277"/>
      <c r="J39" s="278"/>
      <c r="K39" s="279">
        <f>VLOOKUP(A39,EQUIPOS!A9:D166,4,FALSE)</f>
        <v>219191</v>
      </c>
      <c r="L39" s="280"/>
      <c r="M39" s="281">
        <v>9</v>
      </c>
      <c r="N39" s="282">
        <f t="shared" si="0"/>
        <v>24354.555555555555</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9</v>
      </c>
      <c r="N42" s="282">
        <f t="shared" si="0"/>
        <v>33055.555555555555</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9</v>
      </c>
      <c r="N43" s="282">
        <f t="shared" si="0"/>
        <v>7846.2222222222226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922.04676066569448</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120852.45945218456</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21">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v>1.4</v>
      </c>
      <c r="L64" s="824">
        <f>VLOOKUP(A64,TRANSPORTE!A5:D117,4,FALSE)</f>
        <v>1112</v>
      </c>
      <c r="M64" s="825"/>
      <c r="N64" s="297">
        <f>K64*L64</f>
        <v>1556.8</v>
      </c>
    </row>
    <row r="65" spans="1:15">
      <c r="A65" t="s">
        <v>1433</v>
      </c>
      <c r="B65" s="52" t="str">
        <f>VLOOKUP(A65,TRANSPORTE!A6:D117,3,FALSE)</f>
        <v>Transporte de Mezcla en Frio DMF-19</v>
      </c>
      <c r="C65" s="53"/>
      <c r="D65" s="53"/>
      <c r="E65" s="53"/>
      <c r="F65" s="53"/>
      <c r="G65" s="53"/>
      <c r="H65" s="321" t="s">
        <v>1552</v>
      </c>
      <c r="I65" s="289">
        <v>1.25</v>
      </c>
      <c r="J65" s="296">
        <v>1</v>
      </c>
      <c r="K65" s="289">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163370.07167459233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32674.014334918465</v>
      </c>
      <c r="M88" s="855"/>
      <c r="N88" s="57"/>
    </row>
    <row r="89" spans="1:14">
      <c r="B89" s="95" t="s">
        <v>1057</v>
      </c>
      <c r="C89" s="96"/>
      <c r="D89" s="96"/>
      <c r="E89" s="96"/>
      <c r="F89" s="96"/>
      <c r="G89" s="96"/>
      <c r="H89" s="96"/>
      <c r="I89" s="93"/>
      <c r="J89" s="94"/>
      <c r="K89" s="314">
        <v>0.05</v>
      </c>
      <c r="L89" s="854">
        <f>N83*K89</f>
        <v>8168.5035837296164</v>
      </c>
      <c r="M89" s="855"/>
      <c r="N89" s="57"/>
    </row>
    <row r="90" spans="1:14" ht="15" thickBot="1">
      <c r="B90" s="97" t="s">
        <v>1058</v>
      </c>
      <c r="C90" s="98"/>
      <c r="D90" s="98"/>
      <c r="E90" s="98"/>
      <c r="F90" s="98"/>
      <c r="G90" s="98"/>
      <c r="H90" s="98"/>
      <c r="I90" s="99"/>
      <c r="J90" s="100"/>
      <c r="K90" s="315">
        <v>0.05</v>
      </c>
      <c r="L90" s="856">
        <f>N83*K90</f>
        <v>8168.5035837296164</v>
      </c>
      <c r="M90" s="857"/>
      <c r="N90" s="57"/>
    </row>
    <row r="91" spans="1:14" ht="15" thickBot="1">
      <c r="B91" s="820" t="s">
        <v>1037</v>
      </c>
      <c r="C91" s="821"/>
      <c r="D91" s="821"/>
      <c r="E91" s="821"/>
      <c r="F91" s="821"/>
      <c r="G91" s="821"/>
      <c r="H91" s="821"/>
      <c r="I91" s="821"/>
      <c r="J91" s="821"/>
      <c r="K91" s="821"/>
      <c r="L91" s="821"/>
      <c r="M91" s="822"/>
      <c r="N91" s="58">
        <f>L88+L89+L90</f>
        <v>49011.021502377698</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58">
        <f>N83+N91</f>
        <v>212381.09317697003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1147</v>
      </c>
      <c r="C31" s="87" t="s">
        <v>1660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168</v>
      </c>
      <c r="B37" s="833" t="str">
        <f>VLOOKUP(A37,EQUIPOS!A7:D154,3,FALSE)</f>
        <v>Compactador tipo  POTENCIA: 105 HP, PESO: 6 ton</v>
      </c>
      <c r="C37" s="834"/>
      <c r="D37" s="834"/>
      <c r="E37" s="834"/>
      <c r="F37" s="834"/>
      <c r="G37" s="834"/>
      <c r="H37" s="835"/>
      <c r="I37" s="277"/>
      <c r="J37" s="278"/>
      <c r="K37" s="279">
        <f>VLOOKUP(A37,EQUIPOS!A7:D164,4,FALSE)</f>
        <v>62795</v>
      </c>
      <c r="L37" s="280"/>
      <c r="M37" s="281">
        <v>7</v>
      </c>
      <c r="N37" s="282">
        <f t="shared" ref="N37:N43" si="0">K37/M37</f>
        <v>8970.7142857142862</v>
      </c>
    </row>
    <row r="38" spans="1:14">
      <c r="A38" t="s">
        <v>173</v>
      </c>
      <c r="B38" s="833" t="str">
        <f>VLOOKUP(A38,EQUIPOS!A8:D154,3,FALSE)</f>
        <v>Compactador neumático de Potencia 70 HP, peso de 13 ton</v>
      </c>
      <c r="C38" s="834"/>
      <c r="D38" s="834"/>
      <c r="E38" s="834"/>
      <c r="F38" s="834"/>
      <c r="G38" s="834"/>
      <c r="H38" s="835"/>
      <c r="I38" s="277"/>
      <c r="J38" s="278"/>
      <c r="K38" s="279">
        <f>VLOOKUP(A38,EQUIPOS!A8:D165,4,FALSE)</f>
        <v>172500</v>
      </c>
      <c r="L38" s="280"/>
      <c r="M38" s="281">
        <v>7</v>
      </c>
      <c r="N38" s="282">
        <f t="shared" si="0"/>
        <v>24642.857142857141</v>
      </c>
    </row>
    <row r="39" spans="1:14">
      <c r="A39" t="s">
        <v>286</v>
      </c>
      <c r="B39" s="833" t="str">
        <f>VLOOKUP(A39,EQUIPOS!A9:D154,3,FALSE)</f>
        <v>Planta de asfalto en frio</v>
      </c>
      <c r="C39" s="834"/>
      <c r="D39" s="834"/>
      <c r="E39" s="834"/>
      <c r="F39" s="834"/>
      <c r="G39" s="834"/>
      <c r="H39" s="835"/>
      <c r="I39" s="277"/>
      <c r="J39" s="278"/>
      <c r="K39" s="279">
        <f>VLOOKUP(A39,EQUIPOS!A9:D166,4,FALSE)</f>
        <v>219191</v>
      </c>
      <c r="L39" s="280"/>
      <c r="M39" s="281">
        <v>9</v>
      </c>
      <c r="N39" s="282">
        <f t="shared" si="0"/>
        <v>24354.555555555555</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7</v>
      </c>
      <c r="N42" s="282">
        <f t="shared" si="0"/>
        <v>42500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9</v>
      </c>
      <c r="N43" s="282">
        <f t="shared" si="0"/>
        <v>7846.2222222222226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1053.7677264750794</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137898.30740212096</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1427</v>
      </c>
      <c r="B65" s="52" t="str">
        <f>VLOOKUP(A65,TRANSPORTE!A5:D117,3,FALSE)</f>
        <v>Transporte de Mezcla Densa para Bacheo</v>
      </c>
      <c r="C65" s="53"/>
      <c r="D65" s="53"/>
      <c r="E65" s="53"/>
      <c r="F65" s="53"/>
      <c r="G65" s="53"/>
      <c r="H65" s="321" t="s">
        <v>1552</v>
      </c>
      <c r="I65" s="289">
        <v>1.25</v>
      </c>
      <c r="J65" s="289">
        <v>1</v>
      </c>
      <c r="K65" s="289">
        <f>I65*J65</f>
        <v>1.25</v>
      </c>
      <c r="L65" s="299"/>
      <c r="M65" s="300">
        <f>VLOOKUP(A64,TRANSPORTE!A5:D117,4,FALSE)</f>
        <v>1112</v>
      </c>
      <c r="N65" s="422">
        <f>K65*M65</f>
        <v>1390</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2946.8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63</v>
      </c>
      <c r="N75" s="405">
        <f>K75/M75</f>
        <v>6484.7244706158726</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63</v>
      </c>
      <c r="N76" s="405">
        <f>K76/M76</f>
        <v>1621.1811176539682</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63</v>
      </c>
      <c r="N77" s="405">
        <f>K77/M77</f>
        <v>2431.771676480952</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10537.677264750793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181752.31262295827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36350.462524591654</v>
      </c>
      <c r="M88" s="855"/>
      <c r="N88" s="57"/>
    </row>
    <row r="89" spans="1:14">
      <c r="B89" s="95" t="s">
        <v>1057</v>
      </c>
      <c r="C89" s="96"/>
      <c r="D89" s="96"/>
      <c r="E89" s="96"/>
      <c r="F89" s="96"/>
      <c r="G89" s="96"/>
      <c r="H89" s="96"/>
      <c r="I89" s="93"/>
      <c r="J89" s="94"/>
      <c r="K89" s="314">
        <v>0.05</v>
      </c>
      <c r="L89" s="854">
        <f>N83*K89</f>
        <v>9087.6156311479135</v>
      </c>
      <c r="M89" s="855"/>
      <c r="N89" s="57"/>
    </row>
    <row r="90" spans="1:14" ht="15" thickBot="1">
      <c r="B90" s="97" t="s">
        <v>1058</v>
      </c>
      <c r="C90" s="98"/>
      <c r="D90" s="98"/>
      <c r="E90" s="98"/>
      <c r="F90" s="98"/>
      <c r="G90" s="98"/>
      <c r="H90" s="98"/>
      <c r="I90" s="99"/>
      <c r="J90" s="100"/>
      <c r="K90" s="315">
        <v>0.05</v>
      </c>
      <c r="L90" s="856">
        <f>N83*K90</f>
        <v>9087.6156311479135</v>
      </c>
      <c r="M90" s="857"/>
      <c r="N90" s="57"/>
    </row>
    <row r="91" spans="1:14" ht="15" thickBot="1">
      <c r="B91" s="820" t="s">
        <v>1037</v>
      </c>
      <c r="C91" s="821"/>
      <c r="D91" s="821"/>
      <c r="E91" s="821"/>
      <c r="F91" s="821"/>
      <c r="G91" s="821"/>
      <c r="H91" s="821"/>
      <c r="I91" s="821"/>
      <c r="J91" s="821"/>
      <c r="K91" s="821"/>
      <c r="L91" s="821"/>
      <c r="M91" s="822"/>
      <c r="N91" s="58">
        <f>L88+L89+L90</f>
        <v>54525.693786887481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236278.00640984575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1148</v>
      </c>
      <c r="C31" s="87" t="s">
        <v>1661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9</v>
      </c>
      <c r="N37" s="282">
        <f t="shared" ref="N37:N43" si="0">K37/M37</f>
        <v>19166.666666666668</v>
      </c>
    </row>
    <row r="38" spans="1:14">
      <c r="A38" t="s">
        <v>168</v>
      </c>
      <c r="B38" s="833" t="str">
        <f>VLOOKUP(A38,EQUIPOS!A8:D154,3,FALSE)</f>
        <v>Compactador tipo  POTENCIA: 105 HP, PESO: 6 ton</v>
      </c>
      <c r="C38" s="834"/>
      <c r="D38" s="834"/>
      <c r="E38" s="834"/>
      <c r="F38" s="834"/>
      <c r="G38" s="834"/>
      <c r="H38" s="835"/>
      <c r="I38" s="277"/>
      <c r="J38" s="278"/>
      <c r="K38" s="279">
        <f>VLOOKUP(A38,EQUIPOS!A8:D165,4,FALSE)</f>
        <v>62795</v>
      </c>
      <c r="L38" s="280"/>
      <c r="M38" s="281">
        <v>9</v>
      </c>
      <c r="N38" s="282">
        <f t="shared" si="0"/>
        <v>6977.2222222222226</v>
      </c>
    </row>
    <row r="39" spans="1:14">
      <c r="A39" t="s">
        <v>286</v>
      </c>
      <c r="B39" s="833" t="str">
        <f>VLOOKUP(A39,EQUIPOS!A9:D154,3,FALSE)</f>
        <v>Planta de asfalto en frio</v>
      </c>
      <c r="C39" s="834"/>
      <c r="D39" s="834"/>
      <c r="E39" s="834"/>
      <c r="F39" s="834"/>
      <c r="G39" s="834"/>
      <c r="H39" s="835"/>
      <c r="I39" s="277"/>
      <c r="J39" s="278"/>
      <c r="K39" s="279">
        <f>VLOOKUP(A39,EQUIPOS!A9:D166,4,FALSE)</f>
        <v>219191</v>
      </c>
      <c r="L39" s="280"/>
      <c r="M39" s="281">
        <v>9</v>
      </c>
      <c r="N39" s="282">
        <f t="shared" si="0"/>
        <v>24354.555555555555</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9</v>
      </c>
      <c r="N42" s="282">
        <f t="shared" si="0"/>
        <v>33055.555555555555</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9</v>
      </c>
      <c r="N43" s="282">
        <f t="shared" si="0"/>
        <v>7846.2222222222226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4"/>
      <c r="F46" s="834"/>
      <c r="G46" s="834"/>
      <c r="H46" s="835"/>
      <c r="I46" s="42"/>
      <c r="J46" s="43"/>
      <c r="K46" s="284"/>
      <c r="L46" s="286"/>
      <c r="M46" s="287"/>
      <c r="N46" s="288"/>
    </row>
    <row r="47" spans="1:14">
      <c r="B47" s="840" t="s">
        <v>1036</v>
      </c>
      <c r="C47" s="953"/>
      <c r="D47" s="953"/>
      <c r="E47" s="44"/>
      <c r="F47" s="45"/>
      <c r="G47" s="45"/>
      <c r="H47" s="46"/>
      <c r="I47" s="42"/>
      <c r="J47" s="43"/>
      <c r="K47" s="289"/>
      <c r="L47" s="286"/>
      <c r="M47" s="411">
        <v>0.1</v>
      </c>
      <c r="N47" s="354">
        <f>N81*M47</f>
        <v>922.04676066569448</v>
      </c>
    </row>
    <row r="48" spans="1:14" ht="15" thickBot="1">
      <c r="B48" s="954"/>
      <c r="C48" s="955"/>
      <c r="D48" s="955"/>
      <c r="E48" s="955"/>
      <c r="F48" s="955"/>
      <c r="G48" s="955"/>
      <c r="H48" s="956"/>
      <c r="I48" s="842"/>
      <c r="J48" s="843"/>
      <c r="K48" s="47"/>
      <c r="L48" s="844"/>
      <c r="M48" s="957"/>
      <c r="N48" s="111"/>
    </row>
    <row r="49" spans="1:14" ht="15" thickBot="1">
      <c r="B49" s="820" t="s">
        <v>1037</v>
      </c>
      <c r="C49" s="821"/>
      <c r="D49" s="821"/>
      <c r="E49" s="821"/>
      <c r="F49" s="821"/>
      <c r="G49" s="821"/>
      <c r="H49" s="821"/>
      <c r="I49" s="821"/>
      <c r="J49" s="821"/>
      <c r="K49" s="821"/>
      <c r="L49" s="821"/>
      <c r="M49" s="822"/>
      <c r="N49" s="404">
        <f>SUM(N36:N48)</f>
        <v>120852.45945218456</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1434</v>
      </c>
      <c r="B65" s="52" t="str">
        <f>VLOOKUP(A65,TRANSPORTE!A6:D117,3,FALSE)</f>
        <v>Transporte de Mezcla en Frio  MAF-19</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163370.07167459233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32674.014334918465</v>
      </c>
      <c r="M88" s="855"/>
      <c r="N88" s="57"/>
    </row>
    <row r="89" spans="1:14">
      <c r="B89" s="95" t="s">
        <v>1057</v>
      </c>
      <c r="C89" s="96"/>
      <c r="D89" s="96"/>
      <c r="E89" s="96"/>
      <c r="F89" s="96"/>
      <c r="G89" s="96"/>
      <c r="H89" s="96"/>
      <c r="I89" s="93"/>
      <c r="J89" s="94"/>
      <c r="K89" s="314">
        <v>0.05</v>
      </c>
      <c r="L89" s="854">
        <f>N83*K89</f>
        <v>8168.5035837296164</v>
      </c>
      <c r="M89" s="855"/>
      <c r="N89" s="57"/>
    </row>
    <row r="90" spans="1:14" ht="15" thickBot="1">
      <c r="B90" s="97" t="s">
        <v>1058</v>
      </c>
      <c r="C90" s="98"/>
      <c r="D90" s="98"/>
      <c r="E90" s="98"/>
      <c r="F90" s="98"/>
      <c r="G90" s="98"/>
      <c r="H90" s="98"/>
      <c r="I90" s="99"/>
      <c r="J90" s="100"/>
      <c r="K90" s="315">
        <v>0.05</v>
      </c>
      <c r="L90" s="856">
        <f>N83*K90</f>
        <v>8168.5035837296164</v>
      </c>
      <c r="M90" s="857"/>
      <c r="N90" s="57"/>
    </row>
    <row r="91" spans="1:14" ht="15" thickBot="1">
      <c r="B91" s="820" t="s">
        <v>1037</v>
      </c>
      <c r="C91" s="821"/>
      <c r="D91" s="821"/>
      <c r="E91" s="821"/>
      <c r="F91" s="821"/>
      <c r="G91" s="821"/>
      <c r="H91" s="821"/>
      <c r="I91" s="821"/>
      <c r="J91" s="821"/>
      <c r="K91" s="821"/>
      <c r="L91" s="821"/>
      <c r="M91" s="822"/>
      <c r="N91" s="58">
        <f>L88+L89+L90</f>
        <v>49011.021502377698</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212381.09317697003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1149</v>
      </c>
      <c r="C31" s="87" t="s">
        <v>1662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9</v>
      </c>
      <c r="N37" s="282">
        <f t="shared" ref="N37:N43" si="0">K37/M37</f>
        <v>19166.666666666668</v>
      </c>
    </row>
    <row r="38" spans="1:14">
      <c r="A38" t="s">
        <v>168</v>
      </c>
      <c r="B38" s="833" t="str">
        <f>VLOOKUP(A38,EQUIPOS!A8:D154,3,FALSE)</f>
        <v>Compactador tipo  POTENCIA: 105 HP, PESO: 6 ton</v>
      </c>
      <c r="C38" s="834"/>
      <c r="D38" s="834"/>
      <c r="E38" s="834"/>
      <c r="F38" s="834"/>
      <c r="G38" s="834"/>
      <c r="H38" s="835"/>
      <c r="I38" s="277"/>
      <c r="J38" s="278"/>
      <c r="K38" s="279">
        <f>VLOOKUP(A38,EQUIPOS!A8:D165,4,FALSE)</f>
        <v>62795</v>
      </c>
      <c r="L38" s="280"/>
      <c r="M38" s="281">
        <v>9</v>
      </c>
      <c r="N38" s="282">
        <f t="shared" si="0"/>
        <v>6977.2222222222226</v>
      </c>
    </row>
    <row r="39" spans="1:14">
      <c r="A39" t="s">
        <v>286</v>
      </c>
      <c r="B39" s="833" t="str">
        <f>VLOOKUP(A39,EQUIPOS!A9:D154,3,FALSE)</f>
        <v>Planta de asfalto en frio</v>
      </c>
      <c r="C39" s="834"/>
      <c r="D39" s="834"/>
      <c r="E39" s="834"/>
      <c r="F39" s="834"/>
      <c r="G39" s="834"/>
      <c r="H39" s="835"/>
      <c r="I39" s="277"/>
      <c r="J39" s="278"/>
      <c r="K39" s="279">
        <f>VLOOKUP(A39,EQUIPOS!A9:D166,4,FALSE)</f>
        <v>219191</v>
      </c>
      <c r="L39" s="280"/>
      <c r="M39" s="281">
        <v>9</v>
      </c>
      <c r="N39" s="282">
        <f t="shared" si="0"/>
        <v>24354.555555555555</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9</v>
      </c>
      <c r="N42" s="282">
        <f t="shared" si="0"/>
        <v>33055.555555555555</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9</v>
      </c>
      <c r="N43" s="282">
        <f t="shared" si="0"/>
        <v>7846.2222222222226</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120852.45945218456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1441</v>
      </c>
      <c r="B64" s="52" t="str">
        <f>VLOOKUP(A64,TRANSPORTE!A6:D117,3,FALSE)</f>
        <v>Transporte de Mezcla Abierta en Frio MAF-25</v>
      </c>
      <c r="C64" s="53"/>
      <c r="D64" s="53"/>
      <c r="E64" s="53"/>
      <c r="F64" s="53"/>
      <c r="G64" s="53"/>
      <c r="H64" s="321" t="s">
        <v>1552</v>
      </c>
      <c r="I64" s="289">
        <v>1.25</v>
      </c>
      <c r="J64" s="296">
        <v>1</v>
      </c>
      <c r="K64" s="289">
        <f>I64*J64</f>
        <v>1.25</v>
      </c>
      <c r="L64" s="824">
        <f>VLOOKUP(A64,TRANSPORTE!A6:D117,4,FALSE)</f>
        <v>1096.6533277314397</v>
      </c>
      <c r="M64" s="825"/>
      <c r="N64" s="297">
        <f>K64*L64</f>
        <v>1370.8166596642996</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2927.6166596642997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09">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163370.07167459233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32674.014334918465</v>
      </c>
      <c r="M87" s="855"/>
      <c r="N87" s="57"/>
    </row>
    <row r="88" spans="1:14">
      <c r="B88" s="95" t="s">
        <v>1057</v>
      </c>
      <c r="C88" s="96"/>
      <c r="D88" s="96"/>
      <c r="E88" s="96"/>
      <c r="F88" s="96"/>
      <c r="G88" s="96"/>
      <c r="H88" s="96"/>
      <c r="I88" s="93"/>
      <c r="J88" s="94"/>
      <c r="K88" s="314">
        <v>0.05</v>
      </c>
      <c r="L88" s="854">
        <f>N82*K88</f>
        <v>8168.5035837296164</v>
      </c>
      <c r="M88" s="855"/>
      <c r="N88" s="57"/>
    </row>
    <row r="89" spans="1:14" ht="15" thickBot="1">
      <c r="B89" s="97" t="s">
        <v>1058</v>
      </c>
      <c r="C89" s="98"/>
      <c r="D89" s="98"/>
      <c r="E89" s="98"/>
      <c r="F89" s="98"/>
      <c r="G89" s="98"/>
      <c r="H89" s="98"/>
      <c r="I89" s="99"/>
      <c r="J89" s="100"/>
      <c r="K89" s="315">
        <v>0.05</v>
      </c>
      <c r="L89" s="856">
        <f>N82*K89</f>
        <v>8168.5035837296164</v>
      </c>
      <c r="M89" s="857"/>
      <c r="N89" s="57"/>
    </row>
    <row r="90" spans="1:14" ht="15" thickBot="1">
      <c r="B90" s="820" t="s">
        <v>1037</v>
      </c>
      <c r="C90" s="821"/>
      <c r="D90" s="821"/>
      <c r="E90" s="821"/>
      <c r="F90" s="821"/>
      <c r="G90" s="821"/>
      <c r="H90" s="821"/>
      <c r="I90" s="821"/>
      <c r="J90" s="821"/>
      <c r="K90" s="821"/>
      <c r="L90" s="821"/>
      <c r="M90" s="822"/>
      <c r="N90" s="58">
        <f>L87+L88+L89</f>
        <v>49011.021502377698</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212381.09317697003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1150</v>
      </c>
      <c r="C31" s="87" t="s">
        <v>1663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9</v>
      </c>
      <c r="N37" s="282">
        <f t="shared" ref="N37:N43" si="0">K37/M37</f>
        <v>19166.666666666668</v>
      </c>
    </row>
    <row r="38" spans="1:14">
      <c r="A38" t="s">
        <v>168</v>
      </c>
      <c r="B38" s="833" t="str">
        <f>VLOOKUP(A38,EQUIPOS!A8:D154,3,FALSE)</f>
        <v>Compactador tipo  POTENCIA: 105 HP, PESO: 6 ton</v>
      </c>
      <c r="C38" s="834"/>
      <c r="D38" s="834"/>
      <c r="E38" s="834"/>
      <c r="F38" s="834"/>
      <c r="G38" s="834"/>
      <c r="H38" s="835"/>
      <c r="I38" s="277"/>
      <c r="J38" s="278"/>
      <c r="K38" s="279">
        <f>VLOOKUP(A38,EQUIPOS!A8:D165,4,FALSE)</f>
        <v>62795</v>
      </c>
      <c r="L38" s="280"/>
      <c r="M38" s="281">
        <v>9</v>
      </c>
      <c r="N38" s="282">
        <f t="shared" si="0"/>
        <v>6977.2222222222226</v>
      </c>
    </row>
    <row r="39" spans="1:14">
      <c r="A39" t="s">
        <v>286</v>
      </c>
      <c r="B39" s="833" t="str">
        <f>VLOOKUP(A39,EQUIPOS!A9:D154,3,FALSE)</f>
        <v>Planta de asfalto en frio</v>
      </c>
      <c r="C39" s="834"/>
      <c r="D39" s="834"/>
      <c r="E39" s="834"/>
      <c r="F39" s="834"/>
      <c r="G39" s="834"/>
      <c r="H39" s="835"/>
      <c r="I39" s="277"/>
      <c r="J39" s="278"/>
      <c r="K39" s="279">
        <f>VLOOKUP(A39,EQUIPOS!A9:D166,4,FALSE)</f>
        <v>219191</v>
      </c>
      <c r="L39" s="280"/>
      <c r="M39" s="281">
        <v>9</v>
      </c>
      <c r="N39" s="282">
        <f t="shared" si="0"/>
        <v>24354.555555555555</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9</v>
      </c>
      <c r="N42" s="282">
        <f t="shared" si="0"/>
        <v>33055.555555555555</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9</v>
      </c>
      <c r="N43" s="282">
        <f t="shared" si="0"/>
        <v>7846.2222222222226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4"/>
      <c r="F46" s="834"/>
      <c r="G46" s="834"/>
      <c r="H46" s="835"/>
      <c r="I46" s="42"/>
      <c r="J46" s="43"/>
      <c r="K46" s="284"/>
      <c r="L46" s="286"/>
      <c r="M46" s="287"/>
      <c r="N46" s="288"/>
    </row>
    <row r="47" spans="1:14">
      <c r="B47" s="840" t="s">
        <v>1036</v>
      </c>
      <c r="C47" s="953"/>
      <c r="D47" s="953"/>
      <c r="E47" s="44"/>
      <c r="F47" s="45"/>
      <c r="G47" s="45"/>
      <c r="H47" s="46"/>
      <c r="I47" s="42"/>
      <c r="J47" s="43"/>
      <c r="K47" s="289"/>
      <c r="L47" s="286"/>
      <c r="M47" s="411">
        <v>0.1</v>
      </c>
      <c r="N47" s="354">
        <f>N81*M47</f>
        <v>922.04676066569448</v>
      </c>
    </row>
    <row r="48" spans="1:14" ht="15" thickBot="1">
      <c r="B48" s="954"/>
      <c r="C48" s="955"/>
      <c r="D48" s="955"/>
      <c r="E48" s="955"/>
      <c r="F48" s="955"/>
      <c r="G48" s="955"/>
      <c r="H48" s="956"/>
      <c r="I48" s="842"/>
      <c r="J48" s="843"/>
      <c r="K48" s="47"/>
      <c r="L48" s="844"/>
      <c r="M48" s="957"/>
      <c r="N48" s="111"/>
    </row>
    <row r="49" spans="1:14" ht="15" thickBot="1">
      <c r="B49" s="820" t="s">
        <v>1037</v>
      </c>
      <c r="C49" s="821"/>
      <c r="D49" s="821"/>
      <c r="E49" s="821"/>
      <c r="F49" s="821"/>
      <c r="G49" s="821"/>
      <c r="H49" s="821"/>
      <c r="I49" s="821"/>
      <c r="J49" s="821"/>
      <c r="K49" s="821"/>
      <c r="L49" s="821"/>
      <c r="M49" s="822"/>
      <c r="N49" s="404">
        <f>SUM(N36:N48)</f>
        <v>120852.45945218456</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1436</v>
      </c>
      <c r="B65" s="52" t="str">
        <f>VLOOKUP(A65,TRANSPORTE!A6:D117,3,FALSE)</f>
        <v xml:space="preserve">Transporte de Mezcla Abierta en Frio MAF-38 </v>
      </c>
      <c r="C65" s="53"/>
      <c r="D65" s="53"/>
      <c r="E65" s="53"/>
      <c r="F65" s="53"/>
      <c r="G65" s="53"/>
      <c r="H65" s="321" t="s">
        <v>1552</v>
      </c>
      <c r="I65" s="289">
        <v>1.25</v>
      </c>
      <c r="J65" s="296">
        <v>1</v>
      </c>
      <c r="K65" s="289">
        <f>I65*J65</f>
        <v>1.25</v>
      </c>
      <c r="L65" s="824">
        <f>VLOOKUP(A65,TRANSPORTE!A6:D117,4,FALSE)</f>
        <v>1097</v>
      </c>
      <c r="M65" s="825"/>
      <c r="N65" s="297">
        <f>K65*L65</f>
        <v>1371.25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2928.05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163370.50501492803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32674.101002985608</v>
      </c>
      <c r="M88" s="855"/>
      <c r="N88" s="57"/>
    </row>
    <row r="89" spans="1:14">
      <c r="B89" s="95" t="s">
        <v>1057</v>
      </c>
      <c r="C89" s="96"/>
      <c r="D89" s="96"/>
      <c r="E89" s="96"/>
      <c r="F89" s="96"/>
      <c r="G89" s="96"/>
      <c r="H89" s="96"/>
      <c r="I89" s="93"/>
      <c r="J89" s="94"/>
      <c r="K89" s="314">
        <v>0.05</v>
      </c>
      <c r="L89" s="854">
        <f>N83*K89</f>
        <v>8168.525250746402</v>
      </c>
      <c r="M89" s="855"/>
      <c r="N89" s="57"/>
    </row>
    <row r="90" spans="1:14" ht="15" thickBot="1">
      <c r="B90" s="97" t="s">
        <v>1058</v>
      </c>
      <c r="C90" s="98"/>
      <c r="D90" s="98"/>
      <c r="E90" s="98"/>
      <c r="F90" s="98"/>
      <c r="G90" s="98"/>
      <c r="H90" s="98"/>
      <c r="I90" s="99"/>
      <c r="J90" s="100"/>
      <c r="K90" s="315">
        <v>0.05</v>
      </c>
      <c r="L90" s="856">
        <f>N83*K90</f>
        <v>8168.525250746402</v>
      </c>
      <c r="M90" s="857"/>
      <c r="N90" s="57"/>
    </row>
    <row r="91" spans="1:14" ht="15" thickBot="1">
      <c r="B91" s="820" t="s">
        <v>1037</v>
      </c>
      <c r="C91" s="821"/>
      <c r="D91" s="821"/>
      <c r="E91" s="821"/>
      <c r="F91" s="821"/>
      <c r="G91" s="821"/>
      <c r="H91" s="821"/>
      <c r="I91" s="821"/>
      <c r="J91" s="821"/>
      <c r="K91" s="821"/>
      <c r="L91" s="821"/>
      <c r="M91" s="822"/>
      <c r="N91" s="58">
        <f>L88+L89+L90</f>
        <v>49011.15150447841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212381.65651940645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customHeight="1" thickBot="1">
      <c r="A31" t="s">
        <v>1929</v>
      </c>
      <c r="B31" s="86" t="s">
        <v>1151</v>
      </c>
      <c r="C31" s="958" t="s">
        <v>1664</v>
      </c>
      <c r="D31" s="958"/>
      <c r="E31" s="958"/>
      <c r="F31" s="959"/>
      <c r="G31" s="959"/>
      <c r="H31" s="959"/>
      <c r="I31" s="959"/>
      <c r="J31" s="95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7</v>
      </c>
      <c r="N37" s="282">
        <f t="shared" ref="N37:N43" si="0">K37/M37</f>
        <v>24642.857142857141</v>
      </c>
    </row>
    <row r="38" spans="1:14">
      <c r="A38" t="s">
        <v>168</v>
      </c>
      <c r="B38" s="833" t="str">
        <f>VLOOKUP(A38,EQUIPOS!A8:D154,3,FALSE)</f>
        <v>Compactador tipo  POTENCIA: 105 HP, PESO: 6 ton</v>
      </c>
      <c r="C38" s="834"/>
      <c r="D38" s="834"/>
      <c r="E38" s="834"/>
      <c r="F38" s="834"/>
      <c r="G38" s="834"/>
      <c r="H38" s="835"/>
      <c r="I38" s="277"/>
      <c r="J38" s="278"/>
      <c r="K38" s="279">
        <f>VLOOKUP(A38,EQUIPOS!A8:D165,4,FALSE)</f>
        <v>62795</v>
      </c>
      <c r="L38" s="280"/>
      <c r="M38" s="281">
        <v>7</v>
      </c>
      <c r="N38" s="282">
        <f t="shared" si="0"/>
        <v>8970.7142857142862</v>
      </c>
    </row>
    <row r="39" spans="1:14">
      <c r="A39" t="s">
        <v>286</v>
      </c>
      <c r="B39" s="833" t="str">
        <f>VLOOKUP(A39,EQUIPOS!A9:D154,3,FALSE)</f>
        <v>Planta de asfalto en frio</v>
      </c>
      <c r="C39" s="834"/>
      <c r="D39" s="834"/>
      <c r="E39" s="834"/>
      <c r="F39" s="834"/>
      <c r="G39" s="834"/>
      <c r="H39" s="835"/>
      <c r="I39" s="277"/>
      <c r="J39" s="278"/>
      <c r="K39" s="279">
        <f>VLOOKUP(A39,EQUIPOS!A9:D166,4,FALSE)</f>
        <v>219191</v>
      </c>
      <c r="L39" s="280"/>
      <c r="M39" s="281">
        <v>9</v>
      </c>
      <c r="N39" s="282">
        <f t="shared" si="0"/>
        <v>24354.555555555555</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7</v>
      </c>
      <c r="N42" s="282">
        <f t="shared" si="0"/>
        <v>42500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9</v>
      </c>
      <c r="N43" s="282">
        <f t="shared" si="0"/>
        <v>7846.2222222222226</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1053.7677264750794</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137898.30740212096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1436</v>
      </c>
      <c r="B64" s="52" t="str">
        <f>VLOOKUP(A64,TRANSPORTE!A6:D117,3,FALSE)</f>
        <v xml:space="preserve">Transporte de Mezcla Abierta en Frio MAF-38 </v>
      </c>
      <c r="C64" s="53"/>
      <c r="D64" s="53"/>
      <c r="E64" s="53"/>
      <c r="F64" s="53"/>
      <c r="G64" s="53"/>
      <c r="H64" s="321" t="s">
        <v>1552</v>
      </c>
      <c r="I64" s="289">
        <v>1.25</v>
      </c>
      <c r="J64" s="296">
        <v>1</v>
      </c>
      <c r="K64" s="289">
        <f>I64*J64</f>
        <v>1.25</v>
      </c>
      <c r="L64" s="824">
        <f>VLOOKUP(A64,TRANSPORTE!A6:D117,4,FALSE)</f>
        <v>1097</v>
      </c>
      <c r="M64" s="825"/>
      <c r="N64" s="297">
        <f>K64*L64</f>
        <v>1371.25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320"/>
      <c r="E68" s="320"/>
      <c r="F68" s="320"/>
      <c r="G68" s="320"/>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2928.05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63</v>
      </c>
      <c r="N74" s="405">
        <f>K74/M74</f>
        <v>6484.7244706158726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63</v>
      </c>
      <c r="N75" s="405">
        <f>K75/M75</f>
        <v>1621.1811176539682</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63</v>
      </c>
      <c r="N76" s="405">
        <f>K76/M76</f>
        <v>2431.771676480952</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10537.677264750793</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181733.56262295827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36346.712524591654</v>
      </c>
      <c r="M87" s="855"/>
      <c r="N87" s="57"/>
    </row>
    <row r="88" spans="1:14">
      <c r="B88" s="95" t="s">
        <v>1057</v>
      </c>
      <c r="C88" s="96"/>
      <c r="D88" s="96"/>
      <c r="E88" s="96"/>
      <c r="F88" s="96"/>
      <c r="G88" s="96"/>
      <c r="H88" s="96"/>
      <c r="I88" s="93"/>
      <c r="J88" s="94"/>
      <c r="K88" s="314">
        <v>0.05</v>
      </c>
      <c r="L88" s="854">
        <f>N82*K88</f>
        <v>9086.6781311479135</v>
      </c>
      <c r="M88" s="855"/>
      <c r="N88" s="57"/>
    </row>
    <row r="89" spans="1:14" ht="15" thickBot="1">
      <c r="B89" s="97" t="s">
        <v>1058</v>
      </c>
      <c r="C89" s="98"/>
      <c r="D89" s="98"/>
      <c r="E89" s="98"/>
      <c r="F89" s="98"/>
      <c r="G89" s="98"/>
      <c r="H89" s="98"/>
      <c r="I89" s="99"/>
      <c r="J89" s="100"/>
      <c r="K89" s="315">
        <v>0.05</v>
      </c>
      <c r="L89" s="856">
        <f>N82*K89</f>
        <v>9086.6781311479135</v>
      </c>
      <c r="M89" s="857"/>
      <c r="N89" s="57"/>
    </row>
    <row r="90" spans="1:14" ht="15" thickBot="1">
      <c r="B90" s="820" t="s">
        <v>1037</v>
      </c>
      <c r="C90" s="821"/>
      <c r="D90" s="821"/>
      <c r="E90" s="821"/>
      <c r="F90" s="821"/>
      <c r="G90" s="821"/>
      <c r="H90" s="821"/>
      <c r="I90" s="821"/>
      <c r="J90" s="821"/>
      <c r="K90" s="821"/>
      <c r="L90" s="821"/>
      <c r="M90" s="822"/>
      <c r="N90" s="58">
        <f>L87+L88+L89</f>
        <v>54520.068786887481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236253.63140984575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1152</v>
      </c>
      <c r="C31" s="87" t="s">
        <v>2173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330"/>
      <c r="C45" s="331"/>
      <c r="D45" s="331"/>
      <c r="E45" s="331"/>
      <c r="F45" s="331"/>
      <c r="G45" s="331"/>
      <c r="H45" s="332"/>
      <c r="I45" s="277"/>
      <c r="J45" s="278"/>
      <c r="K45" s="279"/>
      <c r="L45" s="280"/>
      <c r="M45" s="281"/>
      <c r="N45" s="282"/>
    </row>
    <row r="46" spans="1:14">
      <c r="B46" s="330"/>
      <c r="C46" s="331"/>
      <c r="D46" s="331"/>
      <c r="E46" s="331"/>
      <c r="F46" s="331"/>
      <c r="G46" s="331"/>
      <c r="H46" s="332"/>
      <c r="I46" s="277"/>
      <c r="J46" s="278"/>
      <c r="K46" s="279"/>
      <c r="L46" s="280"/>
      <c r="M46" s="281"/>
      <c r="N46" s="282"/>
    </row>
    <row r="47" spans="1:14">
      <c r="B47" s="833"/>
      <c r="C47" s="834"/>
      <c r="D47" s="834"/>
      <c r="E47" s="834"/>
      <c r="F47" s="834"/>
      <c r="G47" s="834"/>
      <c r="H47" s="835"/>
      <c r="I47" s="836"/>
      <c r="J47" s="817"/>
      <c r="K47" s="279"/>
      <c r="L47" s="837"/>
      <c r="M47" s="838"/>
      <c r="N47" s="282"/>
    </row>
    <row r="48" spans="1:14">
      <c r="B48" s="833"/>
      <c r="C48" s="834"/>
      <c r="D48" s="834"/>
      <c r="E48" s="839"/>
      <c r="F48" s="834"/>
      <c r="G48" s="834"/>
      <c r="H48" s="835"/>
      <c r="I48" s="42"/>
      <c r="J48" s="43"/>
      <c r="K48" s="284"/>
      <c r="L48" s="286"/>
      <c r="M48" s="287"/>
      <c r="N48" s="288"/>
    </row>
    <row r="49" spans="1:14">
      <c r="B49" s="840" t="s">
        <v>1036</v>
      </c>
      <c r="C49" s="841"/>
      <c r="D49" s="841"/>
      <c r="E49" s="44"/>
      <c r="F49" s="45"/>
      <c r="G49" s="45"/>
      <c r="H49" s="46"/>
      <c r="I49" s="42"/>
      <c r="J49" s="43"/>
      <c r="K49" s="289"/>
      <c r="L49" s="286"/>
      <c r="M49" s="411">
        <v>0.1</v>
      </c>
      <c r="N49" s="354">
        <f>N83*M49</f>
        <v>829.84208459912497</v>
      </c>
    </row>
    <row r="50" spans="1:14" ht="15" thickBot="1">
      <c r="B50" s="833"/>
      <c r="C50" s="834"/>
      <c r="D50" s="834"/>
      <c r="E50" s="834"/>
      <c r="F50" s="834"/>
      <c r="G50" s="834"/>
      <c r="H50" s="835"/>
      <c r="I50" s="842"/>
      <c r="J50" s="843"/>
      <c r="K50" s="47"/>
      <c r="L50" s="844"/>
      <c r="M50" s="845"/>
      <c r="N50" s="111"/>
    </row>
    <row r="51" spans="1:14" ht="15" thickBot="1">
      <c r="B51" s="820" t="s">
        <v>1037</v>
      </c>
      <c r="C51" s="821"/>
      <c r="D51" s="821"/>
      <c r="E51" s="821"/>
      <c r="F51" s="821"/>
      <c r="G51" s="821"/>
      <c r="H51" s="821"/>
      <c r="I51" s="821"/>
      <c r="J51" s="821"/>
      <c r="K51" s="821"/>
      <c r="L51" s="821"/>
      <c r="M51" s="822"/>
      <c r="N51" s="404">
        <f>SUM(N36:N50)</f>
        <v>144981.63255389579</v>
      </c>
    </row>
    <row r="52" spans="1:14">
      <c r="B52" s="290"/>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11" t="s">
        <v>1028</v>
      </c>
      <c r="C55" s="812"/>
      <c r="D55" s="812"/>
      <c r="E55" s="812"/>
      <c r="F55" s="812"/>
      <c r="G55" s="812"/>
      <c r="H55" s="812"/>
      <c r="I55" s="813"/>
      <c r="J55" s="325" t="s">
        <v>1029</v>
      </c>
      <c r="K55" s="91" t="s">
        <v>1030</v>
      </c>
      <c r="L55" s="814" t="s">
        <v>1039</v>
      </c>
      <c r="M55" s="813"/>
      <c r="N55" s="92" t="s">
        <v>1035</v>
      </c>
    </row>
    <row r="56" spans="1:14">
      <c r="A56" t="s">
        <v>843</v>
      </c>
      <c r="B56" s="49" t="str">
        <f>VLOOKUP(A56,MATERIALES!A5:D373,3,FALSE)</f>
        <v>Agregado Petreo para Triturar (Crudo)</v>
      </c>
      <c r="C56" s="291"/>
      <c r="D56" s="291"/>
      <c r="E56" s="291"/>
      <c r="F56" s="291"/>
      <c r="G56" s="291"/>
      <c r="H56" s="291"/>
      <c r="I56" s="278"/>
      <c r="J56" s="234" t="str">
        <f>VLOOKUP(A56,MATERIALES!A10:D648,2,FALSE)</f>
        <v>m3</v>
      </c>
      <c r="K56" s="292">
        <v>1.4</v>
      </c>
      <c r="L56" s="277"/>
      <c r="M56" s="412">
        <f>VLOOKUP(A56,MATERIALES!A5:D396,4,FALSE)</f>
        <v>21656.805682918948</v>
      </c>
      <c r="N56" s="282">
        <f>K56*M56</f>
        <v>30319.527956086524</v>
      </c>
    </row>
    <row r="57" spans="1:14">
      <c r="A57" s="114" t="s">
        <v>845</v>
      </c>
      <c r="B57" s="49" t="str">
        <f>VLOOKUP(A57,MATERIALES!A6:D373,3,FALSE)</f>
        <v>Agua</v>
      </c>
      <c r="C57" s="291"/>
      <c r="D57" s="291"/>
      <c r="E57" s="291"/>
      <c r="F57" s="291"/>
      <c r="G57" s="291"/>
      <c r="H57" s="291"/>
      <c r="I57" s="278"/>
      <c r="J57" s="234" t="str">
        <f>VLOOKUP(A57,MATERIALES!A11:D649,2,FALSE)</f>
        <v>lt</v>
      </c>
      <c r="K57" s="292">
        <v>25</v>
      </c>
      <c r="L57" s="277"/>
      <c r="M57" s="412">
        <f>VLOOKUP(A57,MATERIALES!A6:D397,4,FALSE)</f>
        <v>2</v>
      </c>
      <c r="N57" s="282">
        <f>K57*M57</f>
        <v>50</v>
      </c>
    </row>
    <row r="58" spans="1:14">
      <c r="B58" s="49"/>
      <c r="C58" s="291"/>
      <c r="D58" s="291"/>
      <c r="E58" s="291"/>
      <c r="F58" s="291"/>
      <c r="G58" s="291"/>
      <c r="H58" s="291"/>
      <c r="I58" s="278"/>
      <c r="J58" s="234"/>
      <c r="K58" s="292"/>
      <c r="L58" s="277"/>
      <c r="M58" s="293"/>
      <c r="N58" s="294"/>
    </row>
    <row r="59" spans="1:14">
      <c r="B59" s="49"/>
      <c r="C59" s="291"/>
      <c r="D59" s="291"/>
      <c r="E59" s="291"/>
      <c r="F59" s="291"/>
      <c r="G59" s="291"/>
      <c r="H59" s="291"/>
      <c r="I59" s="278"/>
      <c r="J59" s="234"/>
      <c r="K59" s="292"/>
      <c r="L59" s="277"/>
      <c r="M59" s="293"/>
      <c r="N59" s="294"/>
    </row>
    <row r="60" spans="1:14" ht="15" thickBot="1">
      <c r="B60" s="815"/>
      <c r="C60" s="816"/>
      <c r="D60" s="816"/>
      <c r="E60" s="816"/>
      <c r="F60" s="816"/>
      <c r="G60" s="816"/>
      <c r="H60" s="816"/>
      <c r="I60" s="817"/>
      <c r="J60" s="48"/>
      <c r="K60" s="50"/>
      <c r="L60" s="818"/>
      <c r="M60" s="819"/>
      <c r="N60" s="51"/>
    </row>
    <row r="61" spans="1:14" ht="15" thickBot="1">
      <c r="B61" s="820" t="s">
        <v>1037</v>
      </c>
      <c r="C61" s="821"/>
      <c r="D61" s="821"/>
      <c r="E61" s="821"/>
      <c r="F61" s="821"/>
      <c r="G61" s="821"/>
      <c r="H61" s="821"/>
      <c r="I61" s="821"/>
      <c r="J61" s="821"/>
      <c r="K61" s="821"/>
      <c r="L61" s="821"/>
      <c r="M61" s="822"/>
      <c r="N61" s="404">
        <f>SUM(N56:N60)</f>
        <v>30369.527956086524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823" t="s">
        <v>1045</v>
      </c>
      <c r="M65" s="796"/>
      <c r="N65" s="82" t="s">
        <v>1035</v>
      </c>
    </row>
    <row r="66" spans="1:15">
      <c r="A66" t="s">
        <v>1353</v>
      </c>
      <c r="B66" s="52" t="str">
        <f>VLOOKUP(A66,TRANSPORTE!A5:D117,3,FALSE)</f>
        <v>Transporte de Material Crudo de Rio</v>
      </c>
      <c r="C66" s="327"/>
      <c r="D66" s="327"/>
      <c r="E66" s="327"/>
      <c r="F66" s="327"/>
      <c r="G66" s="327"/>
      <c r="H66" s="321" t="s">
        <v>1552</v>
      </c>
      <c r="I66" s="289">
        <v>1.4</v>
      </c>
      <c r="J66" s="296">
        <v>1</v>
      </c>
      <c r="K66" s="289">
        <f>I66*J66</f>
        <v>1.4</v>
      </c>
      <c r="L66" s="824">
        <f>VLOOKUP(A66,TRANSPORTE!A5:D117,4,FALSE)</f>
        <v>1112</v>
      </c>
      <c r="M66" s="825"/>
      <c r="N66" s="297">
        <f>K66*L66</f>
        <v>1556.8</v>
      </c>
    </row>
    <row r="67" spans="1:15">
      <c r="A67" t="s">
        <v>1448</v>
      </c>
      <c r="B67" s="52" t="str">
        <f>VLOOKUP(A67,TRANSPORTE!A6:D117,3,FALSE)</f>
        <v>Transporte de Mezcla densa en Caliente MDC-25</v>
      </c>
      <c r="C67" s="53"/>
      <c r="D67" s="53"/>
      <c r="E67" s="53"/>
      <c r="F67" s="53"/>
      <c r="G67" s="53"/>
      <c r="H67" s="321" t="s">
        <v>1552</v>
      </c>
      <c r="I67" s="289">
        <v>1.25</v>
      </c>
      <c r="J67" s="296">
        <v>1</v>
      </c>
      <c r="K67" s="289">
        <f>I67*J67</f>
        <v>1.25</v>
      </c>
      <c r="L67" s="824">
        <f>VLOOKUP(A67,TRANSPORTE!A6:D117,4,FALSE)</f>
        <v>12000</v>
      </c>
      <c r="M67" s="825"/>
      <c r="N67" s="297">
        <f>K67*L67</f>
        <v>15000</v>
      </c>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809"/>
      <c r="M71" s="810"/>
      <c r="N71" s="133"/>
    </row>
    <row r="72" spans="1:15" ht="15" thickBot="1">
      <c r="B72" s="826" t="s">
        <v>1037</v>
      </c>
      <c r="C72" s="827"/>
      <c r="D72" s="827"/>
      <c r="E72" s="827"/>
      <c r="F72" s="827"/>
      <c r="G72" s="827"/>
      <c r="H72" s="827"/>
      <c r="I72" s="827"/>
      <c r="J72" s="827"/>
      <c r="K72" s="827"/>
      <c r="L72" s="827"/>
      <c r="M72" s="828"/>
      <c r="N72" s="110">
        <f>N66+N67+N68+N69+N70</f>
        <v>16556.8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6" t="s">
        <v>1047</v>
      </c>
      <c r="C76" s="847"/>
      <c r="D76" s="847"/>
      <c r="E76" s="847"/>
      <c r="F76" s="847"/>
      <c r="G76" s="847"/>
      <c r="H76" s="847"/>
      <c r="I76" s="79" t="s">
        <v>1048</v>
      </c>
      <c r="J76" s="81" t="s">
        <v>1494</v>
      </c>
      <c r="K76" s="80" t="s">
        <v>1050</v>
      </c>
      <c r="L76" s="848" t="s">
        <v>1034</v>
      </c>
      <c r="M76" s="849"/>
      <c r="N76" s="104" t="s">
        <v>1035</v>
      </c>
    </row>
    <row r="77" spans="1:15">
      <c r="A77" t="s">
        <v>19</v>
      </c>
      <c r="B77" s="55" t="str">
        <f>VLOOKUP(A77,'MANO DE OBRA'!A8:D68,3,FALSE)</f>
        <v>Obrero (8)</v>
      </c>
      <c r="C77" s="53"/>
      <c r="D77" s="53"/>
      <c r="E77" s="53"/>
      <c r="F77" s="53"/>
      <c r="G77" s="53"/>
      <c r="H77" s="53"/>
      <c r="I77" s="302">
        <f>K77/J77*100</f>
        <v>220831.15764799999</v>
      </c>
      <c r="J77" s="303">
        <v>185</v>
      </c>
      <c r="K77" s="304">
        <f>VLOOKUP(A77,'MANO DE OBRA'!A8:D99,4,FALSE)</f>
        <v>408537.6416488</v>
      </c>
      <c r="L77" s="56"/>
      <c r="M77" s="305">
        <v>80</v>
      </c>
      <c r="N77" s="405">
        <f>K77/M77</f>
        <v>5106.7205206099998</v>
      </c>
      <c r="O77" s="112"/>
    </row>
    <row r="78" spans="1:15">
      <c r="A78"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80</v>
      </c>
      <c r="N78" s="405">
        <f>K78/M78</f>
        <v>1276.6801301524999</v>
      </c>
    </row>
    <row r="79" spans="1:15">
      <c r="A79" t="s">
        <v>54</v>
      </c>
      <c r="B79" s="55" t="str">
        <f>VLOOKUP(A79,'MANO DE OBRA'!A9:D70,3,FALSE)</f>
        <v>Rastrilleros (2)</v>
      </c>
      <c r="C79" s="53"/>
      <c r="D79" s="53"/>
      <c r="E79" s="53"/>
      <c r="F79" s="53"/>
      <c r="G79" s="53"/>
      <c r="H79" s="53"/>
      <c r="I79" s="302">
        <f>K79/J79*100</f>
        <v>82811.68411799999</v>
      </c>
      <c r="J79" s="303">
        <v>185</v>
      </c>
      <c r="K79" s="304">
        <f>VLOOKUP(A79,'MANO DE OBRA'!A9:D101,4,FALSE)</f>
        <v>153201.61561829998</v>
      </c>
      <c r="L79" s="56"/>
      <c r="M79" s="310">
        <v>80</v>
      </c>
      <c r="N79" s="405">
        <f>K79/M79</f>
        <v>1915.0201952287498</v>
      </c>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07"/>
      <c r="C82" s="808"/>
      <c r="D82" s="808"/>
      <c r="E82" s="808"/>
      <c r="F82" s="808"/>
      <c r="G82" s="808"/>
      <c r="H82" s="808"/>
      <c r="I82" s="132"/>
      <c r="J82" s="132"/>
      <c r="K82" s="132"/>
      <c r="L82" s="908"/>
      <c r="M82" s="908"/>
      <c r="N82" s="51"/>
    </row>
    <row r="83" spans="1:14" ht="15" thickBot="1">
      <c r="B83" s="826" t="s">
        <v>1037</v>
      </c>
      <c r="C83" s="827"/>
      <c r="D83" s="827"/>
      <c r="E83" s="827"/>
      <c r="F83" s="827"/>
      <c r="G83" s="827"/>
      <c r="H83" s="827"/>
      <c r="I83" s="827"/>
      <c r="J83" s="827"/>
      <c r="K83" s="827"/>
      <c r="L83" s="827"/>
      <c r="M83" s="828"/>
      <c r="N83" s="311">
        <f>SUM(N77:N82)</f>
        <v>8298.4208459912497</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N51+N61+N72+N83</f>
        <v>200206.38135597357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4"/>
      <c r="J89" s="344"/>
      <c r="K89" s="312" t="s">
        <v>1054</v>
      </c>
      <c r="L89" s="850" t="s">
        <v>1055</v>
      </c>
      <c r="M89" s="851"/>
      <c r="N89" s="313"/>
    </row>
    <row r="90" spans="1:14">
      <c r="B90" s="852" t="s">
        <v>1056</v>
      </c>
      <c r="C90" s="853"/>
      <c r="D90" s="853"/>
      <c r="E90" s="853"/>
      <c r="F90" s="853"/>
      <c r="G90" s="853"/>
      <c r="H90" s="853"/>
      <c r="I90" s="93"/>
      <c r="J90" s="94"/>
      <c r="K90" s="314">
        <v>0.2</v>
      </c>
      <c r="L90" s="854">
        <f>N85*K90</f>
        <v>40041.276271194714</v>
      </c>
      <c r="M90" s="855"/>
      <c r="N90" s="57"/>
    </row>
    <row r="91" spans="1:14">
      <c r="B91" s="95" t="s">
        <v>1057</v>
      </c>
      <c r="C91" s="96"/>
      <c r="D91" s="96"/>
      <c r="E91" s="96"/>
      <c r="F91" s="96"/>
      <c r="G91" s="96"/>
      <c r="H91" s="96"/>
      <c r="I91" s="93"/>
      <c r="J91" s="94"/>
      <c r="K91" s="314">
        <v>0.05</v>
      </c>
      <c r="L91" s="854">
        <f>N85*K91</f>
        <v>10010.319067798679</v>
      </c>
      <c r="M91" s="855"/>
      <c r="N91" s="57"/>
    </row>
    <row r="92" spans="1:14" ht="15" thickBot="1">
      <c r="B92" s="97" t="s">
        <v>1058</v>
      </c>
      <c r="C92" s="98"/>
      <c r="D92" s="98"/>
      <c r="E92" s="98"/>
      <c r="F92" s="98"/>
      <c r="G92" s="98"/>
      <c r="H92" s="98"/>
      <c r="I92" s="99"/>
      <c r="J92" s="100"/>
      <c r="K92" s="315">
        <v>0.05</v>
      </c>
      <c r="L92" s="856">
        <f>N85*K92</f>
        <v>10010.319067798679</v>
      </c>
      <c r="M92" s="857"/>
      <c r="N92" s="57"/>
    </row>
    <row r="93" spans="1:14" ht="15" thickBot="1">
      <c r="B93" s="820" t="s">
        <v>1037</v>
      </c>
      <c r="C93" s="821"/>
      <c r="D93" s="821"/>
      <c r="E93" s="821"/>
      <c r="F93" s="821"/>
      <c r="G93" s="821"/>
      <c r="H93" s="821"/>
      <c r="I93" s="821"/>
      <c r="J93" s="821"/>
      <c r="K93" s="821"/>
      <c r="L93" s="821"/>
      <c r="M93" s="822"/>
      <c r="N93" s="58">
        <f>L90+L91+L92</f>
        <v>60061.914406792072</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260268.29576276563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7"/>
      <c r="K125" s="797"/>
      <c r="L125" s="797"/>
      <c r="M125" s="797"/>
      <c r="N125" s="798"/>
    </row>
    <row r="126" spans="2:14" ht="15" thickBot="1">
      <c r="B126" s="271" t="s">
        <v>2327</v>
      </c>
      <c r="C126" s="403"/>
      <c r="D126" s="403"/>
      <c r="E126" s="63"/>
      <c r="F126" s="63"/>
      <c r="G126" s="63"/>
      <c r="H126" s="63"/>
      <c r="I126" s="63"/>
      <c r="J126" s="799"/>
      <c r="K126" s="799"/>
      <c r="L126" s="799"/>
      <c r="M126" s="799"/>
      <c r="N126"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1153</v>
      </c>
      <c r="C31" s="87" t="s">
        <v>2174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144981.63255389579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1446</v>
      </c>
      <c r="B65" s="52" t="str">
        <f>VLOOKUP(A65,TRANSPORTE!A6:D117,3,FALSE)</f>
        <v>Transporte de Mezcla Densa en Caliente MDC-19</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824"/>
      <c r="M66" s="825"/>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186577.19801563787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37315.439603127576</v>
      </c>
      <c r="M88" s="855"/>
      <c r="N88" s="57"/>
    </row>
    <row r="89" spans="1:14">
      <c r="B89" s="95" t="s">
        <v>1057</v>
      </c>
      <c r="C89" s="96"/>
      <c r="D89" s="96"/>
      <c r="E89" s="96"/>
      <c r="F89" s="96"/>
      <c r="G89" s="96"/>
      <c r="H89" s="96"/>
      <c r="I89" s="93"/>
      <c r="J89" s="94"/>
      <c r="K89" s="314">
        <v>0.05</v>
      </c>
      <c r="L89" s="854">
        <f>N83*K89</f>
        <v>9328.8599007818939</v>
      </c>
      <c r="M89" s="855"/>
      <c r="N89" s="57"/>
    </row>
    <row r="90" spans="1:14" ht="15" thickBot="1">
      <c r="B90" s="97" t="s">
        <v>1058</v>
      </c>
      <c r="C90" s="98"/>
      <c r="D90" s="98"/>
      <c r="E90" s="98"/>
      <c r="F90" s="98"/>
      <c r="G90" s="98"/>
      <c r="H90" s="98"/>
      <c r="I90" s="99"/>
      <c r="J90" s="100"/>
      <c r="K90" s="315">
        <v>0.05</v>
      </c>
      <c r="L90" s="856">
        <f>N83*K90</f>
        <v>9328.8599007818939</v>
      </c>
      <c r="M90" s="857"/>
      <c r="N90" s="57"/>
    </row>
    <row r="91" spans="1:14" ht="15" thickBot="1">
      <c r="B91" s="820" t="s">
        <v>1037</v>
      </c>
      <c r="C91" s="821"/>
      <c r="D91" s="821"/>
      <c r="E91" s="821"/>
      <c r="F91" s="821"/>
      <c r="G91" s="821"/>
      <c r="H91" s="821"/>
      <c r="I91" s="821"/>
      <c r="J91" s="821"/>
      <c r="K91" s="821"/>
      <c r="L91" s="821"/>
      <c r="M91" s="822"/>
      <c r="N91" s="58">
        <f>L88+L89+L90</f>
        <v>55973.15940469136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242550.35742032924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1154</v>
      </c>
      <c r="C31" s="87" t="s">
        <v>2175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144981.63255389579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1460</v>
      </c>
      <c r="B65" s="52" t="str">
        <f>VLOOKUP(A65,TRANSPORTE!A6:D117,3,FALSE)</f>
        <v>Transporte de Mezcla Densa en Caliente MDC-10</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405"/>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186577.19801563787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37315.439603127576</v>
      </c>
      <c r="M88" s="855"/>
      <c r="N88" s="57"/>
    </row>
    <row r="89" spans="1:14">
      <c r="B89" s="95" t="s">
        <v>1057</v>
      </c>
      <c r="C89" s="96"/>
      <c r="D89" s="96"/>
      <c r="E89" s="96"/>
      <c r="F89" s="96"/>
      <c r="G89" s="96"/>
      <c r="H89" s="96"/>
      <c r="I89" s="93"/>
      <c r="J89" s="94"/>
      <c r="K89" s="314">
        <v>0.05</v>
      </c>
      <c r="L89" s="854">
        <f>N83*K89</f>
        <v>9328.8599007818939</v>
      </c>
      <c r="M89" s="855"/>
      <c r="N89" s="57"/>
    </row>
    <row r="90" spans="1:14" ht="15" thickBot="1">
      <c r="B90" s="97" t="s">
        <v>1058</v>
      </c>
      <c r="C90" s="98"/>
      <c r="D90" s="98"/>
      <c r="E90" s="98"/>
      <c r="F90" s="98"/>
      <c r="G90" s="98"/>
      <c r="H90" s="98"/>
      <c r="I90" s="99"/>
      <c r="J90" s="100"/>
      <c r="K90" s="315">
        <v>0.05</v>
      </c>
      <c r="L90" s="856">
        <f>N83*K90</f>
        <v>9328.8599007818939</v>
      </c>
      <c r="M90" s="857"/>
      <c r="N90" s="57"/>
    </row>
    <row r="91" spans="1:14" ht="15" thickBot="1">
      <c r="B91" s="820" t="s">
        <v>1037</v>
      </c>
      <c r="C91" s="821"/>
      <c r="D91" s="821"/>
      <c r="E91" s="821"/>
      <c r="F91" s="821"/>
      <c r="G91" s="821"/>
      <c r="H91" s="821"/>
      <c r="I91" s="821"/>
      <c r="J91" s="821"/>
      <c r="K91" s="821"/>
      <c r="L91" s="821"/>
      <c r="M91" s="822"/>
      <c r="N91" s="58">
        <f>L88+L89+L90</f>
        <v>55973.15940469136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242550.35742032924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customHeight="1" thickBot="1">
      <c r="A31" t="s">
        <v>1929</v>
      </c>
      <c r="B31" s="86" t="s">
        <v>1155</v>
      </c>
      <c r="C31" s="87" t="s">
        <v>2176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ht="15" customHeight="1">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144981.63255389579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824">
        <f>VLOOKUP(A64,TRANSPORTE!A6:D117,4,FALSE)</f>
        <v>12000</v>
      </c>
      <c r="M64" s="825"/>
      <c r="N64" s="297">
        <f>K64*L64</f>
        <v>15000</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16556.8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200206.38135597357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40041.276271194714</v>
      </c>
      <c r="M87" s="855"/>
      <c r="N87" s="57"/>
    </row>
    <row r="88" spans="1:14">
      <c r="B88" s="95" t="s">
        <v>1057</v>
      </c>
      <c r="C88" s="96"/>
      <c r="D88" s="96"/>
      <c r="E88" s="96"/>
      <c r="F88" s="96"/>
      <c r="G88" s="96"/>
      <c r="H88" s="96"/>
      <c r="I88" s="93"/>
      <c r="J88" s="94"/>
      <c r="K88" s="314">
        <v>0.05</v>
      </c>
      <c r="L88" s="854">
        <f>N82*K88</f>
        <v>10010.319067798679</v>
      </c>
      <c r="M88" s="855"/>
      <c r="N88" s="57"/>
    </row>
    <row r="89" spans="1:14" ht="15" thickBot="1">
      <c r="B89" s="97" t="s">
        <v>1058</v>
      </c>
      <c r="C89" s="98"/>
      <c r="D89" s="98"/>
      <c r="E89" s="98"/>
      <c r="F89" s="98"/>
      <c r="G89" s="98"/>
      <c r="H89" s="98"/>
      <c r="I89" s="99"/>
      <c r="J89" s="100"/>
      <c r="K89" s="315">
        <v>0.05</v>
      </c>
      <c r="L89" s="856">
        <f>N82*K89</f>
        <v>10010.319067798679</v>
      </c>
      <c r="M89" s="857"/>
      <c r="N89" s="57"/>
    </row>
    <row r="90" spans="1:14" ht="15" thickBot="1">
      <c r="B90" s="820" t="s">
        <v>1037</v>
      </c>
      <c r="C90" s="821"/>
      <c r="D90" s="821"/>
      <c r="E90" s="821"/>
      <c r="F90" s="821"/>
      <c r="G90" s="821"/>
      <c r="H90" s="821"/>
      <c r="I90" s="821"/>
      <c r="J90" s="821"/>
      <c r="K90" s="821"/>
      <c r="L90" s="821"/>
      <c r="M90" s="822"/>
      <c r="N90" s="58">
        <f>L87+L88+L89</f>
        <v>60061.914406792072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260268.29576276563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1156</v>
      </c>
      <c r="C31" s="87" t="s">
        <v>2177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144981.63255389579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1423</v>
      </c>
      <c r="B64" s="52" t="str">
        <f>VLOOKUP(A64,TRANSPORTE!A6:D117,3,FALSE)</f>
        <v>Transporte de Mezcla Semi- Densa en Caliente MSC-19</v>
      </c>
      <c r="C64" s="53"/>
      <c r="D64" s="53"/>
      <c r="E64" s="53"/>
      <c r="F64" s="53"/>
      <c r="G64" s="53"/>
      <c r="H64" s="321" t="s">
        <v>1552</v>
      </c>
      <c r="I64" s="289">
        <v>1.25</v>
      </c>
      <c r="J64" s="296">
        <v>1</v>
      </c>
      <c r="K64" s="289">
        <f>I64*J64</f>
        <v>1.25</v>
      </c>
      <c r="L64" s="824">
        <f>VLOOKUP(A64,TRANSPORTE!A6:D117,4,FALSE)</f>
        <v>1096.6533277314397</v>
      </c>
      <c r="M64" s="825"/>
      <c r="N64" s="297">
        <f>K64*L64</f>
        <v>1370.8166596642996</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2927.6166596642997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186577.19801563787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37315.439603127576</v>
      </c>
      <c r="M87" s="855"/>
      <c r="N87" s="57"/>
    </row>
    <row r="88" spans="1:14">
      <c r="B88" s="95" t="s">
        <v>1057</v>
      </c>
      <c r="C88" s="96"/>
      <c r="D88" s="96"/>
      <c r="E88" s="96"/>
      <c r="F88" s="96"/>
      <c r="G88" s="96"/>
      <c r="H88" s="96"/>
      <c r="I88" s="93"/>
      <c r="J88" s="94"/>
      <c r="K88" s="314">
        <v>0.05</v>
      </c>
      <c r="L88" s="854">
        <f>N82*K88</f>
        <v>9328.8599007818939</v>
      </c>
      <c r="M88" s="855"/>
      <c r="N88" s="57"/>
    </row>
    <row r="89" spans="1:14" ht="15" thickBot="1">
      <c r="B89" s="97" t="s">
        <v>1058</v>
      </c>
      <c r="C89" s="98"/>
      <c r="D89" s="98"/>
      <c r="E89" s="98"/>
      <c r="F89" s="98"/>
      <c r="G89" s="98"/>
      <c r="H89" s="98"/>
      <c r="I89" s="99"/>
      <c r="J89" s="100"/>
      <c r="K89" s="315">
        <v>0.05</v>
      </c>
      <c r="L89" s="856">
        <f>N82*K89</f>
        <v>9328.8599007818939</v>
      </c>
      <c r="M89" s="857"/>
      <c r="N89" s="57"/>
    </row>
    <row r="90" spans="1:14" ht="15" thickBot="1">
      <c r="B90" s="820" t="s">
        <v>1037</v>
      </c>
      <c r="C90" s="821"/>
      <c r="D90" s="821"/>
      <c r="E90" s="821"/>
      <c r="F90" s="821"/>
      <c r="G90" s="821"/>
      <c r="H90" s="821"/>
      <c r="I90" s="821"/>
      <c r="J90" s="821"/>
      <c r="K90" s="821"/>
      <c r="L90" s="821"/>
      <c r="M90" s="822"/>
      <c r="N90" s="58">
        <f>L87+L88+L89</f>
        <v>55973.15940469136</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242550.35742032924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5.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1157</v>
      </c>
      <c r="C31" s="87" t="s">
        <v>1665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144981.63255389579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186577.19801563787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37315.439603127576</v>
      </c>
      <c r="M88" s="855"/>
      <c r="N88" s="57"/>
    </row>
    <row r="89" spans="1:14">
      <c r="B89" s="95" t="s">
        <v>1057</v>
      </c>
      <c r="C89" s="96"/>
      <c r="D89" s="96"/>
      <c r="E89" s="96"/>
      <c r="F89" s="96"/>
      <c r="G89" s="96"/>
      <c r="H89" s="96"/>
      <c r="I89" s="93"/>
      <c r="J89" s="94"/>
      <c r="K89" s="314">
        <v>0.05</v>
      </c>
      <c r="L89" s="854">
        <f>N83*K89</f>
        <v>9328.8599007818939</v>
      </c>
      <c r="M89" s="855"/>
      <c r="N89" s="57"/>
    </row>
    <row r="90" spans="1:14" ht="15" thickBot="1">
      <c r="B90" s="97" t="s">
        <v>1058</v>
      </c>
      <c r="C90" s="98"/>
      <c r="D90" s="98"/>
      <c r="E90" s="98"/>
      <c r="F90" s="98"/>
      <c r="G90" s="98"/>
      <c r="H90" s="98"/>
      <c r="I90" s="99"/>
      <c r="J90" s="100"/>
      <c r="K90" s="315">
        <v>0.05</v>
      </c>
      <c r="L90" s="856">
        <f>N83*K90</f>
        <v>9328.8599007818939</v>
      </c>
      <c r="M90" s="857"/>
      <c r="N90" s="57"/>
    </row>
    <row r="91" spans="1:14" ht="15" thickBot="1">
      <c r="B91" s="820" t="s">
        <v>1037</v>
      </c>
      <c r="C91" s="821"/>
      <c r="D91" s="821"/>
      <c r="E91" s="821"/>
      <c r="F91" s="821"/>
      <c r="G91" s="821"/>
      <c r="H91" s="821"/>
      <c r="I91" s="821"/>
      <c r="J91" s="821"/>
      <c r="K91" s="821"/>
      <c r="L91" s="821"/>
      <c r="M91" s="822"/>
      <c r="N91" s="58">
        <f>L88+L89+L90</f>
        <v>55973.15940469136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242550.35742032924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1158</v>
      </c>
      <c r="C31" s="87" t="s">
        <v>1666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144981.63255389579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186577.19801563787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37315.439603127576</v>
      </c>
      <c r="M88" s="855"/>
      <c r="N88" s="57"/>
    </row>
    <row r="89" spans="1:14">
      <c r="B89" s="95" t="s">
        <v>1057</v>
      </c>
      <c r="C89" s="96"/>
      <c r="D89" s="96"/>
      <c r="E89" s="96"/>
      <c r="F89" s="96"/>
      <c r="G89" s="96"/>
      <c r="H89" s="96"/>
      <c r="I89" s="93"/>
      <c r="J89" s="94"/>
      <c r="K89" s="314">
        <v>0.05</v>
      </c>
      <c r="L89" s="854">
        <f>N83*K89</f>
        <v>9328.8599007818939</v>
      </c>
      <c r="M89" s="855"/>
      <c r="N89" s="57"/>
    </row>
    <row r="90" spans="1:14" ht="15" thickBot="1">
      <c r="B90" s="97" t="s">
        <v>1058</v>
      </c>
      <c r="C90" s="98"/>
      <c r="D90" s="98"/>
      <c r="E90" s="98"/>
      <c r="F90" s="98"/>
      <c r="G90" s="98"/>
      <c r="H90" s="98"/>
      <c r="I90" s="99"/>
      <c r="J90" s="100"/>
      <c r="K90" s="315">
        <v>0.05</v>
      </c>
      <c r="L90" s="856">
        <f>N83*K90</f>
        <v>9328.8599007818939</v>
      </c>
      <c r="M90" s="857"/>
      <c r="N90" s="57"/>
    </row>
    <row r="91" spans="1:14" ht="15" thickBot="1">
      <c r="B91" s="820" t="s">
        <v>1037</v>
      </c>
      <c r="C91" s="821"/>
      <c r="D91" s="821"/>
      <c r="E91" s="821"/>
      <c r="F91" s="821"/>
      <c r="G91" s="821"/>
      <c r="H91" s="821"/>
      <c r="I91" s="821"/>
      <c r="J91" s="821"/>
      <c r="K91" s="821"/>
      <c r="L91" s="821"/>
      <c r="M91" s="822"/>
      <c r="N91" s="58">
        <f>L88+L89+L90</f>
        <v>55973.15940469136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242550.35742032924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1159</v>
      </c>
      <c r="C31" s="87" t="s">
        <v>1667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144981.63255389579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1377</v>
      </c>
      <c r="B65" s="52" t="str">
        <f>VLOOKUP(A65,TRANSPORTE!A6:D117,3,FALSE)</f>
        <v>Transporte de mezcla</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186577.19801563787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37315.439603127576</v>
      </c>
      <c r="M88" s="855"/>
      <c r="N88" s="57"/>
    </row>
    <row r="89" spans="1:14">
      <c r="B89" s="95" t="s">
        <v>1057</v>
      </c>
      <c r="C89" s="96"/>
      <c r="D89" s="96"/>
      <c r="E89" s="96"/>
      <c r="F89" s="96"/>
      <c r="G89" s="96"/>
      <c r="H89" s="96"/>
      <c r="I89" s="93"/>
      <c r="J89" s="94"/>
      <c r="K89" s="314">
        <v>0.05</v>
      </c>
      <c r="L89" s="854">
        <f>N83*K89</f>
        <v>9328.8599007818939</v>
      </c>
      <c r="M89" s="855"/>
      <c r="N89" s="57"/>
    </row>
    <row r="90" spans="1:14" ht="15" thickBot="1">
      <c r="B90" s="97" t="s">
        <v>1058</v>
      </c>
      <c r="C90" s="98"/>
      <c r="D90" s="98"/>
      <c r="E90" s="98"/>
      <c r="F90" s="98"/>
      <c r="G90" s="98"/>
      <c r="H90" s="98"/>
      <c r="I90" s="99"/>
      <c r="J90" s="100"/>
      <c r="K90" s="315">
        <v>0.05</v>
      </c>
      <c r="L90" s="856">
        <f>N83*K90</f>
        <v>9328.8599007818939</v>
      </c>
      <c r="M90" s="857"/>
      <c r="N90" s="57"/>
    </row>
    <row r="91" spans="1:14" ht="15" thickBot="1">
      <c r="B91" s="820" t="s">
        <v>1037</v>
      </c>
      <c r="C91" s="821"/>
      <c r="D91" s="821"/>
      <c r="E91" s="821"/>
      <c r="F91" s="821"/>
      <c r="G91" s="821"/>
      <c r="H91" s="821"/>
      <c r="I91" s="821"/>
      <c r="J91" s="821"/>
      <c r="K91" s="821"/>
      <c r="L91" s="821"/>
      <c r="M91" s="822"/>
      <c r="N91" s="58">
        <f>L88+L89+L90</f>
        <v>55973.15940469136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242550.35742032924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1668</v>
      </c>
      <c r="C31" s="87" t="s">
        <v>1669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8</v>
      </c>
      <c r="N37" s="282">
        <f t="shared" ref="N37:N43" si="0">K37/M37</f>
        <v>21562.5</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8</v>
      </c>
      <c r="N38" s="282">
        <f t="shared" si="0"/>
        <v>15000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8</v>
      </c>
      <c r="N39" s="282">
        <f t="shared" si="0"/>
        <v>61950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8</v>
      </c>
      <c r="N42" s="282">
        <f t="shared" si="0"/>
        <v>37187.5</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8</v>
      </c>
      <c r="N43" s="282">
        <f t="shared" si="0"/>
        <v>8827</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173979.23722996234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824">
        <f>VLOOKUP(A64,TRANSPORTE!A6:D117,4,FALSE)</f>
        <v>12000</v>
      </c>
      <c r="M64" s="825"/>
      <c r="N64" s="297">
        <f>K64*L64</f>
        <v>15000</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16556.8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230126.03279270581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46025.206558541162</v>
      </c>
      <c r="M87" s="855"/>
      <c r="N87" s="57"/>
    </row>
    <row r="88" spans="1:14">
      <c r="B88" s="95" t="s">
        <v>1057</v>
      </c>
      <c r="C88" s="96"/>
      <c r="D88" s="96"/>
      <c r="E88" s="96"/>
      <c r="F88" s="96"/>
      <c r="G88" s="96"/>
      <c r="H88" s="96"/>
      <c r="I88" s="93"/>
      <c r="J88" s="94"/>
      <c r="K88" s="314">
        <v>0.05</v>
      </c>
      <c r="L88" s="854">
        <f>N82*K88</f>
        <v>11506.30163963529</v>
      </c>
      <c r="M88" s="855"/>
      <c r="N88" s="57"/>
    </row>
    <row r="89" spans="1:14" ht="15" thickBot="1">
      <c r="B89" s="97" t="s">
        <v>1058</v>
      </c>
      <c r="C89" s="98"/>
      <c r="D89" s="98"/>
      <c r="E89" s="98"/>
      <c r="F89" s="98"/>
      <c r="G89" s="98"/>
      <c r="H89" s="98"/>
      <c r="I89" s="99"/>
      <c r="J89" s="100"/>
      <c r="K89" s="315">
        <v>0.05</v>
      </c>
      <c r="L89" s="856">
        <f>N82*K89</f>
        <v>11506.30163963529</v>
      </c>
      <c r="M89" s="857"/>
      <c r="N89" s="57"/>
    </row>
    <row r="90" spans="1:14" ht="15" thickBot="1">
      <c r="B90" s="820" t="s">
        <v>1037</v>
      </c>
      <c r="C90" s="821"/>
      <c r="D90" s="821"/>
      <c r="E90" s="821"/>
      <c r="F90" s="821"/>
      <c r="G90" s="821"/>
      <c r="H90" s="821"/>
      <c r="I90" s="821"/>
      <c r="J90" s="821"/>
      <c r="K90" s="821"/>
      <c r="L90" s="821"/>
      <c r="M90" s="822"/>
      <c r="N90" s="58">
        <f>L87+L88+L89</f>
        <v>69037.809837811743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299163.84263051755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1670</v>
      </c>
      <c r="C31" s="87" t="s">
        <v>1671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8</v>
      </c>
      <c r="N37" s="282">
        <f t="shared" ref="N37:N43" si="0">K37/M37</f>
        <v>21562.5</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8</v>
      </c>
      <c r="N38" s="282">
        <f t="shared" si="0"/>
        <v>15000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8</v>
      </c>
      <c r="N39" s="282">
        <f t="shared" si="0"/>
        <v>61950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8</v>
      </c>
      <c r="N42" s="282">
        <f t="shared" si="0"/>
        <v>37187.5</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8</v>
      </c>
      <c r="N43" s="282">
        <f t="shared" si="0"/>
        <v>8827</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173979.23722996234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824">
        <f>VLOOKUP(A64,TRANSPORTE!A6:D117,4,FALSE)</f>
        <v>1096.6533277314397</v>
      </c>
      <c r="M64" s="825"/>
      <c r="N64" s="297">
        <f>K64*L64</f>
        <v>1370.8166596642996</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2927.6166596642997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133"/>
    </row>
    <row r="80" spans="1:15" ht="15" thickBot="1">
      <c r="B80" s="826" t="s">
        <v>1037</v>
      </c>
      <c r="C80" s="827"/>
      <c r="D80" s="827"/>
      <c r="E80" s="827"/>
      <c r="F80" s="827"/>
      <c r="G80" s="827"/>
      <c r="H80" s="827"/>
      <c r="I80" s="827"/>
      <c r="J80" s="827"/>
      <c r="K80" s="827"/>
      <c r="L80" s="827"/>
      <c r="M80" s="828"/>
      <c r="N80" s="470">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216496.84945237011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43299.369890474023</v>
      </c>
      <c r="M87" s="855"/>
      <c r="N87" s="57"/>
    </row>
    <row r="88" spans="1:14">
      <c r="B88" s="95" t="s">
        <v>1057</v>
      </c>
      <c r="C88" s="96"/>
      <c r="D88" s="96"/>
      <c r="E88" s="96"/>
      <c r="F88" s="96"/>
      <c r="G88" s="96"/>
      <c r="H88" s="96"/>
      <c r="I88" s="93"/>
      <c r="J88" s="94"/>
      <c r="K88" s="314">
        <v>0.05</v>
      </c>
      <c r="L88" s="854">
        <f>N82*K88</f>
        <v>10824.842472618506</v>
      </c>
      <c r="M88" s="855"/>
      <c r="N88" s="57"/>
    </row>
    <row r="89" spans="1:14" ht="15" thickBot="1">
      <c r="B89" s="97" t="s">
        <v>1058</v>
      </c>
      <c r="C89" s="98"/>
      <c r="D89" s="98"/>
      <c r="E89" s="98"/>
      <c r="F89" s="98"/>
      <c r="G89" s="98"/>
      <c r="H89" s="98"/>
      <c r="I89" s="99"/>
      <c r="J89" s="100"/>
      <c r="K89" s="315">
        <v>0.05</v>
      </c>
      <c r="L89" s="856">
        <f>N82*K89</f>
        <v>10824.842472618506</v>
      </c>
      <c r="M89" s="857"/>
      <c r="N89" s="57"/>
    </row>
    <row r="90" spans="1:14" ht="15" thickBot="1">
      <c r="B90" s="820" t="s">
        <v>1037</v>
      </c>
      <c r="C90" s="821"/>
      <c r="D90" s="821"/>
      <c r="E90" s="821"/>
      <c r="F90" s="821"/>
      <c r="G90" s="821"/>
      <c r="H90" s="821"/>
      <c r="I90" s="821"/>
      <c r="J90" s="821"/>
      <c r="K90" s="821"/>
      <c r="L90" s="821"/>
      <c r="M90" s="822"/>
      <c r="N90" s="58">
        <f>L87+L88+L89</f>
        <v>64949.054835711031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281445.90428808116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1672</v>
      </c>
      <c r="C31" s="87" t="s">
        <v>1673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8</v>
      </c>
      <c r="N37" s="282">
        <f t="shared" ref="N37:N43" si="0">K37/M37</f>
        <v>21562.5</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8</v>
      </c>
      <c r="N38" s="282">
        <f t="shared" si="0"/>
        <v>15000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8</v>
      </c>
      <c r="N39" s="282">
        <f t="shared" si="0"/>
        <v>61950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8</v>
      </c>
      <c r="N42" s="282">
        <f t="shared" si="0"/>
        <v>37187.5</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8</v>
      </c>
      <c r="N43" s="282">
        <f t="shared" si="0"/>
        <v>8827</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173979.23722996234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824">
        <f>VLOOKUP(A64,TRANSPORTE!A6:D117,4,FALSE)</f>
        <v>1096.6533277314397</v>
      </c>
      <c r="M64" s="825"/>
      <c r="N64" s="297">
        <f>K64*L64</f>
        <v>1370.8166596642996</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2927.6166596642997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216496.84945237011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43299.369890474023</v>
      </c>
      <c r="M87" s="855"/>
      <c r="N87" s="57"/>
    </row>
    <row r="88" spans="1:14">
      <c r="B88" s="95" t="s">
        <v>1057</v>
      </c>
      <c r="C88" s="96"/>
      <c r="D88" s="96"/>
      <c r="E88" s="96"/>
      <c r="F88" s="96"/>
      <c r="G88" s="96"/>
      <c r="H88" s="96"/>
      <c r="I88" s="93"/>
      <c r="J88" s="94"/>
      <c r="K88" s="314">
        <v>0.05</v>
      </c>
      <c r="L88" s="854">
        <f>N82*K88</f>
        <v>10824.842472618506</v>
      </c>
      <c r="M88" s="855"/>
      <c r="N88" s="57"/>
    </row>
    <row r="89" spans="1:14" ht="15" thickBot="1">
      <c r="B89" s="97" t="s">
        <v>1058</v>
      </c>
      <c r="C89" s="98"/>
      <c r="D89" s="98"/>
      <c r="E89" s="98"/>
      <c r="F89" s="98"/>
      <c r="G89" s="98"/>
      <c r="H89" s="98"/>
      <c r="I89" s="99"/>
      <c r="J89" s="100"/>
      <c r="K89" s="315">
        <v>0.05</v>
      </c>
      <c r="L89" s="856">
        <f>N82*K89</f>
        <v>10824.842472618506</v>
      </c>
      <c r="M89" s="857"/>
      <c r="N89" s="57"/>
    </row>
    <row r="90" spans="1:14" ht="15" thickBot="1">
      <c r="B90" s="820" t="s">
        <v>1037</v>
      </c>
      <c r="C90" s="821"/>
      <c r="D90" s="821"/>
      <c r="E90" s="821"/>
      <c r="F90" s="821"/>
      <c r="G90" s="821"/>
      <c r="H90" s="821"/>
      <c r="I90" s="821"/>
      <c r="J90" s="821"/>
      <c r="K90" s="821"/>
      <c r="L90" s="821"/>
      <c r="M90" s="822"/>
      <c r="N90" s="58">
        <f>L87+L88+L89</f>
        <v>64949.054835711031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281445.90428808116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1160</v>
      </c>
      <c r="C31" s="87" t="s">
        <v>2138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144981.63255389579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1462</v>
      </c>
      <c r="B64" s="52" t="str">
        <f>VLOOKUP(A64,TRANSPORTE!A6:D117,3,FALSE)</f>
        <v>Transporte de mezcla abierta en caliente MAC-75</v>
      </c>
      <c r="C64" s="53"/>
      <c r="D64" s="53"/>
      <c r="E64" s="53"/>
      <c r="F64" s="53"/>
      <c r="G64" s="53"/>
      <c r="H64" s="321" t="s">
        <v>1552</v>
      </c>
      <c r="I64" s="289">
        <v>1.25</v>
      </c>
      <c r="J64" s="296">
        <v>1</v>
      </c>
      <c r="K64" s="289">
        <f>I64*J64</f>
        <v>1.25</v>
      </c>
      <c r="L64" s="824">
        <f>VLOOKUP(A64,TRANSPORTE!A6:D117,4,FALSE)</f>
        <v>1096.6533277314397</v>
      </c>
      <c r="M64" s="825"/>
      <c r="N64" s="297">
        <f>K64*L64</f>
        <v>1370.8166596642996</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2927.6166596642997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186577.19801563787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37315.439603127576</v>
      </c>
      <c r="M87" s="855"/>
      <c r="N87" s="57"/>
    </row>
    <row r="88" spans="1:14">
      <c r="B88" s="95" t="s">
        <v>1057</v>
      </c>
      <c r="C88" s="96"/>
      <c r="D88" s="96"/>
      <c r="E88" s="96"/>
      <c r="F88" s="96"/>
      <c r="G88" s="96"/>
      <c r="H88" s="96"/>
      <c r="I88" s="93"/>
      <c r="J88" s="94"/>
      <c r="K88" s="314">
        <v>0.05</v>
      </c>
      <c r="L88" s="854">
        <f>N82*K88</f>
        <v>9328.8599007818939</v>
      </c>
      <c r="M88" s="855"/>
      <c r="N88" s="57"/>
    </row>
    <row r="89" spans="1:14" ht="15" thickBot="1">
      <c r="B89" s="97" t="s">
        <v>1058</v>
      </c>
      <c r="C89" s="98"/>
      <c r="D89" s="98"/>
      <c r="E89" s="98"/>
      <c r="F89" s="98"/>
      <c r="G89" s="98"/>
      <c r="H89" s="98"/>
      <c r="I89" s="99"/>
      <c r="J89" s="100"/>
      <c r="K89" s="315">
        <v>0.05</v>
      </c>
      <c r="L89" s="856">
        <f>N82*K89</f>
        <v>9328.8599007818939</v>
      </c>
      <c r="M89" s="857"/>
      <c r="N89" s="57"/>
    </row>
    <row r="90" spans="1:14" ht="15" thickBot="1">
      <c r="B90" s="820" t="s">
        <v>1037</v>
      </c>
      <c r="C90" s="821"/>
      <c r="D90" s="821"/>
      <c r="E90" s="821"/>
      <c r="F90" s="821"/>
      <c r="G90" s="821"/>
      <c r="H90" s="821"/>
      <c r="I90" s="821"/>
      <c r="J90" s="821"/>
      <c r="K90" s="821"/>
      <c r="L90" s="821"/>
      <c r="M90" s="822"/>
      <c r="N90" s="58">
        <f>L87+L88+L89</f>
        <v>55973.15940469136</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242550.35742032924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1161</v>
      </c>
      <c r="C31" s="87" t="s">
        <v>1674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144981.63255389579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1463</v>
      </c>
      <c r="B65" s="52" t="str">
        <f>VLOOKUP(A65,TRANSPORTE!A6:D117,3,FALSE)</f>
        <v>Transporte de mezcla abierta en caliente MAC-63</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133"/>
    </row>
    <row r="81" spans="1:14" ht="15" thickBot="1">
      <c r="B81" s="826" t="s">
        <v>1037</v>
      </c>
      <c r="C81" s="827"/>
      <c r="D81" s="827"/>
      <c r="E81" s="827"/>
      <c r="F81" s="827"/>
      <c r="G81" s="827"/>
      <c r="H81" s="827"/>
      <c r="I81" s="827"/>
      <c r="J81" s="827"/>
      <c r="K81" s="827"/>
      <c r="L81" s="827"/>
      <c r="M81" s="828"/>
      <c r="N81" s="470">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186577.19801563787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37315.439603127576</v>
      </c>
      <c r="M88" s="855"/>
      <c r="N88" s="57"/>
    </row>
    <row r="89" spans="1:14">
      <c r="B89" s="95" t="s">
        <v>1057</v>
      </c>
      <c r="C89" s="96"/>
      <c r="D89" s="96"/>
      <c r="E89" s="96"/>
      <c r="F89" s="96"/>
      <c r="G89" s="96"/>
      <c r="H89" s="96"/>
      <c r="I89" s="93"/>
      <c r="J89" s="94"/>
      <c r="K89" s="314">
        <v>0.05</v>
      </c>
      <c r="L89" s="854">
        <f>N83*K89</f>
        <v>9328.8599007818939</v>
      </c>
      <c r="M89" s="855"/>
      <c r="N89" s="57"/>
    </row>
    <row r="90" spans="1:14" ht="15" thickBot="1">
      <c r="B90" s="97" t="s">
        <v>1058</v>
      </c>
      <c r="C90" s="98"/>
      <c r="D90" s="98"/>
      <c r="E90" s="98"/>
      <c r="F90" s="98"/>
      <c r="G90" s="98"/>
      <c r="H90" s="98"/>
      <c r="I90" s="99"/>
      <c r="J90" s="100"/>
      <c r="K90" s="315">
        <v>0.05</v>
      </c>
      <c r="L90" s="856">
        <f>N83*K90</f>
        <v>9328.8599007818939</v>
      </c>
      <c r="M90" s="857"/>
      <c r="N90" s="57"/>
    </row>
    <row r="91" spans="1:14" ht="15" thickBot="1">
      <c r="B91" s="820" t="s">
        <v>1037</v>
      </c>
      <c r="C91" s="821"/>
      <c r="D91" s="821"/>
      <c r="E91" s="821"/>
      <c r="F91" s="821"/>
      <c r="G91" s="821"/>
      <c r="H91" s="821"/>
      <c r="I91" s="821"/>
      <c r="J91" s="821"/>
      <c r="K91" s="821"/>
      <c r="L91" s="821"/>
      <c r="M91" s="822"/>
      <c r="N91" s="58">
        <f>L88+L89+L90</f>
        <v>55973.15940469136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242550.35742032924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1162</v>
      </c>
      <c r="C31" s="87" t="s">
        <v>1675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144981.63255389579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824">
        <f>VLOOKUP(A64,TRANSPORTE!A6:D117,4,FALSE)</f>
        <v>1096.6533277314397</v>
      </c>
      <c r="M64" s="825"/>
      <c r="N64" s="297">
        <f>K64*L64</f>
        <v>1370.8166596642996</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2927.6166596642997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186577.19801563787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37315.439603127576</v>
      </c>
      <c r="M87" s="855"/>
      <c r="N87" s="57"/>
    </row>
    <row r="88" spans="1:14">
      <c r="B88" s="95" t="s">
        <v>1057</v>
      </c>
      <c r="C88" s="96"/>
      <c r="D88" s="96"/>
      <c r="E88" s="96"/>
      <c r="F88" s="96"/>
      <c r="G88" s="96"/>
      <c r="H88" s="96"/>
      <c r="I88" s="93"/>
      <c r="J88" s="94"/>
      <c r="K88" s="314">
        <v>0.05</v>
      </c>
      <c r="L88" s="854">
        <f>N82*K88</f>
        <v>9328.8599007818939</v>
      </c>
      <c r="M88" s="855"/>
      <c r="N88" s="57"/>
    </row>
    <row r="89" spans="1:14" ht="15" thickBot="1">
      <c r="B89" s="97" t="s">
        <v>1058</v>
      </c>
      <c r="C89" s="98"/>
      <c r="D89" s="98"/>
      <c r="E89" s="98"/>
      <c r="F89" s="98"/>
      <c r="G89" s="98"/>
      <c r="H89" s="98"/>
      <c r="I89" s="99"/>
      <c r="J89" s="100"/>
      <c r="K89" s="315">
        <v>0.05</v>
      </c>
      <c r="L89" s="856">
        <f>N82*K89</f>
        <v>9328.8599007818939</v>
      </c>
      <c r="M89" s="857"/>
      <c r="N89" s="57"/>
    </row>
    <row r="90" spans="1:14" ht="15" thickBot="1">
      <c r="B90" s="820" t="s">
        <v>1037</v>
      </c>
      <c r="C90" s="821"/>
      <c r="D90" s="821"/>
      <c r="E90" s="821"/>
      <c r="F90" s="821"/>
      <c r="G90" s="821"/>
      <c r="H90" s="821"/>
      <c r="I90" s="821"/>
      <c r="J90" s="821"/>
      <c r="K90" s="821"/>
      <c r="L90" s="821"/>
      <c r="M90" s="822"/>
      <c r="N90" s="58">
        <f>L87+L88+L89</f>
        <v>55973.15940469136</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242550.35742032924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1163</v>
      </c>
      <c r="C31" s="87" t="s">
        <v>1676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8</v>
      </c>
      <c r="N37" s="282">
        <f t="shared" ref="N37:N43" si="0">K37/M37</f>
        <v>21562.5</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8</v>
      </c>
      <c r="N38" s="282">
        <f t="shared" si="0"/>
        <v>15000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8</v>
      </c>
      <c r="N39" s="282">
        <f t="shared" si="0"/>
        <v>61950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8</v>
      </c>
      <c r="N42" s="282">
        <f t="shared" si="0"/>
        <v>37187.5</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8</v>
      </c>
      <c r="N43" s="282">
        <f t="shared" si="0"/>
        <v>8827</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922.04676066569448</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173979.23722996234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824">
        <f>VLOOKUP(A64,TRANSPORTE!A6:D117,4,FALSE)</f>
        <v>1096.6533277314397</v>
      </c>
      <c r="M64" s="825"/>
      <c r="N64" s="297">
        <f>K64*L64</f>
        <v>1370.8166596642996</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2927.6166596642997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216496.84945237011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43299.369890474023</v>
      </c>
      <c r="M87" s="855"/>
      <c r="N87" s="57"/>
    </row>
    <row r="88" spans="1:14">
      <c r="B88" s="95" t="s">
        <v>1057</v>
      </c>
      <c r="C88" s="96"/>
      <c r="D88" s="96"/>
      <c r="E88" s="96"/>
      <c r="F88" s="96"/>
      <c r="G88" s="96"/>
      <c r="H88" s="96"/>
      <c r="I88" s="93"/>
      <c r="J88" s="94"/>
      <c r="K88" s="314">
        <v>0.05</v>
      </c>
      <c r="L88" s="854">
        <f>N82*K88</f>
        <v>10824.842472618506</v>
      </c>
      <c r="M88" s="855"/>
      <c r="N88" s="57"/>
    </row>
    <row r="89" spans="1:14" ht="15" thickBot="1">
      <c r="B89" s="97" t="s">
        <v>1058</v>
      </c>
      <c r="C89" s="98"/>
      <c r="D89" s="98"/>
      <c r="E89" s="98"/>
      <c r="F89" s="98"/>
      <c r="G89" s="98"/>
      <c r="H89" s="98"/>
      <c r="I89" s="99"/>
      <c r="J89" s="100"/>
      <c r="K89" s="315">
        <v>0.05</v>
      </c>
      <c r="L89" s="856">
        <f>N82*K89</f>
        <v>10824.842472618506</v>
      </c>
      <c r="M89" s="857"/>
      <c r="N89" s="57"/>
    </row>
    <row r="90" spans="1:14" ht="15" thickBot="1">
      <c r="B90" s="820" t="s">
        <v>1037</v>
      </c>
      <c r="C90" s="821"/>
      <c r="D90" s="821"/>
      <c r="E90" s="821"/>
      <c r="F90" s="821"/>
      <c r="G90" s="821"/>
      <c r="H90" s="821"/>
      <c r="I90" s="821"/>
      <c r="J90" s="821"/>
      <c r="K90" s="821"/>
      <c r="L90" s="821"/>
      <c r="M90" s="822"/>
      <c r="N90" s="58">
        <f>L87+L88+L89</f>
        <v>64949.054835711031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281445.90428808116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1164</v>
      </c>
      <c r="C31" s="87" t="s">
        <v>1677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144981.63255389579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1465</v>
      </c>
      <c r="B65" s="52" t="str">
        <f>VLOOKUP(A65,TRANSPORTE!A6:D117,3,FALSE)</f>
        <v>Transporte de mezcla discontinua en caliente tipo M-13</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186577.19801563787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37315.439603127576</v>
      </c>
      <c r="M88" s="855"/>
      <c r="N88" s="57"/>
    </row>
    <row r="89" spans="1:14">
      <c r="B89" s="95" t="s">
        <v>1057</v>
      </c>
      <c r="C89" s="96"/>
      <c r="D89" s="96"/>
      <c r="E89" s="96"/>
      <c r="F89" s="96"/>
      <c r="G89" s="96"/>
      <c r="H89" s="96"/>
      <c r="I89" s="93"/>
      <c r="J89" s="94"/>
      <c r="K89" s="314">
        <v>0.05</v>
      </c>
      <c r="L89" s="854">
        <f>N83*K89</f>
        <v>9328.8599007818939</v>
      </c>
      <c r="M89" s="855"/>
      <c r="N89" s="57"/>
    </row>
    <row r="90" spans="1:14" ht="15" thickBot="1">
      <c r="B90" s="97" t="s">
        <v>1058</v>
      </c>
      <c r="C90" s="98"/>
      <c r="D90" s="98"/>
      <c r="E90" s="98"/>
      <c r="F90" s="98"/>
      <c r="G90" s="98"/>
      <c r="H90" s="98"/>
      <c r="I90" s="99"/>
      <c r="J90" s="100"/>
      <c r="K90" s="315">
        <v>0.05</v>
      </c>
      <c r="L90" s="856">
        <f>N83*K90</f>
        <v>9328.8599007818939</v>
      </c>
      <c r="M90" s="857"/>
      <c r="N90" s="57"/>
    </row>
    <row r="91" spans="1:14" ht="15" thickBot="1">
      <c r="B91" s="820" t="s">
        <v>1037</v>
      </c>
      <c r="C91" s="821"/>
      <c r="D91" s="821"/>
      <c r="E91" s="821"/>
      <c r="F91" s="821"/>
      <c r="G91" s="821"/>
      <c r="H91" s="821"/>
      <c r="I91" s="821"/>
      <c r="J91" s="821"/>
      <c r="K91" s="821"/>
      <c r="L91" s="821"/>
      <c r="M91" s="822"/>
      <c r="N91" s="58">
        <f>L88+L89+L90</f>
        <v>55973.15940469136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242550.35742032924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1165</v>
      </c>
      <c r="C31" s="87" t="s">
        <v>1678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144981.63255389579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1466</v>
      </c>
      <c r="B65" s="52" t="str">
        <f>VLOOKUP(A65,TRANSPORTE!A6:D117,3,FALSE)</f>
        <v>Transporte de mezcla discontinua en caliente tipo M-10</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186577.19801563787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37315.439603127576</v>
      </c>
      <c r="M88" s="855"/>
      <c r="N88" s="57"/>
    </row>
    <row r="89" spans="1:14">
      <c r="B89" s="95" t="s">
        <v>1057</v>
      </c>
      <c r="C89" s="96"/>
      <c r="D89" s="96"/>
      <c r="E89" s="96"/>
      <c r="F89" s="96"/>
      <c r="G89" s="96"/>
      <c r="H89" s="96"/>
      <c r="I89" s="93"/>
      <c r="J89" s="94"/>
      <c r="K89" s="314">
        <v>0.05</v>
      </c>
      <c r="L89" s="854">
        <f>N83*K89</f>
        <v>9328.8599007818939</v>
      </c>
      <c r="M89" s="855"/>
      <c r="N89" s="57"/>
    </row>
    <row r="90" spans="1:14" ht="15" thickBot="1">
      <c r="B90" s="97" t="s">
        <v>1058</v>
      </c>
      <c r="C90" s="98"/>
      <c r="D90" s="98"/>
      <c r="E90" s="98"/>
      <c r="F90" s="98"/>
      <c r="G90" s="98"/>
      <c r="H90" s="98"/>
      <c r="I90" s="99"/>
      <c r="J90" s="100"/>
      <c r="K90" s="315">
        <v>0.05</v>
      </c>
      <c r="L90" s="856">
        <f>N83*K90</f>
        <v>9328.8599007818939</v>
      </c>
      <c r="M90" s="857"/>
      <c r="N90" s="57"/>
    </row>
    <row r="91" spans="1:14" ht="15" thickBot="1">
      <c r="B91" s="820" t="s">
        <v>1037</v>
      </c>
      <c r="C91" s="821"/>
      <c r="D91" s="821"/>
      <c r="E91" s="821"/>
      <c r="F91" s="821"/>
      <c r="G91" s="821"/>
      <c r="H91" s="821"/>
      <c r="I91" s="821"/>
      <c r="J91" s="821"/>
      <c r="K91" s="821"/>
      <c r="L91" s="821"/>
      <c r="M91" s="822"/>
      <c r="N91" s="58">
        <f>L88+L89+L90</f>
        <v>55973.15940469136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242550.35742032924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227" t="s">
        <v>1166</v>
      </c>
      <c r="C31" s="87" t="s">
        <v>1679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829.84208459912497</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144981.63255389579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2</v>
      </c>
      <c r="N54" s="282">
        <f>K54*M54</f>
        <v>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30369.527956086524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1467</v>
      </c>
      <c r="B64" s="52" t="str">
        <f>VLOOKUP(A64,TRANSPORTE!A6:D117,3,FALSE)</f>
        <v>Transporte de mezcla discontinua en caliente tipo F-13</v>
      </c>
      <c r="C64" s="53"/>
      <c r="D64" s="53"/>
      <c r="E64" s="53"/>
      <c r="F64" s="53"/>
      <c r="G64" s="53"/>
      <c r="H64" s="321" t="s">
        <v>1552</v>
      </c>
      <c r="I64" s="289">
        <v>1.25</v>
      </c>
      <c r="J64" s="296">
        <v>1</v>
      </c>
      <c r="K64" s="289">
        <f>I64*J64</f>
        <v>1.25</v>
      </c>
      <c r="L64" s="824">
        <f>VLOOKUP(A64,TRANSPORTE!A6:D117,4,FALSE)</f>
        <v>1096.6533277314397</v>
      </c>
      <c r="M64" s="825"/>
      <c r="N64" s="297">
        <f>K64*L64</f>
        <v>1370.8166596642996</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2927.6166596642997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186577.19801563787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37315.439603127576</v>
      </c>
      <c r="M87" s="855"/>
      <c r="N87" s="57"/>
    </row>
    <row r="88" spans="1:14">
      <c r="B88" s="95" t="s">
        <v>1057</v>
      </c>
      <c r="C88" s="96"/>
      <c r="D88" s="96"/>
      <c r="E88" s="96"/>
      <c r="F88" s="96"/>
      <c r="G88" s="96"/>
      <c r="H88" s="96"/>
      <c r="I88" s="93"/>
      <c r="J88" s="94"/>
      <c r="K88" s="314">
        <v>0.05</v>
      </c>
      <c r="L88" s="854">
        <f>N82*K88</f>
        <v>9328.8599007818939</v>
      </c>
      <c r="M88" s="855"/>
      <c r="N88" s="57"/>
    </row>
    <row r="89" spans="1:14" ht="15" thickBot="1">
      <c r="B89" s="97" t="s">
        <v>1058</v>
      </c>
      <c r="C89" s="98"/>
      <c r="D89" s="98"/>
      <c r="E89" s="98"/>
      <c r="F89" s="98"/>
      <c r="G89" s="98"/>
      <c r="H89" s="98"/>
      <c r="I89" s="99"/>
      <c r="J89" s="100"/>
      <c r="K89" s="315">
        <v>0.05</v>
      </c>
      <c r="L89" s="856">
        <f>N82*K89</f>
        <v>9328.8599007818939</v>
      </c>
      <c r="M89" s="857"/>
      <c r="N89" s="57"/>
    </row>
    <row r="90" spans="1:14" ht="15" thickBot="1">
      <c r="B90" s="820" t="s">
        <v>1037</v>
      </c>
      <c r="C90" s="821"/>
      <c r="D90" s="821"/>
      <c r="E90" s="821"/>
      <c r="F90" s="821"/>
      <c r="G90" s="821"/>
      <c r="H90" s="821"/>
      <c r="I90" s="821"/>
      <c r="J90" s="821"/>
      <c r="K90" s="821"/>
      <c r="L90" s="821"/>
      <c r="M90" s="822"/>
      <c r="N90" s="58">
        <f>L87+L88+L89</f>
        <v>55973.15940469136</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242550.35742032924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1167</v>
      </c>
      <c r="C31" s="87" t="s">
        <v>1680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7"/>
      <c r="J36" s="278"/>
      <c r="K36" s="279">
        <f>VLOOKUP(A36,EQUIPOS!A6:D163,4,FALSE)</f>
        <v>100000</v>
      </c>
      <c r="L36" s="280"/>
      <c r="M36" s="281">
        <v>30</v>
      </c>
      <c r="N36" s="282">
        <f>K36/M36</f>
        <v>3333.3333333333335</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166</v>
      </c>
      <c r="B38" s="833" t="str">
        <f>VLOOKUP(A38,EQUIPOS!A8:D154,3,FALSE)</f>
        <v>Compactador de Rodillo POTENCIA: 99HP, PESO: 8 ton</v>
      </c>
      <c r="C38" s="834"/>
      <c r="D38" s="834"/>
      <c r="E38" s="834"/>
      <c r="F38" s="834"/>
      <c r="G38" s="834"/>
      <c r="H38" s="835"/>
      <c r="I38" s="277"/>
      <c r="J38" s="278"/>
      <c r="K38" s="279">
        <f>VLOOKUP(A38,EQUIPOS!A8:D165,4,FALSE)</f>
        <v>120000</v>
      </c>
      <c r="L38" s="280"/>
      <c r="M38" s="281">
        <v>10</v>
      </c>
      <c r="N38" s="282">
        <f t="shared" si="0"/>
        <v>12000</v>
      </c>
    </row>
    <row r="39" spans="1:14">
      <c r="A39" t="s">
        <v>284</v>
      </c>
      <c r="B39" s="833" t="str">
        <f>VLOOKUP(A39,EQUIPOS!A9:D154,3,FALSE)</f>
        <v>Planta de asfalto en caliente</v>
      </c>
      <c r="C39" s="834"/>
      <c r="D39" s="834"/>
      <c r="E39" s="834"/>
      <c r="F39" s="834"/>
      <c r="G39" s="834"/>
      <c r="H39" s="835"/>
      <c r="I39" s="277"/>
      <c r="J39" s="278"/>
      <c r="K39" s="279">
        <f>VLOOKUP(A39,EQUIPOS!A9:D166,4,FALSE)</f>
        <v>495600</v>
      </c>
      <c r="L39" s="280"/>
      <c r="M39" s="281">
        <v>10</v>
      </c>
      <c r="N39" s="282">
        <f t="shared" si="0"/>
        <v>49560</v>
      </c>
    </row>
    <row r="40" spans="1:14">
      <c r="A40" t="s">
        <v>290</v>
      </c>
      <c r="B40" s="833" t="str">
        <f>VLOOKUP(A40,EQUIPOS!A10:D154,3,FALSE)</f>
        <v>Planta trituradora</v>
      </c>
      <c r="C40" s="834"/>
      <c r="D40" s="834"/>
      <c r="E40" s="834"/>
      <c r="F40" s="834"/>
      <c r="G40" s="834"/>
      <c r="H40" s="835"/>
      <c r="I40" s="277"/>
      <c r="J40" s="278"/>
      <c r="K40" s="279">
        <f>VLOOKUP(A40,EQUIPOS!A10:D167,4,FALSE)</f>
        <v>577500</v>
      </c>
      <c r="L40" s="280"/>
      <c r="M40" s="281">
        <v>30</v>
      </c>
      <c r="N40" s="282">
        <f t="shared" si="0"/>
        <v>19250</v>
      </c>
    </row>
    <row r="41" spans="1:14">
      <c r="A41" t="s">
        <v>314</v>
      </c>
      <c r="B41" s="833" t="str">
        <f>VLOOKUP(A41,EQUIPOS!A11:D155,3,FALSE)</f>
        <v xml:space="preserve">Retroexcavadora E-200 sobre orugas
</v>
      </c>
      <c r="C41" s="834"/>
      <c r="D41" s="834"/>
      <c r="E41" s="834"/>
      <c r="F41" s="834"/>
      <c r="G41" s="834"/>
      <c r="H41" s="835"/>
      <c r="I41" s="277"/>
      <c r="J41" s="278"/>
      <c r="K41" s="279">
        <f>VLOOKUP(A41,EQUIPOS!A11:D168,4,FALSE)</f>
        <v>178405.71407889973</v>
      </c>
      <c r="L41" s="280"/>
      <c r="M41" s="281">
        <v>30</v>
      </c>
      <c r="N41" s="282">
        <f t="shared" si="0"/>
        <v>5946.8571359633243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7"/>
      <c r="J42" s="278"/>
      <c r="K42" s="279">
        <f>VLOOKUP(A42,EQUIPOS!A12:D169,4,FALSE)</f>
        <v>297500</v>
      </c>
      <c r="L42" s="280"/>
      <c r="M42" s="281">
        <v>10</v>
      </c>
      <c r="N42" s="282">
        <f t="shared" si="0"/>
        <v>29750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330"/>
      <c r="C44" s="331"/>
      <c r="D44" s="331"/>
      <c r="E44" s="331"/>
      <c r="F44" s="331"/>
      <c r="G44" s="331"/>
      <c r="H44" s="332"/>
      <c r="I44" s="277"/>
      <c r="J44" s="278"/>
      <c r="K44" s="279"/>
      <c r="L44" s="280"/>
      <c r="M44" s="281"/>
      <c r="N44" s="282"/>
    </row>
    <row r="45" spans="1:14">
      <c r="B45" s="833"/>
      <c r="C45" s="834"/>
      <c r="D45" s="834"/>
      <c r="E45" s="834"/>
      <c r="F45" s="834"/>
      <c r="G45" s="834"/>
      <c r="H45" s="835"/>
      <c r="I45" s="836"/>
      <c r="J45" s="817"/>
      <c r="K45" s="279"/>
      <c r="L45" s="837"/>
      <c r="M45" s="838"/>
      <c r="N45" s="282"/>
    </row>
    <row r="46" spans="1:14">
      <c r="B46" s="833"/>
      <c r="C46" s="834"/>
      <c r="D46" s="834"/>
      <c r="E46" s="839"/>
      <c r="F46" s="834"/>
      <c r="G46" s="834"/>
      <c r="H46" s="835"/>
      <c r="I46" s="42"/>
      <c r="J46" s="43"/>
      <c r="K46" s="284"/>
      <c r="L46" s="286"/>
      <c r="M46" s="287"/>
      <c r="N46" s="288"/>
    </row>
    <row r="47" spans="1:14">
      <c r="B47" s="840" t="s">
        <v>1036</v>
      </c>
      <c r="C47" s="841"/>
      <c r="D47" s="841"/>
      <c r="E47" s="44"/>
      <c r="F47" s="45"/>
      <c r="G47" s="45"/>
      <c r="H47" s="46"/>
      <c r="I47" s="42"/>
      <c r="J47" s="43"/>
      <c r="K47" s="289"/>
      <c r="L47" s="286"/>
      <c r="M47" s="411">
        <v>0.1</v>
      </c>
      <c r="N47" s="354">
        <f>N81*M47</f>
        <v>829.84208459912497</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144981.63255389579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21656.805682918948</v>
      </c>
      <c r="N54" s="282">
        <f>K54*M54</f>
        <v>30319.527956086524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2</v>
      </c>
      <c r="N55" s="282">
        <f>K55*M55</f>
        <v>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815"/>
      <c r="C58" s="816"/>
      <c r="D58" s="816"/>
      <c r="E58" s="816"/>
      <c r="F58" s="816"/>
      <c r="G58" s="816"/>
      <c r="H58" s="816"/>
      <c r="I58" s="817"/>
      <c r="J58" s="48"/>
      <c r="K58" s="50"/>
      <c r="L58" s="818"/>
      <c r="M58" s="819"/>
      <c r="N58" s="51"/>
    </row>
    <row r="59" spans="1:14" ht="15" thickBot="1">
      <c r="B59" s="820" t="s">
        <v>1037</v>
      </c>
      <c r="C59" s="821"/>
      <c r="D59" s="821"/>
      <c r="E59" s="821"/>
      <c r="F59" s="821"/>
      <c r="G59" s="821"/>
      <c r="H59" s="821"/>
      <c r="I59" s="821"/>
      <c r="J59" s="821"/>
      <c r="K59" s="821"/>
      <c r="L59" s="821"/>
      <c r="M59" s="822"/>
      <c r="N59" s="404">
        <f>SUM(N54:N58)</f>
        <v>30369.527956086524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824">
        <f>VLOOKUP(A64,TRANSPORTE!A5:D117,4,FALSE)</f>
        <v>1112</v>
      </c>
      <c r="M64" s="825"/>
      <c r="N64" s="297">
        <f>K64*L64</f>
        <v>1556.8</v>
      </c>
    </row>
    <row r="65" spans="1:15">
      <c r="A65" t="s">
        <v>1468</v>
      </c>
      <c r="B65" s="52" t="str">
        <f>VLOOKUP(A65,TRANSPORTE!A6:D117,3,FALSE)</f>
        <v>Transporte de mezcla discontinua en caliente tipo F-10</v>
      </c>
      <c r="C65" s="53"/>
      <c r="D65" s="53"/>
      <c r="E65" s="53"/>
      <c r="F65" s="53"/>
      <c r="G65" s="53"/>
      <c r="H65" s="321" t="s">
        <v>1552</v>
      </c>
      <c r="I65" s="289">
        <v>1.25</v>
      </c>
      <c r="J65" s="296">
        <v>1</v>
      </c>
      <c r="K65" s="289">
        <f>I65*J65</f>
        <v>1.25</v>
      </c>
      <c r="L65" s="824">
        <f>VLOOKUP(A65,TRANSPORTE!A6:D117,4,FALSE)</f>
        <v>1096.6533277314397</v>
      </c>
      <c r="M65" s="825"/>
      <c r="N65" s="297">
        <f>K65*L65</f>
        <v>1370.8166596642996</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2927.6166596642997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186577.19801563787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37315.439603127576</v>
      </c>
      <c r="M88" s="855"/>
      <c r="N88" s="57"/>
    </row>
    <row r="89" spans="1:14">
      <c r="B89" s="95" t="s">
        <v>1057</v>
      </c>
      <c r="C89" s="96"/>
      <c r="D89" s="96"/>
      <c r="E89" s="96"/>
      <c r="F89" s="96"/>
      <c r="G89" s="96"/>
      <c r="H89" s="96"/>
      <c r="I89" s="93"/>
      <c r="J89" s="94"/>
      <c r="K89" s="314">
        <v>0.05</v>
      </c>
      <c r="L89" s="854">
        <f>N83*K89</f>
        <v>9328.8599007818939</v>
      </c>
      <c r="M89" s="855"/>
      <c r="N89" s="57"/>
    </row>
    <row r="90" spans="1:14" ht="15" thickBot="1">
      <c r="B90" s="97" t="s">
        <v>1058</v>
      </c>
      <c r="C90" s="98"/>
      <c r="D90" s="98"/>
      <c r="E90" s="98"/>
      <c r="F90" s="98"/>
      <c r="G90" s="98"/>
      <c r="H90" s="98"/>
      <c r="I90" s="99"/>
      <c r="J90" s="100"/>
      <c r="K90" s="315">
        <v>0.05</v>
      </c>
      <c r="L90" s="856">
        <f>N83*K90</f>
        <v>9328.8599007818939</v>
      </c>
      <c r="M90" s="857"/>
      <c r="N90" s="57"/>
    </row>
    <row r="91" spans="1:14" ht="15" thickBot="1">
      <c r="B91" s="820" t="s">
        <v>1037</v>
      </c>
      <c r="C91" s="821"/>
      <c r="D91" s="821"/>
      <c r="E91" s="821"/>
      <c r="F91" s="821"/>
      <c r="G91" s="821"/>
      <c r="H91" s="821"/>
      <c r="I91" s="821"/>
      <c r="J91" s="821"/>
      <c r="K91" s="821"/>
      <c r="L91" s="821"/>
      <c r="M91" s="822"/>
      <c r="N91" s="58">
        <f>L88+L89+L90</f>
        <v>55973.15940469136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242550.35742032924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 thickBot="1">
      <c r="B124" s="271" t="s">
        <v>2327</v>
      </c>
      <c r="C124" s="403"/>
      <c r="D124" s="403"/>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1168</v>
      </c>
      <c r="C31" s="87" t="s">
        <v>1681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148</v>
      </c>
      <c r="B36" s="833" t="str">
        <f>VLOOKUP(A36,EQUIPOS!A6:D154,3,FALSE)</f>
        <v>Cargador : Potencia en el volante 110 hp, Clasificación de RPM del motor 2300.</v>
      </c>
      <c r="C36" s="834"/>
      <c r="D36" s="834"/>
      <c r="E36" s="834"/>
      <c r="F36" s="834"/>
      <c r="G36" s="834"/>
      <c r="H36" s="835"/>
      <c r="I36" s="277"/>
      <c r="J36" s="278"/>
      <c r="K36" s="279">
        <f>VLOOKUP(A36,EQUIPOS!A6:D163,4,FALSE)</f>
        <v>90000</v>
      </c>
      <c r="L36" s="280"/>
      <c r="M36" s="281">
        <v>30</v>
      </c>
      <c r="N36" s="282">
        <f>K36/M36</f>
        <v>3000</v>
      </c>
    </row>
    <row r="37" spans="1:14">
      <c r="A37" s="119" t="s">
        <v>173</v>
      </c>
      <c r="B37" s="833" t="str">
        <f>VLOOKUP(A37,EQUIPOS!A7:D154,3,FALSE)</f>
        <v>Compactador neumático de Potencia 70 HP, peso de 13 ton</v>
      </c>
      <c r="C37" s="834"/>
      <c r="D37" s="834"/>
      <c r="E37" s="834"/>
      <c r="F37" s="834"/>
      <c r="G37" s="834"/>
      <c r="H37" s="835"/>
      <c r="I37" s="277"/>
      <c r="J37" s="278"/>
      <c r="K37" s="279">
        <f>VLOOKUP(A37,EQUIPOS!A7:D164,4,FALSE)</f>
        <v>172500</v>
      </c>
      <c r="L37" s="280"/>
      <c r="M37" s="281">
        <v>10</v>
      </c>
      <c r="N37" s="282">
        <f t="shared" ref="N37:N43" si="0">K37/M37</f>
        <v>17250</v>
      </c>
    </row>
    <row r="38" spans="1:14">
      <c r="A38" t="s">
        <v>284</v>
      </c>
      <c r="B38" s="833" t="str">
        <f>VLOOKUP(A38,EQUIPOS!A8:D154,3,FALSE)</f>
        <v>Planta de asfalto en caliente</v>
      </c>
      <c r="C38" s="834"/>
      <c r="D38" s="834"/>
      <c r="E38" s="834"/>
      <c r="F38" s="834"/>
      <c r="G38" s="834"/>
      <c r="H38" s="835"/>
      <c r="I38" s="277"/>
      <c r="J38" s="278"/>
      <c r="K38" s="279">
        <f>VLOOKUP(A38,EQUIPOS!A8:D165,4,FALSE)</f>
        <v>495600</v>
      </c>
      <c r="L38" s="280"/>
      <c r="M38" s="281">
        <v>10</v>
      </c>
      <c r="N38" s="282">
        <f t="shared" si="0"/>
        <v>49560</v>
      </c>
    </row>
    <row r="39" spans="1:14">
      <c r="A39" t="s">
        <v>290</v>
      </c>
      <c r="B39" s="833" t="str">
        <f>VLOOKUP(A39,EQUIPOS!A9:D154,3,FALSE)</f>
        <v>Planta trituradora</v>
      </c>
      <c r="C39" s="834"/>
      <c r="D39" s="834"/>
      <c r="E39" s="834"/>
      <c r="F39" s="834"/>
      <c r="G39" s="834"/>
      <c r="H39" s="835"/>
      <c r="I39" s="277"/>
      <c r="J39" s="278"/>
      <c r="K39" s="279">
        <f>VLOOKUP(A39,EQUIPOS!A9:D166,4,FALSE)</f>
        <v>577500</v>
      </c>
      <c r="L39" s="280"/>
      <c r="M39" s="281">
        <v>30</v>
      </c>
      <c r="N39" s="282">
        <f t="shared" si="0"/>
        <v>19250</v>
      </c>
    </row>
    <row r="40" spans="1:14">
      <c r="A40" t="s">
        <v>316</v>
      </c>
      <c r="B40" s="833" t="str">
        <f>VLOOKUP(A40,EQUIPOS!A10:D154,3,FALSE)</f>
        <v>Retroexcavadora Tipo E-200 o  Equivalente</v>
      </c>
      <c r="C40" s="834"/>
      <c r="D40" s="834"/>
      <c r="E40" s="834"/>
      <c r="F40" s="834"/>
      <c r="G40" s="834"/>
      <c r="H40" s="835"/>
      <c r="I40" s="277"/>
      <c r="J40" s="278"/>
      <c r="K40" s="279">
        <f>VLOOKUP(A40,EQUIPOS!A10:D167,4,FALSE)</f>
        <v>168000</v>
      </c>
      <c r="L40" s="280"/>
      <c r="M40" s="281">
        <v>30</v>
      </c>
      <c r="N40" s="282">
        <f t="shared" si="0"/>
        <v>5600</v>
      </c>
    </row>
    <row r="41" spans="1:14">
      <c r="A41" t="s">
        <v>358</v>
      </c>
      <c r="B41" s="833" t="str">
        <f>VLOOKUP(A41,EQUIPOS!A11:D155,3,FALSE)</f>
        <v xml:space="preserve">Terminadora de asfalto (Finisher), potencia en el volante 174 HP, R=20M3/H, velocidad de desplazamiento 114 m/min
</v>
      </c>
      <c r="C41" s="834"/>
      <c r="D41" s="834"/>
      <c r="E41" s="834"/>
      <c r="F41" s="834"/>
      <c r="G41" s="834"/>
      <c r="H41" s="835"/>
      <c r="I41" s="277"/>
      <c r="J41" s="278"/>
      <c r="K41" s="279">
        <f>VLOOKUP(A41,EQUIPOS!A11:D168,4,FALSE)</f>
        <v>297500</v>
      </c>
      <c r="L41" s="280"/>
      <c r="M41" s="281">
        <v>10</v>
      </c>
      <c r="N41" s="282">
        <f t="shared" si="0"/>
        <v>29750</v>
      </c>
    </row>
    <row r="42" spans="1:14">
      <c r="A42" t="s">
        <v>166</v>
      </c>
      <c r="B42" s="833" t="str">
        <f>VLOOKUP(A42,EQUIPOS!A12:D156,3,FALSE)</f>
        <v>Compactador de Rodillo POTENCIA: 99HP, PESO: 8 ton</v>
      </c>
      <c r="C42" s="834"/>
      <c r="D42" s="834"/>
      <c r="E42" s="834"/>
      <c r="F42" s="834"/>
      <c r="G42" s="834"/>
      <c r="H42" s="835"/>
      <c r="I42" s="277"/>
      <c r="J42" s="278"/>
      <c r="K42" s="279">
        <f>VLOOKUP(A42,EQUIPOS!A12:D169,4,FALSE)</f>
        <v>120000</v>
      </c>
      <c r="L42" s="280"/>
      <c r="M42" s="281">
        <v>10</v>
      </c>
      <c r="N42" s="282">
        <f t="shared" si="0"/>
        <v>12000</v>
      </c>
    </row>
    <row r="43" spans="1:14">
      <c r="A43" t="s">
        <v>373</v>
      </c>
      <c r="B43" s="833" t="str">
        <f>VLOOKUP(A43,EQUIPOS!A13:D157,3,FALSE)</f>
        <v>Volqueta 6 m3</v>
      </c>
      <c r="C43" s="834"/>
      <c r="D43" s="834"/>
      <c r="E43" s="834"/>
      <c r="F43" s="834"/>
      <c r="G43" s="834"/>
      <c r="H43" s="835"/>
      <c r="I43" s="277"/>
      <c r="J43" s="278"/>
      <c r="K43" s="279">
        <f>VLOOKUP(A43,EQUIPOS!A13:D170,4,FALSE)</f>
        <v>70616</v>
      </c>
      <c r="L43" s="280"/>
      <c r="M43" s="281">
        <v>10</v>
      </c>
      <c r="N43" s="282">
        <f t="shared" si="0"/>
        <v>7061.6</v>
      </c>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1085.1781106296251</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144556.77811062962</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21656.805682918948</v>
      </c>
      <c r="N53" s="282">
        <f>K53*M53</f>
        <v>30319.527956086524</v>
      </c>
    </row>
    <row r="54" spans="1:14">
      <c r="A54" s="114"/>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30319.527956086524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824">
        <f>VLOOKUP(A63,TRANSPORTE!A5:D117,4,FALSE)</f>
        <v>1112</v>
      </c>
      <c r="M63" s="825"/>
      <c r="N63" s="297">
        <f>K63*L63</f>
        <v>1556.8</v>
      </c>
    </row>
    <row r="64" spans="1:14">
      <c r="A64" t="s">
        <v>1377</v>
      </c>
      <c r="B64" s="52" t="str">
        <f>VLOOKUP(A64,TRANSPORTE!A6:D117,3,FALSE)</f>
        <v>Transporte de mezcla</v>
      </c>
      <c r="C64" s="53"/>
      <c r="D64" s="53"/>
      <c r="E64" s="53"/>
      <c r="F64" s="53"/>
      <c r="G64" s="53"/>
      <c r="H64" s="321" t="s">
        <v>1552</v>
      </c>
      <c r="I64" s="289">
        <v>1.25</v>
      </c>
      <c r="J64" s="296">
        <v>1</v>
      </c>
      <c r="K64" s="289">
        <f>I64*J64</f>
        <v>1.25</v>
      </c>
      <c r="L64" s="824">
        <f>VLOOKUP(A64,TRANSPORTE!A6:D117,4,FALSE)</f>
        <v>1096.6533277314397</v>
      </c>
      <c r="M64" s="825"/>
      <c r="N64" s="297">
        <f>K64*L64</f>
        <v>1370.8166596642996</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2927.6166596642997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54</v>
      </c>
      <c r="B75" s="55" t="str">
        <f>VLOOKUP(A75,'MANO DE OBRA'!A8:D69,3,FALSE)</f>
        <v>Rastrilleros (2)</v>
      </c>
      <c r="C75" s="53"/>
      <c r="D75" s="53"/>
      <c r="E75" s="53"/>
      <c r="F75" s="53"/>
      <c r="G75" s="53"/>
      <c r="H75" s="53"/>
      <c r="I75" s="302">
        <f>K75/J75*100</f>
        <v>82811.68411799999</v>
      </c>
      <c r="J75" s="303">
        <v>185</v>
      </c>
      <c r="K75" s="304">
        <f>VLOOKUP(A75,'MANO DE OBRA'!A8:D100,4,FALSE)</f>
        <v>153201.61561829998</v>
      </c>
      <c r="L75" s="56"/>
      <c r="M75" s="309">
        <v>80</v>
      </c>
      <c r="N75" s="405">
        <f>K75/M75</f>
        <v>1915.0201952287498</v>
      </c>
    </row>
    <row r="76" spans="1:15">
      <c r="A76" t="s">
        <v>34</v>
      </c>
      <c r="B76" s="55" t="str">
        <f>VLOOKUP(A76,'MANO DE OBRA'!A9:D70,3,FALSE)</f>
        <v>Oficial (3)</v>
      </c>
      <c r="C76" s="53"/>
      <c r="D76" s="53"/>
      <c r="E76" s="53"/>
      <c r="F76" s="53"/>
      <c r="G76" s="53"/>
      <c r="H76" s="53"/>
      <c r="I76" s="302">
        <f>K76/J76*100</f>
        <v>165623.36823599998</v>
      </c>
      <c r="J76" s="303">
        <v>185</v>
      </c>
      <c r="K76" s="304">
        <f>VLOOKUP(A76,'MANO DE OBRA'!A9:D101,4,FALSE)</f>
        <v>306403.23123659997</v>
      </c>
      <c r="L76" s="56"/>
      <c r="M76" s="310">
        <v>80</v>
      </c>
      <c r="N76" s="405">
        <f>K76/M76</f>
        <v>3830.0403904574996</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10851.78110629625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188655.70383267669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37731.14076653534</v>
      </c>
      <c r="M87" s="855"/>
      <c r="N87" s="57"/>
    </row>
    <row r="88" spans="1:14">
      <c r="B88" s="95" t="s">
        <v>1057</v>
      </c>
      <c r="C88" s="96"/>
      <c r="D88" s="96"/>
      <c r="E88" s="96"/>
      <c r="F88" s="96"/>
      <c r="G88" s="96"/>
      <c r="H88" s="96"/>
      <c r="I88" s="93"/>
      <c r="J88" s="94"/>
      <c r="K88" s="314">
        <v>0.05</v>
      </c>
      <c r="L88" s="854">
        <f>N82*K88</f>
        <v>9432.785191633835</v>
      </c>
      <c r="M88" s="855"/>
      <c r="N88" s="57"/>
    </row>
    <row r="89" spans="1:14" ht="15" thickBot="1">
      <c r="B89" s="97" t="s">
        <v>1058</v>
      </c>
      <c r="C89" s="98"/>
      <c r="D89" s="98"/>
      <c r="E89" s="98"/>
      <c r="F89" s="98"/>
      <c r="G89" s="98"/>
      <c r="H89" s="98"/>
      <c r="I89" s="99"/>
      <c r="J89" s="100"/>
      <c r="K89" s="315">
        <v>0.05</v>
      </c>
      <c r="L89" s="856">
        <f>N82*K89</f>
        <v>9432.785191633835</v>
      </c>
      <c r="M89" s="857"/>
      <c r="N89" s="57"/>
    </row>
    <row r="90" spans="1:14" ht="15" thickBot="1">
      <c r="B90" s="820" t="s">
        <v>1037</v>
      </c>
      <c r="C90" s="821"/>
      <c r="D90" s="821"/>
      <c r="E90" s="821"/>
      <c r="F90" s="821"/>
      <c r="G90" s="821"/>
      <c r="H90" s="821"/>
      <c r="I90" s="821"/>
      <c r="J90" s="821"/>
      <c r="K90" s="821"/>
      <c r="L90" s="821"/>
      <c r="M90" s="822"/>
      <c r="N90" s="58">
        <f>L87+L88+L89</f>
        <v>56596.711149803006</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245252.41498247971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1169</v>
      </c>
      <c r="C31" s="87" t="s">
        <v>2178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117</v>
      </c>
      <c r="B36" s="833" t="str">
        <f>VLOOKUP(A36,EQUIPOS!A6:D154,3,FALSE)</f>
        <v xml:space="preserve">Barredora mecánica de cepillo de 3658 mm ; 6 m3 </v>
      </c>
      <c r="C36" s="834"/>
      <c r="D36" s="834"/>
      <c r="E36" s="834"/>
      <c r="F36" s="834"/>
      <c r="G36" s="834"/>
      <c r="H36" s="835"/>
      <c r="I36" s="277"/>
      <c r="J36" s="278"/>
      <c r="K36" s="279">
        <f>VLOOKUP(A36,EQUIPOS!A6:D163,4,FALSE)</f>
        <v>60644</v>
      </c>
      <c r="L36" s="280"/>
      <c r="M36" s="281">
        <v>150</v>
      </c>
      <c r="N36" s="282">
        <f>K36/M36</f>
        <v>404.29333333333335</v>
      </c>
    </row>
    <row r="37" spans="1:14">
      <c r="A37" s="119" t="s">
        <v>148</v>
      </c>
      <c r="B37" s="833" t="str">
        <f>VLOOKUP(A37,EQUIPOS!A7:D154,3,FALSE)</f>
        <v>Cargador : Potencia en el volante 110 hp, Clasificación de RPM del motor 2300.</v>
      </c>
      <c r="C37" s="834"/>
      <c r="D37" s="834"/>
      <c r="E37" s="834"/>
      <c r="F37" s="834"/>
      <c r="G37" s="834"/>
      <c r="H37" s="835"/>
      <c r="I37" s="277"/>
      <c r="J37" s="278"/>
      <c r="K37" s="279">
        <f>VLOOKUP(A37,EQUIPOS!A7:D164,4,FALSE)</f>
        <v>90000</v>
      </c>
      <c r="L37" s="280"/>
      <c r="M37" s="281">
        <v>150</v>
      </c>
      <c r="N37" s="282">
        <f>K37/M37</f>
        <v>600</v>
      </c>
    </row>
    <row r="38" spans="1:14">
      <c r="A38" t="s">
        <v>236</v>
      </c>
      <c r="B38" s="833" t="str">
        <f>VLOOKUP(A38,EQUIPOS!A8:D154,3,FALSE)</f>
        <v>Fresadora de pavimento, potencia 255 HP, peso 19 Ton, PROFUNDIDAD DE CORTE 305 mm</v>
      </c>
      <c r="C38" s="834"/>
      <c r="D38" s="834"/>
      <c r="E38" s="834"/>
      <c r="F38" s="834"/>
      <c r="G38" s="834"/>
      <c r="H38" s="835"/>
      <c r="I38" s="277"/>
      <c r="J38" s="278"/>
      <c r="K38" s="279">
        <f>VLOOKUP(A38,EQUIPOS!A8:D165,4,FALSE)</f>
        <v>350000</v>
      </c>
      <c r="L38" s="280"/>
      <c r="M38" s="281">
        <v>150</v>
      </c>
      <c r="N38" s="282">
        <f>K38/M38</f>
        <v>2333.3333333333335</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N75*M41</f>
        <v>1.7022401735366666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3339.3289068402037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1317</v>
      </c>
      <c r="B58" s="52" t="str">
        <f>VLOOKUP(A58,TRANSPORTE!A5:D117,3,FALSE)</f>
        <v>Transporte de material fresado</v>
      </c>
      <c r="C58" s="327"/>
      <c r="D58" s="327"/>
      <c r="E58" s="327"/>
      <c r="F58" s="327"/>
      <c r="G58" s="327"/>
      <c r="H58" s="321" t="s">
        <v>1552</v>
      </c>
      <c r="I58" s="289">
        <v>0.13</v>
      </c>
      <c r="J58" s="296">
        <v>1</v>
      </c>
      <c r="K58" s="289">
        <f>I58*J58</f>
        <v>0.13</v>
      </c>
      <c r="L58" s="824">
        <f>VLOOKUP(A58,TRANSPORTE!A5:D117,4,FALSE)</f>
        <v>1096.6533277314397</v>
      </c>
      <c r="M58" s="825"/>
      <c r="N58" s="297">
        <f>K58*L58</f>
        <v>142.56493260508717</v>
      </c>
    </row>
    <row r="59" spans="1:14">
      <c r="B59" s="52"/>
      <c r="C59" s="53"/>
      <c r="D59" s="53"/>
      <c r="E59" s="53"/>
      <c r="F59" s="53"/>
      <c r="G59" s="53"/>
      <c r="H59" s="321"/>
      <c r="I59" s="289"/>
      <c r="J59" s="296"/>
      <c r="K59" s="289"/>
      <c r="L59" s="824"/>
      <c r="M59" s="825"/>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142.56493260508717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1200</v>
      </c>
      <c r="N69" s="405">
        <f>K69/M69</f>
        <v>170.22401735366665</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170.22401735366665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3652.1178567989573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730.42357135979148</v>
      </c>
      <c r="M82" s="855"/>
      <c r="N82" s="57"/>
    </row>
    <row r="83" spans="1:14">
      <c r="B83" s="95" t="s">
        <v>1057</v>
      </c>
      <c r="C83" s="96"/>
      <c r="D83" s="96"/>
      <c r="E83" s="96"/>
      <c r="F83" s="96"/>
      <c r="G83" s="96"/>
      <c r="H83" s="96"/>
      <c r="I83" s="93"/>
      <c r="J83" s="94"/>
      <c r="K83" s="314">
        <v>0.05</v>
      </c>
      <c r="L83" s="854">
        <f>N77*K83</f>
        <v>182.60589283994787</v>
      </c>
      <c r="M83" s="855"/>
      <c r="N83" s="57"/>
    </row>
    <row r="84" spans="1:14" ht="15" thickBot="1">
      <c r="B84" s="97" t="s">
        <v>1058</v>
      </c>
      <c r="C84" s="98"/>
      <c r="D84" s="98"/>
      <c r="E84" s="98"/>
      <c r="F84" s="98"/>
      <c r="G84" s="98"/>
      <c r="H84" s="98"/>
      <c r="I84" s="99"/>
      <c r="J84" s="100"/>
      <c r="K84" s="315">
        <v>0.05</v>
      </c>
      <c r="L84" s="856">
        <f>N77*K84</f>
        <v>182.60589283994787</v>
      </c>
      <c r="M84" s="857"/>
      <c r="N84" s="57"/>
    </row>
    <row r="85" spans="1:14" ht="15" thickBot="1">
      <c r="B85" s="820" t="s">
        <v>1037</v>
      </c>
      <c r="C85" s="821"/>
      <c r="D85" s="821"/>
      <c r="E85" s="821"/>
      <c r="F85" s="821"/>
      <c r="G85" s="821"/>
      <c r="H85" s="821"/>
      <c r="I85" s="821"/>
      <c r="J85" s="821"/>
      <c r="K85" s="821"/>
      <c r="L85" s="821"/>
      <c r="M85" s="822"/>
      <c r="N85" s="58">
        <f>L82+L83+L84</f>
        <v>1095.6353570396873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4747.753213838645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71" t="s">
        <v>2327</v>
      </c>
      <c r="C118" s="403"/>
      <c r="D118" s="403"/>
      <c r="E118" s="63"/>
      <c r="F118" s="63"/>
      <c r="G118" s="63"/>
      <c r="H118" s="63"/>
      <c r="I118" s="63"/>
      <c r="J118" s="799"/>
      <c r="K118" s="799"/>
      <c r="L118" s="799"/>
      <c r="M118" s="799"/>
      <c r="N118" s="800"/>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2123</v>
      </c>
      <c r="C31" s="87" t="s">
        <v>2180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117</v>
      </c>
      <c r="B36" s="833" t="str">
        <f>VLOOKUP(A36,EQUIPOS!A6:D154,3,FALSE)</f>
        <v xml:space="preserve">Barredora mecánica de cepillo de 3658 mm ; 6 m3 </v>
      </c>
      <c r="C36" s="834"/>
      <c r="D36" s="834"/>
      <c r="E36" s="834"/>
      <c r="F36" s="834"/>
      <c r="G36" s="834"/>
      <c r="H36" s="835"/>
      <c r="I36" s="277"/>
      <c r="J36" s="278"/>
      <c r="K36" s="279">
        <f>VLOOKUP(A36,EQUIPOS!A6:D163,4,FALSE)</f>
        <v>60644</v>
      </c>
      <c r="L36" s="280"/>
      <c r="M36" s="281">
        <v>300</v>
      </c>
      <c r="N36" s="282">
        <f>K36/M36</f>
        <v>202.14666666666668</v>
      </c>
    </row>
    <row r="37" spans="1:14">
      <c r="A37" s="119" t="s">
        <v>148</v>
      </c>
      <c r="B37" s="833" t="str">
        <f>VLOOKUP(A37,EQUIPOS!A7:D154,3,FALSE)</f>
        <v>Cargador : Potencia en el volante 110 hp, Clasificación de RPM del motor 2300.</v>
      </c>
      <c r="C37" s="834"/>
      <c r="D37" s="834"/>
      <c r="E37" s="834"/>
      <c r="F37" s="834"/>
      <c r="G37" s="834"/>
      <c r="H37" s="835"/>
      <c r="I37" s="277"/>
      <c r="J37" s="278"/>
      <c r="K37" s="279">
        <f>VLOOKUP(A37,EQUIPOS!A7:D164,4,FALSE)</f>
        <v>90000</v>
      </c>
      <c r="L37" s="280"/>
      <c r="M37" s="281">
        <v>300</v>
      </c>
      <c r="N37" s="282">
        <f>K37/M37</f>
        <v>300</v>
      </c>
    </row>
    <row r="38" spans="1:14">
      <c r="A38" t="s">
        <v>236</v>
      </c>
      <c r="B38" s="833" t="str">
        <f>VLOOKUP(A38,EQUIPOS!A8:D154,3,FALSE)</f>
        <v>Fresadora de pavimento, potencia 255 HP, peso 19 Ton, PROFUNDIDAD DE CORTE 305 mm</v>
      </c>
      <c r="C38" s="834"/>
      <c r="D38" s="834"/>
      <c r="E38" s="834"/>
      <c r="F38" s="834"/>
      <c r="G38" s="834"/>
      <c r="H38" s="835"/>
      <c r="I38" s="277"/>
      <c r="J38" s="278"/>
      <c r="K38" s="279">
        <f>VLOOKUP(A38,EQUIPOS!A8:D165,4,FALSE)</f>
        <v>350000</v>
      </c>
      <c r="L38" s="280"/>
      <c r="M38" s="281">
        <v>300</v>
      </c>
      <c r="N38" s="282">
        <f>K38/M38</f>
        <v>1166.6666666666667</v>
      </c>
    </row>
    <row r="39" spans="1:14">
      <c r="B39" s="833"/>
      <c r="C39" s="834"/>
      <c r="D39" s="834"/>
      <c r="E39" s="834"/>
      <c r="F39" s="834"/>
      <c r="G39" s="834"/>
      <c r="H39" s="835"/>
      <c r="I39" s="836"/>
      <c r="J39" s="817"/>
      <c r="K39" s="279"/>
      <c r="L39" s="837"/>
      <c r="M39" s="838"/>
      <c r="N39" s="282"/>
    </row>
    <row r="40" spans="1:14">
      <c r="B40" s="833"/>
      <c r="C40" s="834"/>
      <c r="D40" s="834"/>
      <c r="E40" s="839"/>
      <c r="F40" s="834"/>
      <c r="G40" s="834"/>
      <c r="H40" s="835"/>
      <c r="I40" s="42"/>
      <c r="J40" s="43"/>
      <c r="K40" s="284"/>
      <c r="L40" s="286"/>
      <c r="M40" s="287"/>
      <c r="N40" s="288"/>
    </row>
    <row r="41" spans="1:14">
      <c r="B41" s="840" t="s">
        <v>1036</v>
      </c>
      <c r="C41" s="841"/>
      <c r="D41" s="841"/>
      <c r="E41" s="44"/>
      <c r="F41" s="45"/>
      <c r="G41" s="45"/>
      <c r="H41" s="46"/>
      <c r="I41" s="42"/>
      <c r="J41" s="43"/>
      <c r="K41" s="289"/>
      <c r="L41" s="286"/>
      <c r="M41" s="411">
        <v>0.01</v>
      </c>
      <c r="N41" s="354">
        <f>N75*M41</f>
        <v>0.85112008676833328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1669.6644534201018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1317</v>
      </c>
      <c r="B58" s="52" t="str">
        <f>VLOOKUP(A58,TRANSPORTE!A5:D117,3,FALSE)</f>
        <v>Transporte de material fresado</v>
      </c>
      <c r="C58" s="327"/>
      <c r="D58" s="327"/>
      <c r="E58" s="327"/>
      <c r="F58" s="327"/>
      <c r="G58" s="327"/>
      <c r="H58" s="321" t="s">
        <v>1552</v>
      </c>
      <c r="I58" s="423">
        <v>6.5000000000000002E-2</v>
      </c>
      <c r="J58" s="296">
        <v>1</v>
      </c>
      <c r="K58" s="423">
        <f>I58*J58</f>
        <v>6.5000000000000002E-2</v>
      </c>
      <c r="L58" s="824">
        <f>VLOOKUP(A58,TRANSPORTE!A5:D117,4,FALSE)</f>
        <v>1096.6533277314397</v>
      </c>
      <c r="M58" s="825"/>
      <c r="N58" s="297">
        <f>K58*L58</f>
        <v>71.282466302543583</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71.282466302543583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2400</v>
      </c>
      <c r="N69" s="405">
        <f>K69/M69</f>
        <v>85.112008676833327</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85.112008676833327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1826.0589283994786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365.21178567989574</v>
      </c>
      <c r="M82" s="855"/>
      <c r="N82" s="57"/>
    </row>
    <row r="83" spans="1:14">
      <c r="B83" s="95" t="s">
        <v>1057</v>
      </c>
      <c r="C83" s="96"/>
      <c r="D83" s="96"/>
      <c r="E83" s="96"/>
      <c r="F83" s="96"/>
      <c r="G83" s="96"/>
      <c r="H83" s="96"/>
      <c r="I83" s="93"/>
      <c r="J83" s="94"/>
      <c r="K83" s="314">
        <v>0.05</v>
      </c>
      <c r="L83" s="854">
        <f>N77*K83</f>
        <v>91.302946419973935</v>
      </c>
      <c r="M83" s="855"/>
      <c r="N83" s="57"/>
    </row>
    <row r="84" spans="1:14" ht="15" thickBot="1">
      <c r="B84" s="97" t="s">
        <v>1058</v>
      </c>
      <c r="C84" s="98"/>
      <c r="D84" s="98"/>
      <c r="E84" s="98"/>
      <c r="F84" s="98"/>
      <c r="G84" s="98"/>
      <c r="H84" s="98"/>
      <c r="I84" s="99"/>
      <c r="J84" s="100"/>
      <c r="K84" s="315">
        <v>0.05</v>
      </c>
      <c r="L84" s="856">
        <f>N77*K84</f>
        <v>91.302946419973935</v>
      </c>
      <c r="M84" s="857"/>
      <c r="N84" s="57"/>
    </row>
    <row r="85" spans="1:14" ht="15" thickBot="1">
      <c r="B85" s="820" t="s">
        <v>1037</v>
      </c>
      <c r="C85" s="821"/>
      <c r="D85" s="821"/>
      <c r="E85" s="821"/>
      <c r="F85" s="821"/>
      <c r="G85" s="821"/>
      <c r="H85" s="821"/>
      <c r="I85" s="821"/>
      <c r="J85" s="821"/>
      <c r="K85" s="821"/>
      <c r="L85" s="821"/>
      <c r="M85" s="822"/>
      <c r="N85" s="58">
        <f>L82+L83+L84</f>
        <v>547.81767851984364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2373.8766069193225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71" t="s">
        <v>2327</v>
      </c>
      <c r="C118" s="403"/>
      <c r="D118" s="403"/>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1170</v>
      </c>
      <c r="C31" s="87" t="s">
        <v>2181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18</v>
      </c>
      <c r="N36" s="282">
        <f>K36/M36</f>
        <v>2777.7777777777778</v>
      </c>
    </row>
    <row r="37" spans="1:14">
      <c r="A37" s="119" t="s">
        <v>154</v>
      </c>
      <c r="B37" s="833" t="str">
        <f>VLOOKUP(A37,EQUIPOS!A7:D154,3,FALSE)</f>
        <v>Carrotanque Irrigador de asfalto, 1000 GALONES DE CAPACIDAD</v>
      </c>
      <c r="C37" s="834"/>
      <c r="D37" s="834"/>
      <c r="E37" s="834"/>
      <c r="F37" s="834"/>
      <c r="G37" s="834"/>
      <c r="H37" s="835"/>
      <c r="I37" s="277"/>
      <c r="J37" s="278"/>
      <c r="K37" s="279">
        <f>VLOOKUP(A37,EQUIPOS!A7:D164,4,FALSE)</f>
        <v>80000</v>
      </c>
      <c r="L37" s="280"/>
      <c r="M37" s="281">
        <v>18</v>
      </c>
      <c r="N37" s="282">
        <f>K37/M37</f>
        <v>4444.4444444444443</v>
      </c>
    </row>
    <row r="38" spans="1:14">
      <c r="A38" t="s">
        <v>269</v>
      </c>
      <c r="B38" s="833" t="str">
        <f>VLOOKUP(A38,EQUIPOS!A8:D154,3,FALSE)</f>
        <v>Motoniveladora  potencia 215 HP, ancho de cuchilla 4,27 m, peso 18 ton.</v>
      </c>
      <c r="C38" s="834"/>
      <c r="D38" s="834"/>
      <c r="E38" s="834"/>
      <c r="F38" s="834"/>
      <c r="G38" s="834"/>
      <c r="H38" s="835"/>
      <c r="I38" s="277"/>
      <c r="J38" s="278"/>
      <c r="K38" s="279">
        <f>VLOOKUP(A38,EQUIPOS!A8:D165,4,FALSE)</f>
        <v>131144</v>
      </c>
      <c r="L38" s="280"/>
      <c r="M38" s="281">
        <v>18</v>
      </c>
      <c r="N38" s="282">
        <f>K38/M38</f>
        <v>7285.7777777777774</v>
      </c>
    </row>
    <row r="39" spans="1:14">
      <c r="A39" t="s">
        <v>299</v>
      </c>
      <c r="B39" s="833" t="str">
        <f>VLOOKUP(A39,EQUIPOS!A9:D154,3,FALSE)</f>
        <v xml:space="preserve">Recicladora, potencia 430HP </v>
      </c>
      <c r="C39" s="834"/>
      <c r="D39" s="834"/>
      <c r="E39" s="834"/>
      <c r="F39" s="834"/>
      <c r="G39" s="834"/>
      <c r="H39" s="835"/>
      <c r="I39" s="836"/>
      <c r="J39" s="817"/>
      <c r="K39" s="279">
        <f>VLOOKUP(A39,EQUIPOS!A9:D166,4,FALSE)</f>
        <v>437245</v>
      </c>
      <c r="L39" s="837">
        <v>18</v>
      </c>
      <c r="M39" s="838"/>
      <c r="N39" s="282">
        <f>K39/L39</f>
        <v>24291.388888888891</v>
      </c>
    </row>
    <row r="40" spans="1:14">
      <c r="A40" t="s">
        <v>365</v>
      </c>
      <c r="B40" s="833" t="str">
        <f>VLOOKUP(A40,EQUIPOS!A10:D154,3,FALSE)</f>
        <v xml:space="preserve">Vibrocompatador, potencia 153 HP, peso 10 Ton. </v>
      </c>
      <c r="C40" s="834"/>
      <c r="D40" s="834"/>
      <c r="E40" s="834"/>
      <c r="F40" s="834"/>
      <c r="G40" s="834"/>
      <c r="H40" s="835"/>
      <c r="I40" s="42"/>
      <c r="J40" s="43"/>
      <c r="K40" s="279">
        <f>VLOOKUP(A40,EQUIPOS!A10:D167,4,FALSE)</f>
        <v>115500</v>
      </c>
      <c r="L40" s="286"/>
      <c r="M40" s="287">
        <v>18</v>
      </c>
      <c r="N40" s="282">
        <f>K40/M40</f>
        <v>6416.666666666667</v>
      </c>
    </row>
    <row r="41" spans="1:14">
      <c r="B41" s="840" t="s">
        <v>1036</v>
      </c>
      <c r="C41" s="841"/>
      <c r="D41" s="841"/>
      <c r="E41" s="44"/>
      <c r="F41" s="45"/>
      <c r="G41" s="45"/>
      <c r="H41" s="46"/>
      <c r="I41" s="42"/>
      <c r="J41" s="43"/>
      <c r="K41" s="289"/>
      <c r="L41" s="286"/>
      <c r="M41" s="411">
        <v>0.01</v>
      </c>
      <c r="N41" s="354">
        <f>N75*M41</f>
        <v>28.370669558944442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45244.426225114497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873</v>
      </c>
      <c r="B48" s="49" t="str">
        <f>VLOOKUP(A48,MATERIALES!A5:D373,3,FALSE)</f>
        <v>Arena lavada</v>
      </c>
      <c r="C48" s="291"/>
      <c r="D48" s="291"/>
      <c r="E48" s="291"/>
      <c r="F48" s="291"/>
      <c r="G48" s="291"/>
      <c r="H48" s="291"/>
      <c r="I48" s="278"/>
      <c r="J48" s="234" t="str">
        <f>VLOOKUP(A48,MATERIALES!A4:D640,2,FALSE)</f>
        <v>m3</v>
      </c>
      <c r="K48" s="292">
        <v>3.5000000000000003E-2</v>
      </c>
      <c r="L48" s="277"/>
      <c r="M48" s="412">
        <f>VLOOKUP(A48,MATERIALES!A5:D396,4,FALSE)</f>
        <v>45858.28603358088</v>
      </c>
      <c r="N48" s="282">
        <f>K48*M48</f>
        <v>1605.0400111753308</v>
      </c>
    </row>
    <row r="49" spans="1:14">
      <c r="A49" s="114" t="s">
        <v>833</v>
      </c>
      <c r="B49" s="49" t="str">
        <f>VLOOKUP(A49,MATERIALES!A6:D373,3,FALSE)</f>
        <v>Agregado petreo para mezclas asfálticas</v>
      </c>
      <c r="C49" s="291"/>
      <c r="D49" s="291"/>
      <c r="E49" s="291"/>
      <c r="F49" s="291"/>
      <c r="G49" s="291"/>
      <c r="H49" s="291"/>
      <c r="I49" s="278"/>
      <c r="J49" s="234" t="str">
        <f>VLOOKUP(A49,MATERIALES!A5:D641,2,FALSE)</f>
        <v>m3</v>
      </c>
      <c r="K49" s="292">
        <v>0.25</v>
      </c>
      <c r="L49" s="277"/>
      <c r="M49" s="412">
        <f>VLOOKUP(A49,MATERIALES!A6:D397,4,FALSE)</f>
        <v>63070</v>
      </c>
      <c r="N49" s="282">
        <f>K49*M49</f>
        <v>15767.5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815"/>
      <c r="C52" s="816"/>
      <c r="D52" s="816"/>
      <c r="E52" s="816"/>
      <c r="F52" s="816"/>
      <c r="G52" s="816"/>
      <c r="H52" s="816"/>
      <c r="I52" s="817"/>
      <c r="J52" s="48"/>
      <c r="K52" s="50"/>
      <c r="L52" s="818"/>
      <c r="M52" s="819"/>
      <c r="N52" s="51"/>
    </row>
    <row r="53" spans="1:14" ht="15" thickBot="1">
      <c r="B53" s="820" t="s">
        <v>1037</v>
      </c>
      <c r="C53" s="821"/>
      <c r="D53" s="821"/>
      <c r="E53" s="821"/>
      <c r="F53" s="821"/>
      <c r="G53" s="821"/>
      <c r="H53" s="821"/>
      <c r="I53" s="821"/>
      <c r="J53" s="821"/>
      <c r="K53" s="821"/>
      <c r="L53" s="821"/>
      <c r="M53" s="822"/>
      <c r="N53" s="404">
        <f>SUM(N48:N52)</f>
        <v>17372.54001117533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7"/>
      <c r="D58" s="327"/>
      <c r="E58" s="327"/>
      <c r="F58" s="327"/>
      <c r="G58" s="327"/>
      <c r="H58" s="321" t="s">
        <v>1552</v>
      </c>
      <c r="I58" s="423">
        <v>0.28500000000000003</v>
      </c>
      <c r="J58" s="296">
        <v>1</v>
      </c>
      <c r="K58" s="423">
        <f>I58*J58</f>
        <v>0.28500000000000003</v>
      </c>
      <c r="L58" s="824">
        <f>VLOOKUP(A58,TRANSPORTE!A5:D117,4,FALSE)</f>
        <v>1082</v>
      </c>
      <c r="M58" s="825"/>
      <c r="N58" s="297">
        <f>K58*L58</f>
        <v>308.37000000000006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308.37000000000006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t="s">
        <v>15</v>
      </c>
      <c r="B69" s="55" t="str">
        <f>VLOOKUP(A69,'MANO DE OBRA'!A8:D68,3,FALSE)</f>
        <v>Obrero (6)</v>
      </c>
      <c r="C69" s="53"/>
      <c r="D69" s="53"/>
      <c r="E69" s="53"/>
      <c r="F69" s="53"/>
      <c r="G69" s="53"/>
      <c r="H69" s="53"/>
      <c r="I69" s="302">
        <f>K69/J69*100</f>
        <v>165623.36823599998</v>
      </c>
      <c r="J69" s="303">
        <v>185</v>
      </c>
      <c r="K69" s="304">
        <f>VLOOKUP(A69,'MANO DE OBRA'!A8:D99,4,FALSE)</f>
        <v>306403.23123659997</v>
      </c>
      <c r="L69" s="56"/>
      <c r="M69" s="305">
        <v>144</v>
      </c>
      <c r="N69" s="405">
        <f>K69/M69</f>
        <v>2127.800216920833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144</v>
      </c>
      <c r="N70" s="405">
        <f>K70/M70</f>
        <v>709.26673897361115</v>
      </c>
    </row>
    <row r="71" spans="1:15">
      <c r="B71" s="55"/>
      <c r="C71" s="53"/>
      <c r="D71" s="53"/>
      <c r="E71" s="53"/>
      <c r="F71" s="53"/>
      <c r="G71" s="53"/>
      <c r="H71" s="53"/>
      <c r="I71" s="302"/>
      <c r="J71" s="303"/>
      <c r="K71" s="304"/>
      <c r="L71" s="56"/>
      <c r="M71" s="310"/>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2837.0669558944442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65762.403192184269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13152.480638436855</v>
      </c>
      <c r="M82" s="855"/>
      <c r="N82" s="57"/>
    </row>
    <row r="83" spans="1:14">
      <c r="B83" s="95" t="s">
        <v>1057</v>
      </c>
      <c r="C83" s="96"/>
      <c r="D83" s="96"/>
      <c r="E83" s="96"/>
      <c r="F83" s="96"/>
      <c r="G83" s="96"/>
      <c r="H83" s="96"/>
      <c r="I83" s="93"/>
      <c r="J83" s="94"/>
      <c r="K83" s="314">
        <v>0.05</v>
      </c>
      <c r="L83" s="854">
        <f>N77*K83</f>
        <v>3288.1201596092137</v>
      </c>
      <c r="M83" s="855"/>
      <c r="N83" s="57"/>
    </row>
    <row r="84" spans="1:14" ht="15" thickBot="1">
      <c r="B84" s="97" t="s">
        <v>1058</v>
      </c>
      <c r="C84" s="98"/>
      <c r="D84" s="98"/>
      <c r="E84" s="98"/>
      <c r="F84" s="98"/>
      <c r="G84" s="98"/>
      <c r="H84" s="98"/>
      <c r="I84" s="99"/>
      <c r="J84" s="100"/>
      <c r="K84" s="315">
        <v>0.05</v>
      </c>
      <c r="L84" s="856">
        <f>N77*K84</f>
        <v>3288.1201596092137</v>
      </c>
      <c r="M84" s="857"/>
      <c r="N84" s="57"/>
    </row>
    <row r="85" spans="1:14" ht="15" thickBot="1">
      <c r="B85" s="820" t="s">
        <v>1037</v>
      </c>
      <c r="C85" s="821"/>
      <c r="D85" s="821"/>
      <c r="E85" s="821"/>
      <c r="F85" s="821"/>
      <c r="G85" s="821"/>
      <c r="H85" s="821"/>
      <c r="I85" s="821"/>
      <c r="J85" s="821"/>
      <c r="K85" s="821"/>
      <c r="L85" s="821"/>
      <c r="M85" s="822"/>
      <c r="N85" s="58">
        <f>L82+L83+L84</f>
        <v>19728.720957655281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85491.124149839554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 thickBot="1">
      <c r="B118" s="271" t="s">
        <v>2327</v>
      </c>
      <c r="C118" s="403"/>
      <c r="D118" s="403"/>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1171</v>
      </c>
      <c r="C31" s="87" t="s">
        <v>2182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12</v>
      </c>
      <c r="N36" s="282">
        <f>K36/M36</f>
        <v>4166.666666666667</v>
      </c>
    </row>
    <row r="37" spans="1:14">
      <c r="A37" s="119" t="s">
        <v>154</v>
      </c>
      <c r="B37" s="330" t="str">
        <f>VLOOKUP(A37,EQUIPOS!A6:D154,3,FALSE)</f>
        <v>Carrotanque Irrigador de asfalto, 1000 GALONES DE CAPACIDAD</v>
      </c>
      <c r="C37" s="331"/>
      <c r="D37" s="331"/>
      <c r="E37" s="331"/>
      <c r="F37" s="331"/>
      <c r="G37" s="331"/>
      <c r="H37" s="332"/>
      <c r="I37" s="277"/>
      <c r="J37" s="278"/>
      <c r="K37" s="279">
        <f>VLOOKUP(A37,EQUIPOS!A6:D163,4,FALSE)</f>
        <v>80000</v>
      </c>
      <c r="L37" s="280"/>
      <c r="M37" s="281">
        <v>12</v>
      </c>
      <c r="N37" s="282">
        <f>K37/M37</f>
        <v>6666.666666666667</v>
      </c>
    </row>
    <row r="38" spans="1:14">
      <c r="A38" s="119" t="s">
        <v>269</v>
      </c>
      <c r="B38" s="330" t="str">
        <f>VLOOKUP(A38,EQUIPOS!A6:D154,3,FALSE)</f>
        <v>Motoniveladora  potencia 215 HP, ancho de cuchilla 4,27 m, peso 18 ton.</v>
      </c>
      <c r="C38" s="331"/>
      <c r="D38" s="331"/>
      <c r="E38" s="331"/>
      <c r="F38" s="331"/>
      <c r="G38" s="331"/>
      <c r="H38" s="332"/>
      <c r="I38" s="277"/>
      <c r="J38" s="278"/>
      <c r="K38" s="279">
        <f>VLOOKUP(A38,EQUIPOS!A6:D163,4,FALSE)</f>
        <v>131144</v>
      </c>
      <c r="L38" s="280"/>
      <c r="M38" s="281">
        <v>12</v>
      </c>
      <c r="N38" s="282">
        <f>K38/M38</f>
        <v>10928.666666666666</v>
      </c>
    </row>
    <row r="39" spans="1:14">
      <c r="A39" s="119" t="s">
        <v>299</v>
      </c>
      <c r="B39" s="833" t="str">
        <f>VLOOKUP(A39,EQUIPOS!A7:D154,3,FALSE)</f>
        <v xml:space="preserve">Recicladora, potencia 430HP </v>
      </c>
      <c r="C39" s="834"/>
      <c r="D39" s="834"/>
      <c r="E39" s="834"/>
      <c r="F39" s="834"/>
      <c r="G39" s="834"/>
      <c r="H39" s="835"/>
      <c r="I39" s="277"/>
      <c r="J39" s="278"/>
      <c r="K39" s="279">
        <f>VLOOKUP(A39,EQUIPOS!A7:D164,4,FALSE)</f>
        <v>437245</v>
      </c>
      <c r="L39" s="280"/>
      <c r="M39" s="281">
        <v>12</v>
      </c>
      <c r="N39" s="282">
        <f>K39/M39</f>
        <v>36437.083333333336</v>
      </c>
    </row>
    <row r="40" spans="1:14">
      <c r="A40" t="s">
        <v>365</v>
      </c>
      <c r="B40" s="833" t="str">
        <f>VLOOKUP(A40,EQUIPOS!A8:D154,3,FALSE)</f>
        <v xml:space="preserve">Vibrocompatador, potencia 153 HP, peso 10 Ton. </v>
      </c>
      <c r="C40" s="834"/>
      <c r="D40" s="834"/>
      <c r="E40" s="834"/>
      <c r="F40" s="834"/>
      <c r="G40" s="834"/>
      <c r="H40" s="835"/>
      <c r="I40" s="277"/>
      <c r="J40" s="278"/>
      <c r="K40" s="279">
        <f>VLOOKUP(A40,EQUIPOS!A8:D165,4,FALSE)</f>
        <v>115500</v>
      </c>
      <c r="L40" s="280"/>
      <c r="M40" s="281">
        <v>12</v>
      </c>
      <c r="N40" s="282">
        <f>K40/M40</f>
        <v>9625</v>
      </c>
    </row>
    <row r="41" spans="1:14">
      <c r="B41" s="833"/>
      <c r="C41" s="834"/>
      <c r="D41" s="834"/>
      <c r="E41" s="834"/>
      <c r="F41" s="834"/>
      <c r="G41" s="834"/>
      <c r="H41" s="835"/>
      <c r="I41" s="836"/>
      <c r="J41" s="817"/>
      <c r="K41" s="279"/>
      <c r="L41" s="837"/>
      <c r="M41" s="838"/>
      <c r="N41" s="282"/>
    </row>
    <row r="42" spans="1:14">
      <c r="B42" s="833"/>
      <c r="C42" s="834"/>
      <c r="D42" s="834"/>
      <c r="E42" s="839"/>
      <c r="F42" s="834"/>
      <c r="G42" s="834"/>
      <c r="H42" s="835"/>
      <c r="I42" s="42"/>
      <c r="J42" s="43"/>
      <c r="K42" s="284"/>
      <c r="L42" s="286"/>
      <c r="M42" s="287"/>
      <c r="N42" s="288"/>
    </row>
    <row r="43" spans="1:14">
      <c r="B43" s="840" t="s">
        <v>1036</v>
      </c>
      <c r="C43" s="953"/>
      <c r="D43" s="953"/>
      <c r="E43" s="44"/>
      <c r="F43" s="45"/>
      <c r="G43" s="45"/>
      <c r="H43" s="46"/>
      <c r="I43" s="42"/>
      <c r="J43" s="43"/>
      <c r="K43" s="289"/>
      <c r="L43" s="286"/>
      <c r="M43" s="411">
        <v>0.1</v>
      </c>
      <c r="N43" s="354">
        <f>N77*M43</f>
        <v>425.56004338416665</v>
      </c>
    </row>
    <row r="44" spans="1:14" ht="15" thickBot="1">
      <c r="B44" s="833"/>
      <c r="C44" s="834"/>
      <c r="D44" s="834"/>
      <c r="E44" s="834"/>
      <c r="F44" s="834"/>
      <c r="G44" s="834"/>
      <c r="H44" s="835"/>
      <c r="I44" s="842"/>
      <c r="J44" s="843"/>
      <c r="K44" s="47"/>
      <c r="L44" s="844"/>
      <c r="M44" s="845"/>
      <c r="N44" s="111"/>
    </row>
    <row r="45" spans="1:14" ht="15" thickBot="1">
      <c r="B45" s="820" t="s">
        <v>1037</v>
      </c>
      <c r="C45" s="821"/>
      <c r="D45" s="821"/>
      <c r="E45" s="821"/>
      <c r="F45" s="821"/>
      <c r="G45" s="821"/>
      <c r="H45" s="821"/>
      <c r="I45" s="821"/>
      <c r="J45" s="821"/>
      <c r="K45" s="821"/>
      <c r="L45" s="821"/>
      <c r="M45" s="822"/>
      <c r="N45" s="404">
        <f>SUM(N36:N44)</f>
        <v>68249.643376717504</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5" t="s">
        <v>1029</v>
      </c>
      <c r="K49" s="91" t="s">
        <v>1030</v>
      </c>
      <c r="L49" s="814" t="s">
        <v>1039</v>
      </c>
      <c r="M49" s="813"/>
      <c r="N49" s="92" t="s">
        <v>1035</v>
      </c>
    </row>
    <row r="50" spans="1:14">
      <c r="A50" t="s">
        <v>845</v>
      </c>
      <c r="B50" s="49" t="str">
        <f>VLOOKUP(A50,MATERIALES!A5:D373,3,FALSE)</f>
        <v>Agua</v>
      </c>
      <c r="C50" s="291"/>
      <c r="D50" s="291"/>
      <c r="E50" s="291"/>
      <c r="F50" s="291"/>
      <c r="G50" s="291"/>
      <c r="H50" s="291"/>
      <c r="I50" s="278"/>
      <c r="J50" s="234" t="str">
        <f>VLOOKUP(A50,MATERIALES!A4:D640,2,FALSE)</f>
        <v>lt</v>
      </c>
      <c r="K50" s="292">
        <v>75</v>
      </c>
      <c r="L50" s="277"/>
      <c r="M50" s="412">
        <f>VLOOKUP(A50,MATERIALES!A5:D396,4,FALSE)</f>
        <v>2</v>
      </c>
      <c r="N50" s="282">
        <f>K50*M50</f>
        <v>150</v>
      </c>
    </row>
    <row r="51" spans="1:14">
      <c r="A51" t="s">
        <v>879</v>
      </c>
      <c r="B51" s="49" t="str">
        <f>VLOOKUP(A51,MATERIALES!A5:D373,3,FALSE)</f>
        <v xml:space="preserve">Cemento Asfáltico </v>
      </c>
      <c r="C51" s="291"/>
      <c r="D51" s="291"/>
      <c r="E51" s="291"/>
      <c r="F51" s="291"/>
      <c r="G51" s="291"/>
      <c r="H51" s="291"/>
      <c r="I51" s="278"/>
      <c r="J51" s="234" t="str">
        <f>VLOOKUP(A51,MATERIALES!A4:D640,2,FALSE)</f>
        <v>kg</v>
      </c>
      <c r="K51" s="292">
        <v>1.3</v>
      </c>
      <c r="L51" s="277"/>
      <c r="M51" s="412">
        <f>VLOOKUP(A51,MATERIALES!A5:D396,4,FALSE)</f>
        <v>1525.1022005396792</v>
      </c>
      <c r="N51" s="282">
        <f>K51*M51</f>
        <v>1982.632860701583</v>
      </c>
    </row>
    <row r="52" spans="1:14">
      <c r="B52" s="49"/>
      <c r="C52" s="291"/>
      <c r="D52" s="291"/>
      <c r="E52" s="291"/>
      <c r="F52" s="291"/>
      <c r="G52" s="291"/>
      <c r="H52" s="291"/>
      <c r="I52" s="278"/>
      <c r="J52" s="234"/>
      <c r="K52" s="292"/>
      <c r="L52" s="277"/>
      <c r="M52" s="293"/>
      <c r="N52" s="294"/>
    </row>
    <row r="53" spans="1:14">
      <c r="B53" s="49"/>
      <c r="C53" s="291"/>
      <c r="D53" s="291"/>
      <c r="E53" s="291"/>
      <c r="F53" s="291"/>
      <c r="G53" s="291"/>
      <c r="H53" s="291"/>
      <c r="I53" s="278"/>
      <c r="J53" s="234"/>
      <c r="K53" s="292"/>
      <c r="L53" s="277"/>
      <c r="M53" s="293"/>
      <c r="N53" s="294"/>
    </row>
    <row r="54" spans="1:14" ht="15" thickBot="1">
      <c r="B54" s="815"/>
      <c r="C54" s="816"/>
      <c r="D54" s="816"/>
      <c r="E54" s="816"/>
      <c r="F54" s="816"/>
      <c r="G54" s="816"/>
      <c r="H54" s="816"/>
      <c r="I54" s="817"/>
      <c r="J54" s="48"/>
      <c r="K54" s="50"/>
      <c r="L54" s="818"/>
      <c r="M54" s="819"/>
      <c r="N54" s="51"/>
    </row>
    <row r="55" spans="1:14" ht="15" thickBot="1">
      <c r="B55" s="820" t="s">
        <v>1037</v>
      </c>
      <c r="C55" s="821"/>
      <c r="D55" s="821"/>
      <c r="E55" s="821"/>
      <c r="F55" s="821"/>
      <c r="G55" s="821"/>
      <c r="H55" s="821"/>
      <c r="I55" s="821"/>
      <c r="J55" s="821"/>
      <c r="K55" s="821"/>
      <c r="L55" s="821"/>
      <c r="M55" s="822"/>
      <c r="N55" s="404">
        <f>SUM(N50:N54)</f>
        <v>2132.632860701583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305">
        <v>96</v>
      </c>
      <c r="N71" s="405">
        <f>K71/M71</f>
        <v>1063.9001084604167</v>
      </c>
      <c r="O71" s="112"/>
    </row>
    <row r="72" spans="1:15">
      <c r="A72" t="s">
        <v>15</v>
      </c>
      <c r="B72" s="55" t="str">
        <f>VLOOKUP(A72,'MANO DE OBRA'!A8:D69,3,FALSE)</f>
        <v>Obrero (6)</v>
      </c>
      <c r="C72" s="53"/>
      <c r="D72" s="53"/>
      <c r="E72" s="53"/>
      <c r="F72" s="53"/>
      <c r="G72" s="53"/>
      <c r="H72" s="53"/>
      <c r="I72" s="302">
        <f>K72/J72*100</f>
        <v>165623.36823599998</v>
      </c>
      <c r="J72" s="303">
        <v>185</v>
      </c>
      <c r="K72" s="304">
        <f>VLOOKUP(A72,'MANO DE OBRA'!A8:D100,4,FALSE)</f>
        <v>306403.23123659997</v>
      </c>
      <c r="L72" s="56"/>
      <c r="M72" s="309">
        <v>96</v>
      </c>
      <c r="N72" s="405">
        <f>K72/M72</f>
        <v>3191.7003253812495</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4255.600433841666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N45+N55+N66+N77</f>
        <v>74637.876671260761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14927.575334252153</v>
      </c>
      <c r="M84" s="855"/>
      <c r="N84" s="57"/>
    </row>
    <row r="85" spans="1:14">
      <c r="B85" s="95" t="s">
        <v>1057</v>
      </c>
      <c r="C85" s="96"/>
      <c r="D85" s="96"/>
      <c r="E85" s="96"/>
      <c r="F85" s="96"/>
      <c r="G85" s="96"/>
      <c r="H85" s="96"/>
      <c r="I85" s="93"/>
      <c r="J85" s="94"/>
      <c r="K85" s="314">
        <v>0.05</v>
      </c>
      <c r="L85" s="854">
        <f>N79*K85</f>
        <v>3731.8938335630382</v>
      </c>
      <c r="M85" s="855"/>
      <c r="N85" s="57"/>
    </row>
    <row r="86" spans="1:14" ht="15" thickBot="1">
      <c r="B86" s="97" t="s">
        <v>1058</v>
      </c>
      <c r="C86" s="98"/>
      <c r="D86" s="98"/>
      <c r="E86" s="98"/>
      <c r="F86" s="98"/>
      <c r="G86" s="98"/>
      <c r="H86" s="98"/>
      <c r="I86" s="99"/>
      <c r="J86" s="100"/>
      <c r="K86" s="315">
        <v>0.05</v>
      </c>
      <c r="L86" s="856">
        <f>N79*K86</f>
        <v>3731.8938335630382</v>
      </c>
      <c r="M86" s="857"/>
      <c r="N86" s="57"/>
    </row>
    <row r="87" spans="1:14" ht="15" thickBot="1">
      <c r="B87" s="820" t="s">
        <v>1037</v>
      </c>
      <c r="C87" s="821"/>
      <c r="D87" s="821"/>
      <c r="E87" s="821"/>
      <c r="F87" s="821"/>
      <c r="G87" s="821"/>
      <c r="H87" s="821"/>
      <c r="I87" s="821"/>
      <c r="J87" s="821"/>
      <c r="K87" s="821"/>
      <c r="L87" s="821"/>
      <c r="M87" s="822"/>
      <c r="N87" s="58">
        <f>L84+L85+L86</f>
        <v>22391.363001378228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97029.239672638985</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58" t="s">
        <v>2324</v>
      </c>
      <c r="C106" s="859"/>
      <c r="D106" s="859"/>
      <c r="E106" s="859"/>
      <c r="F106" s="859"/>
      <c r="G106" s="859"/>
      <c r="H106" s="859"/>
      <c r="I106" s="859"/>
      <c r="J106" s="859"/>
      <c r="K106" s="859"/>
      <c r="L106" s="859"/>
      <c r="M106" s="859"/>
      <c r="N106" s="860"/>
    </row>
    <row r="107" spans="2:14" ht="15" customHeight="1">
      <c r="B107" s="858"/>
      <c r="C107" s="859"/>
      <c r="D107" s="859"/>
      <c r="E107" s="859"/>
      <c r="F107" s="859"/>
      <c r="G107" s="859"/>
      <c r="H107" s="859"/>
      <c r="I107" s="859"/>
      <c r="J107" s="859"/>
      <c r="K107" s="859"/>
      <c r="L107" s="859"/>
      <c r="M107" s="859"/>
      <c r="N107" s="860"/>
    </row>
    <row r="108" spans="2:14" ht="30" customHeight="1">
      <c r="B108" s="861" t="s">
        <v>2325</v>
      </c>
      <c r="C108" s="862"/>
      <c r="D108" s="862"/>
      <c r="E108" s="862"/>
      <c r="F108" s="862"/>
      <c r="G108" s="862"/>
      <c r="H108" s="862"/>
      <c r="I108" s="862"/>
      <c r="J108" s="862"/>
      <c r="K108" s="862"/>
      <c r="L108" s="862"/>
      <c r="M108" s="862"/>
      <c r="N108" s="863"/>
    </row>
    <row r="109" spans="2:14">
      <c r="B109" s="861"/>
      <c r="C109" s="862"/>
      <c r="D109" s="862"/>
      <c r="E109" s="862"/>
      <c r="F109" s="862"/>
      <c r="G109" s="862"/>
      <c r="H109" s="862"/>
      <c r="I109" s="862"/>
      <c r="J109" s="862"/>
      <c r="K109" s="862"/>
      <c r="L109" s="862"/>
      <c r="M109" s="862"/>
      <c r="N109" s="86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7"/>
      <c r="K119" s="797"/>
      <c r="L119" s="797"/>
      <c r="M119" s="797"/>
      <c r="N119" s="798"/>
    </row>
    <row r="120" spans="2:14" ht="15" thickBot="1">
      <c r="B120" s="271" t="s">
        <v>2327</v>
      </c>
      <c r="C120" s="403"/>
      <c r="D120" s="403"/>
      <c r="E120" s="63"/>
      <c r="F120" s="63"/>
      <c r="G120" s="63"/>
      <c r="H120" s="63"/>
      <c r="I120" s="63"/>
      <c r="J120" s="799"/>
      <c r="K120" s="799"/>
      <c r="L120" s="799"/>
      <c r="M120" s="799"/>
      <c r="N120"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1682</v>
      </c>
      <c r="C31" s="87" t="s">
        <v>2183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18</v>
      </c>
      <c r="N36" s="282">
        <f>K36/M36</f>
        <v>2777.7777777777778</v>
      </c>
    </row>
    <row r="37" spans="1:14">
      <c r="A37" s="119" t="s">
        <v>154</v>
      </c>
      <c r="B37" s="833" t="str">
        <f>VLOOKUP(A37,EQUIPOS!A7:D154,3,FALSE)</f>
        <v>Carrotanque Irrigador de asfalto, 1000 GALONES DE CAPACIDAD</v>
      </c>
      <c r="C37" s="834"/>
      <c r="D37" s="834"/>
      <c r="E37" s="834"/>
      <c r="F37" s="834"/>
      <c r="G37" s="834"/>
      <c r="H37" s="835"/>
      <c r="I37" s="277"/>
      <c r="J37" s="278"/>
      <c r="K37" s="279">
        <f>VLOOKUP(A37,EQUIPOS!A7:D164,4,FALSE)</f>
        <v>80000</v>
      </c>
      <c r="L37" s="280"/>
      <c r="M37" s="281">
        <v>18</v>
      </c>
      <c r="N37" s="282">
        <f>K37/M37</f>
        <v>4444.4444444444443</v>
      </c>
    </row>
    <row r="38" spans="1:14">
      <c r="A38" t="s">
        <v>269</v>
      </c>
      <c r="B38" s="833" t="str">
        <f>VLOOKUP(A38,EQUIPOS!A8:D154,3,FALSE)</f>
        <v>Motoniveladora  potencia 215 HP, ancho de cuchilla 4,27 m, peso 18 ton.</v>
      </c>
      <c r="C38" s="834"/>
      <c r="D38" s="834"/>
      <c r="E38" s="834"/>
      <c r="F38" s="834"/>
      <c r="G38" s="834"/>
      <c r="H38" s="835"/>
      <c r="I38" s="277"/>
      <c r="J38" s="278"/>
      <c r="K38" s="279">
        <f>VLOOKUP(A38,EQUIPOS!A8:D165,4,FALSE)</f>
        <v>131144</v>
      </c>
      <c r="L38" s="280"/>
      <c r="M38" s="281">
        <v>18</v>
      </c>
      <c r="N38" s="282">
        <f>K38/M38</f>
        <v>7285.7777777777774</v>
      </c>
    </row>
    <row r="39" spans="1:14">
      <c r="A39" t="s">
        <v>299</v>
      </c>
      <c r="B39" s="833" t="str">
        <f>VLOOKUP(A39,EQUIPOS!A9:D154,3,FALSE)</f>
        <v xml:space="preserve">Recicladora, potencia 430HP </v>
      </c>
      <c r="C39" s="834"/>
      <c r="D39" s="834"/>
      <c r="E39" s="834"/>
      <c r="F39" s="834"/>
      <c r="G39" s="834"/>
      <c r="H39" s="835"/>
      <c r="I39" s="836"/>
      <c r="J39" s="817"/>
      <c r="K39" s="279">
        <f>VLOOKUP(A39,EQUIPOS!A9:D166,4,FALSE)</f>
        <v>437245</v>
      </c>
      <c r="L39" s="837">
        <v>18</v>
      </c>
      <c r="M39" s="838"/>
      <c r="N39" s="282">
        <f>K39/L39</f>
        <v>24291.388888888891</v>
      </c>
    </row>
    <row r="40" spans="1:14">
      <c r="A40" t="s">
        <v>365</v>
      </c>
      <c r="B40" s="833" t="str">
        <f>VLOOKUP(A40,EQUIPOS!A10:D154,3,FALSE)</f>
        <v xml:space="preserve">Vibrocompatador, potencia 153 HP, peso 10 Ton. </v>
      </c>
      <c r="C40" s="834"/>
      <c r="D40" s="834"/>
      <c r="E40" s="834"/>
      <c r="F40" s="834"/>
      <c r="G40" s="834"/>
      <c r="H40" s="835"/>
      <c r="I40" s="42"/>
      <c r="J40" s="43"/>
      <c r="K40" s="279">
        <f>VLOOKUP(A40,EQUIPOS!A10:D167,4,FALSE)</f>
        <v>115500</v>
      </c>
      <c r="L40" s="286"/>
      <c r="M40" s="287">
        <v>18</v>
      </c>
      <c r="N40" s="282">
        <f>K40/M40</f>
        <v>6416.666666666667</v>
      </c>
    </row>
    <row r="41" spans="1:14">
      <c r="B41" s="330"/>
      <c r="C41" s="331"/>
      <c r="D41" s="331"/>
      <c r="E41" s="331"/>
      <c r="F41" s="333"/>
      <c r="G41" s="333"/>
      <c r="H41" s="131"/>
      <c r="I41" s="42"/>
      <c r="J41" s="43"/>
      <c r="K41" s="284"/>
      <c r="L41" s="286"/>
      <c r="M41" s="287"/>
      <c r="N41" s="282"/>
    </row>
    <row r="42" spans="1:14">
      <c r="B42" s="840" t="s">
        <v>1036</v>
      </c>
      <c r="C42" s="841"/>
      <c r="D42" s="841"/>
      <c r="E42" s="44"/>
      <c r="F42" s="45"/>
      <c r="G42" s="45"/>
      <c r="H42" s="46"/>
      <c r="I42" s="42"/>
      <c r="J42" s="43"/>
      <c r="K42" s="289"/>
      <c r="L42" s="286"/>
      <c r="M42" s="411">
        <v>0.01</v>
      </c>
      <c r="N42" s="354">
        <f>N76*M42</f>
        <v>28.370669558944442</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4">
        <f>SUM(N36:N43)</f>
        <v>45244.426225114497</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5" t="s">
        <v>1029</v>
      </c>
      <c r="K48" s="91" t="s">
        <v>1030</v>
      </c>
      <c r="L48" s="814" t="s">
        <v>1039</v>
      </c>
      <c r="M48" s="813"/>
      <c r="N48" s="92" t="s">
        <v>1035</v>
      </c>
    </row>
    <row r="49" spans="1:14">
      <c r="A49" t="s">
        <v>583</v>
      </c>
      <c r="B49" s="49" t="str">
        <f>VLOOKUP(A49,MATERIALES!A5:D373,3,FALSE)</f>
        <v>Mezcla densa en Caliente MDC-25</v>
      </c>
      <c r="C49" s="291"/>
      <c r="D49" s="291"/>
      <c r="E49" s="291"/>
      <c r="F49" s="291"/>
      <c r="G49" s="291"/>
      <c r="H49" s="291"/>
      <c r="I49" s="278"/>
      <c r="J49" s="234" t="str">
        <f>VLOOKUP(A49,MATERIALES!A5:D641,2,FALSE)</f>
        <v>m3</v>
      </c>
      <c r="K49" s="292">
        <v>0.153</v>
      </c>
      <c r="L49" s="277"/>
      <c r="M49" s="412">
        <f>VLOOKUP(A49,MATERIALES!A5:D396,4,FALSE)</f>
        <v>434350</v>
      </c>
      <c r="N49" s="282">
        <f>K49*M49</f>
        <v>66455.55</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SUM(N49:N53)</f>
        <v>66455.55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824">
        <f>VLOOKUP(A59,TRANSPORTE!A5:D117,4,FALSE)</f>
        <v>12000</v>
      </c>
      <c r="M59" s="825"/>
      <c r="N59" s="297">
        <f>K59*L59</f>
        <v>1836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2837.0669558944442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116373.04318100895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23274.608636201792</v>
      </c>
      <c r="M83" s="855"/>
      <c r="N83" s="57"/>
    </row>
    <row r="84" spans="1:14">
      <c r="B84" s="95" t="s">
        <v>1057</v>
      </c>
      <c r="C84" s="96"/>
      <c r="D84" s="96"/>
      <c r="E84" s="96"/>
      <c r="F84" s="96"/>
      <c r="G84" s="96"/>
      <c r="H84" s="96"/>
      <c r="I84" s="93"/>
      <c r="J84" s="94"/>
      <c r="K84" s="314">
        <v>0.05</v>
      </c>
      <c r="L84" s="854">
        <f>N78*K84</f>
        <v>5818.6521590504481</v>
      </c>
      <c r="M84" s="855"/>
      <c r="N84" s="57"/>
    </row>
    <row r="85" spans="1:14" ht="15" thickBot="1">
      <c r="B85" s="97" t="s">
        <v>1058</v>
      </c>
      <c r="C85" s="98"/>
      <c r="D85" s="98"/>
      <c r="E85" s="98"/>
      <c r="F85" s="98"/>
      <c r="G85" s="98"/>
      <c r="H85" s="98"/>
      <c r="I85" s="99"/>
      <c r="J85" s="100"/>
      <c r="K85" s="315">
        <v>0.05</v>
      </c>
      <c r="L85" s="856">
        <f>N78*K85</f>
        <v>5818.6521590504481</v>
      </c>
      <c r="M85" s="857"/>
      <c r="N85" s="57"/>
    </row>
    <row r="86" spans="1:14" ht="15" thickBot="1">
      <c r="B86" s="820" t="s">
        <v>1037</v>
      </c>
      <c r="C86" s="821"/>
      <c r="D86" s="821"/>
      <c r="E86" s="821"/>
      <c r="F86" s="821"/>
      <c r="G86" s="821"/>
      <c r="H86" s="821"/>
      <c r="I86" s="821"/>
      <c r="J86" s="821"/>
      <c r="K86" s="821"/>
      <c r="L86" s="821"/>
      <c r="M86" s="822"/>
      <c r="N86" s="58">
        <f>L83+L84+L85</f>
        <v>34911.912954302687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151284.95613531163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1683</v>
      </c>
      <c r="C31" s="87" t="s">
        <v>2186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18</v>
      </c>
      <c r="N36" s="282">
        <f>K36/M36</f>
        <v>2777.7777777777778</v>
      </c>
    </row>
    <row r="37" spans="1:14">
      <c r="A37" s="119" t="s">
        <v>154</v>
      </c>
      <c r="B37" s="833" t="str">
        <f>VLOOKUP(A37,EQUIPOS!A7:D154,3,FALSE)</f>
        <v>Carrotanque Irrigador de asfalto, 1000 GALONES DE CAPACIDAD</v>
      </c>
      <c r="C37" s="834"/>
      <c r="D37" s="834"/>
      <c r="E37" s="834"/>
      <c r="F37" s="834"/>
      <c r="G37" s="834"/>
      <c r="H37" s="835"/>
      <c r="I37" s="277"/>
      <c r="J37" s="278"/>
      <c r="K37" s="279">
        <f>VLOOKUP(A37,EQUIPOS!A7:D164,4,FALSE)</f>
        <v>80000</v>
      </c>
      <c r="L37" s="280"/>
      <c r="M37" s="281">
        <v>18</v>
      </c>
      <c r="N37" s="282">
        <f>K37/M37</f>
        <v>4444.4444444444443</v>
      </c>
    </row>
    <row r="38" spans="1:14">
      <c r="A38" t="s">
        <v>269</v>
      </c>
      <c r="B38" s="833" t="str">
        <f>VLOOKUP(A38,EQUIPOS!A8:D154,3,FALSE)</f>
        <v>Motoniveladora  potencia 215 HP, ancho de cuchilla 4,27 m, peso 18 ton.</v>
      </c>
      <c r="C38" s="834"/>
      <c r="D38" s="834"/>
      <c r="E38" s="834"/>
      <c r="F38" s="834"/>
      <c r="G38" s="834"/>
      <c r="H38" s="835"/>
      <c r="I38" s="277"/>
      <c r="J38" s="278"/>
      <c r="K38" s="279">
        <f>VLOOKUP(A38,EQUIPOS!A8:D165,4,FALSE)</f>
        <v>131144</v>
      </c>
      <c r="L38" s="280"/>
      <c r="M38" s="281">
        <v>18</v>
      </c>
      <c r="N38" s="282">
        <f>K38/M38</f>
        <v>7285.7777777777774</v>
      </c>
    </row>
    <row r="39" spans="1:14">
      <c r="A39" t="s">
        <v>299</v>
      </c>
      <c r="B39" s="833" t="str">
        <f>VLOOKUP(A39,EQUIPOS!A9:D154,3,FALSE)</f>
        <v xml:space="preserve">Recicladora, potencia 430HP </v>
      </c>
      <c r="C39" s="834"/>
      <c r="D39" s="834"/>
      <c r="E39" s="834"/>
      <c r="F39" s="834"/>
      <c r="G39" s="834"/>
      <c r="H39" s="835"/>
      <c r="I39" s="836"/>
      <c r="J39" s="817"/>
      <c r="K39" s="279">
        <f>VLOOKUP(A39,EQUIPOS!A9:D166,4,FALSE)</f>
        <v>437245</v>
      </c>
      <c r="L39" s="837">
        <v>18</v>
      </c>
      <c r="M39" s="838"/>
      <c r="N39" s="282">
        <f>K39/L39</f>
        <v>24291.388888888891</v>
      </c>
    </row>
    <row r="40" spans="1:14">
      <c r="A40" t="s">
        <v>365</v>
      </c>
      <c r="B40" s="833" t="str">
        <f>VLOOKUP(A40,EQUIPOS!A10:D154,3,FALSE)</f>
        <v xml:space="preserve">Vibrocompatador, potencia 153 HP, peso 10 Ton. </v>
      </c>
      <c r="C40" s="834"/>
      <c r="D40" s="834"/>
      <c r="E40" s="834"/>
      <c r="F40" s="834"/>
      <c r="G40" s="834"/>
      <c r="H40" s="835"/>
      <c r="I40" s="42"/>
      <c r="J40" s="43"/>
      <c r="K40" s="279">
        <f>VLOOKUP(A40,EQUIPOS!A10:D167,4,FALSE)</f>
        <v>115500</v>
      </c>
      <c r="L40" s="286"/>
      <c r="M40" s="287">
        <v>18</v>
      </c>
      <c r="N40" s="282">
        <f>K40/M40</f>
        <v>6416.666666666667</v>
      </c>
    </row>
    <row r="41" spans="1:14">
      <c r="B41" s="330"/>
      <c r="C41" s="331"/>
      <c r="D41" s="331"/>
      <c r="E41" s="331"/>
      <c r="F41" s="333"/>
      <c r="G41" s="333"/>
      <c r="H41" s="131"/>
      <c r="I41" s="42"/>
      <c r="J41" s="43"/>
      <c r="K41" s="284"/>
      <c r="L41" s="286"/>
      <c r="M41" s="287"/>
      <c r="N41" s="288"/>
    </row>
    <row r="42" spans="1:14">
      <c r="B42" s="840" t="s">
        <v>1036</v>
      </c>
      <c r="C42" s="841"/>
      <c r="D42" s="841"/>
      <c r="E42" s="44"/>
      <c r="F42" s="45"/>
      <c r="G42" s="45"/>
      <c r="H42" s="46"/>
      <c r="I42" s="42"/>
      <c r="J42" s="43"/>
      <c r="K42" s="289"/>
      <c r="L42" s="286"/>
      <c r="M42" s="411">
        <v>0.01</v>
      </c>
      <c r="N42" s="354">
        <f>N76*M42</f>
        <v>28.370669558944442</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4">
        <f>SUM(N36:N43)</f>
        <v>45244.426225114497</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5" t="s">
        <v>1029</v>
      </c>
      <c r="K48" s="91" t="s">
        <v>1030</v>
      </c>
      <c r="L48" s="814" t="s">
        <v>1039</v>
      </c>
      <c r="M48" s="813"/>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446250</v>
      </c>
      <c r="N49" s="282">
        <f>K49*M49</f>
        <v>68276.25</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SUM(N49:N53)</f>
        <v>68276.25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824">
        <f>VLOOKUP(A59,TRANSPORTE!A5:D117,4,FALSE)</f>
        <v>1096.6533277314397</v>
      </c>
      <c r="M59" s="825"/>
      <c r="N59" s="297">
        <f>K59*L59</f>
        <v>167.78795914291027</v>
      </c>
    </row>
    <row r="60" spans="1:14">
      <c r="B60" s="52"/>
      <c r="C60" s="53"/>
      <c r="D60" s="53"/>
      <c r="E60" s="53"/>
      <c r="F60" s="53"/>
      <c r="G60" s="53"/>
      <c r="H60" s="321"/>
      <c r="I60" s="289"/>
      <c r="J60" s="296"/>
      <c r="K60" s="289"/>
      <c r="L60" s="824"/>
      <c r="M60" s="825"/>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167.78795914291027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2837.0669558944442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116525.53114015186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23305.106228030374</v>
      </c>
      <c r="M83" s="855"/>
      <c r="N83" s="57"/>
    </row>
    <row r="84" spans="1:14">
      <c r="B84" s="95" t="s">
        <v>1057</v>
      </c>
      <c r="C84" s="96"/>
      <c r="D84" s="96"/>
      <c r="E84" s="96"/>
      <c r="F84" s="96"/>
      <c r="G84" s="96"/>
      <c r="H84" s="96"/>
      <c r="I84" s="93"/>
      <c r="J84" s="94"/>
      <c r="K84" s="314">
        <v>0.05</v>
      </c>
      <c r="L84" s="854">
        <f>N78*K84</f>
        <v>5826.2765570075935</v>
      </c>
      <c r="M84" s="855"/>
      <c r="N84" s="57"/>
    </row>
    <row r="85" spans="1:14" ht="15" thickBot="1">
      <c r="B85" s="97" t="s">
        <v>1058</v>
      </c>
      <c r="C85" s="98"/>
      <c r="D85" s="98"/>
      <c r="E85" s="98"/>
      <c r="F85" s="98"/>
      <c r="G85" s="98"/>
      <c r="H85" s="98"/>
      <c r="I85" s="99"/>
      <c r="J85" s="100"/>
      <c r="K85" s="315">
        <v>0.05</v>
      </c>
      <c r="L85" s="856">
        <f>N78*K85</f>
        <v>5826.2765570075935</v>
      </c>
      <c r="M85" s="857"/>
      <c r="N85" s="57"/>
    </row>
    <row r="86" spans="1:14" ht="15" thickBot="1">
      <c r="B86" s="820" t="s">
        <v>1037</v>
      </c>
      <c r="C86" s="821"/>
      <c r="D86" s="821"/>
      <c r="E86" s="821"/>
      <c r="F86" s="821"/>
      <c r="G86" s="821"/>
      <c r="H86" s="821"/>
      <c r="I86" s="821"/>
      <c r="J86" s="821"/>
      <c r="K86" s="821"/>
      <c r="L86" s="821"/>
      <c r="M86" s="822"/>
      <c r="N86" s="58">
        <f>L83+L84+L85</f>
        <v>34957.659342045561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151483.19048219742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1684</v>
      </c>
      <c r="C31" s="87" t="s">
        <v>2187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15</v>
      </c>
      <c r="N36" s="282">
        <f>K36/M36</f>
        <v>3333.3333333333335</v>
      </c>
    </row>
    <row r="37" spans="1:14">
      <c r="A37" s="119" t="s">
        <v>154</v>
      </c>
      <c r="B37" s="833" t="str">
        <f>VLOOKUP(A37,EQUIPOS!A7:D154,3,FALSE)</f>
        <v>Carrotanque Irrigador de asfalto, 1000 GALONES DE CAPACIDAD</v>
      </c>
      <c r="C37" s="834"/>
      <c r="D37" s="834"/>
      <c r="E37" s="834"/>
      <c r="F37" s="834"/>
      <c r="G37" s="834"/>
      <c r="H37" s="835"/>
      <c r="I37" s="277"/>
      <c r="J37" s="278"/>
      <c r="K37" s="279">
        <f>VLOOKUP(A37,EQUIPOS!A7:D164,4,FALSE)</f>
        <v>80000</v>
      </c>
      <c r="L37" s="280"/>
      <c r="M37" s="281">
        <v>15</v>
      </c>
      <c r="N37" s="282">
        <f>K37/M37</f>
        <v>5333.333333333333</v>
      </c>
    </row>
    <row r="38" spans="1:14">
      <c r="A38" t="s">
        <v>269</v>
      </c>
      <c r="B38" s="833" t="str">
        <f>VLOOKUP(A38,EQUIPOS!A8:D154,3,FALSE)</f>
        <v>Motoniveladora  potencia 215 HP, ancho de cuchilla 4,27 m, peso 18 ton.</v>
      </c>
      <c r="C38" s="834"/>
      <c r="D38" s="834"/>
      <c r="E38" s="834"/>
      <c r="F38" s="834"/>
      <c r="G38" s="834"/>
      <c r="H38" s="835"/>
      <c r="I38" s="277"/>
      <c r="J38" s="278"/>
      <c r="K38" s="279">
        <f>VLOOKUP(A38,EQUIPOS!A8:D165,4,FALSE)</f>
        <v>131144</v>
      </c>
      <c r="L38" s="280"/>
      <c r="M38" s="281">
        <v>15</v>
      </c>
      <c r="N38" s="282">
        <f>K38/M38</f>
        <v>8742.9333333333325</v>
      </c>
    </row>
    <row r="39" spans="1:14">
      <c r="A39" t="s">
        <v>299</v>
      </c>
      <c r="B39" s="833" t="str">
        <f>VLOOKUP(A39,EQUIPOS!A9:D154,3,FALSE)</f>
        <v xml:space="preserve">Recicladora, potencia 430HP </v>
      </c>
      <c r="C39" s="834"/>
      <c r="D39" s="834"/>
      <c r="E39" s="834"/>
      <c r="F39" s="834"/>
      <c r="G39" s="834"/>
      <c r="H39" s="835"/>
      <c r="I39" s="836"/>
      <c r="J39" s="817"/>
      <c r="K39" s="279">
        <f>VLOOKUP(A39,EQUIPOS!A9:D166,4,FALSE)</f>
        <v>437245</v>
      </c>
      <c r="L39" s="837">
        <v>15</v>
      </c>
      <c r="M39" s="838"/>
      <c r="N39" s="282">
        <f>K39/L39</f>
        <v>29149.666666666668</v>
      </c>
    </row>
    <row r="40" spans="1:14">
      <c r="A40" t="s">
        <v>365</v>
      </c>
      <c r="B40" s="833" t="str">
        <f>VLOOKUP(A40,EQUIPOS!A10:D154,3,FALSE)</f>
        <v xml:space="preserve">Vibrocompatador, potencia 153 HP, peso 10 Ton. </v>
      </c>
      <c r="C40" s="834"/>
      <c r="D40" s="834"/>
      <c r="E40" s="834"/>
      <c r="F40" s="834"/>
      <c r="G40" s="834"/>
      <c r="H40" s="835"/>
      <c r="I40" s="42"/>
      <c r="J40" s="43"/>
      <c r="K40" s="279">
        <f>VLOOKUP(A40,EQUIPOS!A10:D167,4,FALSE)</f>
        <v>115500</v>
      </c>
      <c r="L40" s="286"/>
      <c r="M40" s="287">
        <v>15</v>
      </c>
      <c r="N40" s="282">
        <f>K40/M40</f>
        <v>7700</v>
      </c>
    </row>
    <row r="41" spans="1:14">
      <c r="B41" s="330"/>
      <c r="C41" s="331"/>
      <c r="D41" s="331"/>
      <c r="E41" s="331"/>
      <c r="F41" s="333"/>
      <c r="G41" s="333"/>
      <c r="H41" s="131"/>
      <c r="I41" s="42"/>
      <c r="J41" s="43"/>
      <c r="K41" s="284"/>
      <c r="L41" s="286"/>
      <c r="M41" s="287"/>
      <c r="N41" s="288"/>
    </row>
    <row r="42" spans="1:14">
      <c r="B42" s="840" t="s">
        <v>1036</v>
      </c>
      <c r="C42" s="841"/>
      <c r="D42" s="841"/>
      <c r="E42" s="44"/>
      <c r="F42" s="45"/>
      <c r="G42" s="45"/>
      <c r="H42" s="46"/>
      <c r="I42" s="42"/>
      <c r="J42" s="43"/>
      <c r="K42" s="289"/>
      <c r="L42" s="286"/>
      <c r="M42" s="411">
        <v>0.01</v>
      </c>
      <c r="N42" s="354">
        <f>N76*M42</f>
        <v>34.044803470733335</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4">
        <f>SUM(N36:N43)</f>
        <v>54293.3114701374</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5" t="s">
        <v>1029</v>
      </c>
      <c r="K48" s="91" t="s">
        <v>1030</v>
      </c>
      <c r="L48" s="814" t="s">
        <v>1039</v>
      </c>
      <c r="M48" s="813"/>
      <c r="N48" s="92" t="s">
        <v>1035</v>
      </c>
    </row>
    <row r="49" spans="1:14">
      <c r="A49" t="s">
        <v>583</v>
      </c>
      <c r="B49" s="49" t="str">
        <f>VLOOKUP(A49,MATERIALES!A4:D373,3,FALSE)</f>
        <v>Mezcla densa en Caliente MDC-25</v>
      </c>
      <c r="C49" s="291"/>
      <c r="D49" s="291"/>
      <c r="E49" s="291"/>
      <c r="F49" s="291"/>
      <c r="G49" s="291"/>
      <c r="H49" s="291"/>
      <c r="I49" s="278"/>
      <c r="J49" s="234" t="str">
        <f>VLOOKUP(A49,MATERIALES!A5:D641,2,FALSE)</f>
        <v>m3</v>
      </c>
      <c r="K49" s="292">
        <v>0.153</v>
      </c>
      <c r="L49" s="277"/>
      <c r="M49" s="412">
        <f>VLOOKUP(A49,MATERIALES!A5:D396,4,FALSE)</f>
        <v>434350</v>
      </c>
      <c r="N49" s="282">
        <f>K49*M49</f>
        <v>66455.55</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SUM(N49:N53)</f>
        <v>66455.55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824">
        <f>VLOOKUP(A59,TRANSPORTE!A5:D117,4,FALSE)</f>
        <v>12000</v>
      </c>
      <c r="M59" s="825"/>
      <c r="N59" s="297">
        <f>K59*L59</f>
        <v>1836</v>
      </c>
    </row>
    <row r="60" spans="1:14">
      <c r="B60" s="52"/>
      <c r="C60" s="53"/>
      <c r="D60" s="53"/>
      <c r="E60" s="53"/>
      <c r="F60" s="53"/>
      <c r="G60" s="53"/>
      <c r="H60" s="321"/>
      <c r="I60" s="289"/>
      <c r="J60" s="296"/>
      <c r="K60" s="289"/>
      <c r="L60" s="824"/>
      <c r="M60" s="825"/>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3404.4803470733332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125989.34181721073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25197.868363442147</v>
      </c>
      <c r="M83" s="855"/>
      <c r="N83" s="57"/>
    </row>
    <row r="84" spans="1:14">
      <c r="B84" s="95" t="s">
        <v>1057</v>
      </c>
      <c r="C84" s="96"/>
      <c r="D84" s="96"/>
      <c r="E84" s="96"/>
      <c r="F84" s="96"/>
      <c r="G84" s="96"/>
      <c r="H84" s="96"/>
      <c r="I84" s="93"/>
      <c r="J84" s="94"/>
      <c r="K84" s="314">
        <v>0.05</v>
      </c>
      <c r="L84" s="854">
        <f>N78*K84</f>
        <v>6299.4670908605367</v>
      </c>
      <c r="M84" s="855"/>
      <c r="N84" s="57"/>
    </row>
    <row r="85" spans="1:14" ht="15" thickBot="1">
      <c r="B85" s="97" t="s">
        <v>1058</v>
      </c>
      <c r="C85" s="98"/>
      <c r="D85" s="98"/>
      <c r="E85" s="98"/>
      <c r="F85" s="98"/>
      <c r="G85" s="98"/>
      <c r="H85" s="98"/>
      <c r="I85" s="99"/>
      <c r="J85" s="100"/>
      <c r="K85" s="315">
        <v>0.05</v>
      </c>
      <c r="L85" s="856">
        <f>N78*K85</f>
        <v>6299.4670908605367</v>
      </c>
      <c r="M85" s="857"/>
      <c r="N85" s="57"/>
    </row>
    <row r="86" spans="1:14" ht="15" thickBot="1">
      <c r="B86" s="820" t="s">
        <v>1037</v>
      </c>
      <c r="C86" s="821"/>
      <c r="D86" s="821"/>
      <c r="E86" s="821"/>
      <c r="F86" s="821"/>
      <c r="G86" s="821"/>
      <c r="H86" s="821"/>
      <c r="I86" s="821"/>
      <c r="J86" s="821"/>
      <c r="K86" s="821"/>
      <c r="L86" s="821"/>
      <c r="M86" s="822"/>
      <c r="N86" s="58">
        <f>L83+L84+L85</f>
        <v>37796.80254516322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163786.14436237395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1685</v>
      </c>
      <c r="C31" s="87" t="s">
        <v>2190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281">
        <v>15</v>
      </c>
      <c r="N36" s="282">
        <f>K36/M36</f>
        <v>3333.3333333333335</v>
      </c>
    </row>
    <row r="37" spans="1:14">
      <c r="A37" s="119" t="s">
        <v>154</v>
      </c>
      <c r="B37" s="833" t="str">
        <f>VLOOKUP(A37,EQUIPOS!A7:D154,3,FALSE)</f>
        <v>Carrotanque Irrigador de asfalto, 1000 GALONES DE CAPACIDAD</v>
      </c>
      <c r="C37" s="834"/>
      <c r="D37" s="834"/>
      <c r="E37" s="834"/>
      <c r="F37" s="834"/>
      <c r="G37" s="834"/>
      <c r="H37" s="835"/>
      <c r="I37" s="277"/>
      <c r="J37" s="278"/>
      <c r="K37" s="279">
        <f>VLOOKUP(A37,EQUIPOS!A7:D164,4,FALSE)</f>
        <v>80000</v>
      </c>
      <c r="L37" s="280"/>
      <c r="M37" s="281">
        <v>15</v>
      </c>
      <c r="N37" s="282">
        <f>K37/M37</f>
        <v>5333.333333333333</v>
      </c>
    </row>
    <row r="38" spans="1:14">
      <c r="A38" t="s">
        <v>269</v>
      </c>
      <c r="B38" s="833" t="str">
        <f>VLOOKUP(A38,EQUIPOS!A8:D154,3,FALSE)</f>
        <v>Motoniveladora  potencia 215 HP, ancho de cuchilla 4,27 m, peso 18 ton.</v>
      </c>
      <c r="C38" s="834"/>
      <c r="D38" s="834"/>
      <c r="E38" s="834"/>
      <c r="F38" s="834"/>
      <c r="G38" s="834"/>
      <c r="H38" s="835"/>
      <c r="I38" s="277"/>
      <c r="J38" s="278"/>
      <c r="K38" s="279">
        <f>VLOOKUP(A38,EQUIPOS!A8:D165,4,FALSE)</f>
        <v>131144</v>
      </c>
      <c r="L38" s="280"/>
      <c r="M38" s="281">
        <v>15</v>
      </c>
      <c r="N38" s="282">
        <f>K38/M38</f>
        <v>8742.9333333333325</v>
      </c>
    </row>
    <row r="39" spans="1:14">
      <c r="A39" t="s">
        <v>299</v>
      </c>
      <c r="B39" s="833" t="str">
        <f>VLOOKUP(A39,EQUIPOS!A9:D154,3,FALSE)</f>
        <v xml:space="preserve">Recicladora, potencia 430HP </v>
      </c>
      <c r="C39" s="834"/>
      <c r="D39" s="834"/>
      <c r="E39" s="834"/>
      <c r="F39" s="834"/>
      <c r="G39" s="834"/>
      <c r="H39" s="835"/>
      <c r="I39" s="836"/>
      <c r="J39" s="817"/>
      <c r="K39" s="279">
        <f>VLOOKUP(A39,EQUIPOS!A9:D166,4,FALSE)</f>
        <v>437245</v>
      </c>
      <c r="L39" s="837">
        <v>15</v>
      </c>
      <c r="M39" s="838"/>
      <c r="N39" s="282">
        <f>K39/L39</f>
        <v>29149.666666666668</v>
      </c>
    </row>
    <row r="40" spans="1:14">
      <c r="A40" t="s">
        <v>365</v>
      </c>
      <c r="B40" s="833" t="str">
        <f>VLOOKUP(A40,EQUIPOS!A10:D154,3,FALSE)</f>
        <v xml:space="preserve">Vibrocompatador, potencia 153 HP, peso 10 Ton. </v>
      </c>
      <c r="C40" s="834"/>
      <c r="D40" s="834"/>
      <c r="E40" s="834"/>
      <c r="F40" s="834"/>
      <c r="G40" s="834"/>
      <c r="H40" s="835"/>
      <c r="I40" s="42"/>
      <c r="J40" s="43"/>
      <c r="K40" s="279">
        <f>VLOOKUP(A40,EQUIPOS!A10:D167,4,FALSE)</f>
        <v>115500</v>
      </c>
      <c r="L40" s="286"/>
      <c r="M40" s="287">
        <v>15</v>
      </c>
      <c r="N40" s="282">
        <f>K40/M40</f>
        <v>7700</v>
      </c>
    </row>
    <row r="41" spans="1:14">
      <c r="B41" s="330"/>
      <c r="C41" s="331"/>
      <c r="D41" s="331"/>
      <c r="E41" s="331"/>
      <c r="F41" s="333"/>
      <c r="G41" s="333"/>
      <c r="H41" s="131"/>
      <c r="I41" s="42"/>
      <c r="J41" s="43"/>
      <c r="K41" s="284"/>
      <c r="L41" s="286"/>
      <c r="M41" s="287"/>
      <c r="N41" s="288"/>
    </row>
    <row r="42" spans="1:14">
      <c r="B42" s="840" t="s">
        <v>1036</v>
      </c>
      <c r="C42" s="841"/>
      <c r="D42" s="841"/>
      <c r="E42" s="44"/>
      <c r="F42" s="45"/>
      <c r="G42" s="45"/>
      <c r="H42" s="46"/>
      <c r="I42" s="42"/>
      <c r="J42" s="43"/>
      <c r="K42" s="289"/>
      <c r="L42" s="286"/>
      <c r="M42" s="411">
        <v>0.01</v>
      </c>
      <c r="N42" s="354">
        <f>N76*M42</f>
        <v>34.044803470733335</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4">
        <f>SUM(N36:N43)</f>
        <v>54293.3114701374</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5" t="s">
        <v>1029</v>
      </c>
      <c r="K48" s="91" t="s">
        <v>1030</v>
      </c>
      <c r="L48" s="814" t="s">
        <v>1039</v>
      </c>
      <c r="M48" s="813"/>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446250</v>
      </c>
      <c r="N49" s="282">
        <f>K49*M49</f>
        <v>68276.25</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SUM(N49:N53)</f>
        <v>68276.25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824">
        <f>VLOOKUP(A59,TRANSPORTE!A5:D117,4,FALSE)</f>
        <v>1096.6533277314397</v>
      </c>
      <c r="M59" s="825"/>
      <c r="N59" s="297">
        <f>K59*L59</f>
        <v>167.78795914291027</v>
      </c>
    </row>
    <row r="60" spans="1:14">
      <c r="B60" s="52"/>
      <c r="C60" s="53"/>
      <c r="D60" s="53"/>
      <c r="E60" s="53"/>
      <c r="F60" s="53"/>
      <c r="G60" s="53"/>
      <c r="H60" s="321"/>
      <c r="I60" s="289"/>
      <c r="J60" s="296"/>
      <c r="K60" s="289"/>
      <c r="L60" s="824"/>
      <c r="M60" s="825"/>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167.78795914291027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3404.4803470733332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126141.82977635364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25228.365955270729</v>
      </c>
      <c r="M83" s="855"/>
      <c r="N83" s="57"/>
    </row>
    <row r="84" spans="1:14">
      <c r="B84" s="95" t="s">
        <v>1057</v>
      </c>
      <c r="C84" s="96"/>
      <c r="D84" s="96"/>
      <c r="E84" s="96"/>
      <c r="F84" s="96"/>
      <c r="G84" s="96"/>
      <c r="H84" s="96"/>
      <c r="I84" s="93"/>
      <c r="J84" s="94"/>
      <c r="K84" s="314">
        <v>0.05</v>
      </c>
      <c r="L84" s="854">
        <f>N78*K84</f>
        <v>6307.0914888176821</v>
      </c>
      <c r="M84" s="855"/>
      <c r="N84" s="57"/>
    </row>
    <row r="85" spans="1:14" ht="15" thickBot="1">
      <c r="B85" s="97" t="s">
        <v>1058</v>
      </c>
      <c r="C85" s="98"/>
      <c r="D85" s="98"/>
      <c r="E85" s="98"/>
      <c r="F85" s="98"/>
      <c r="G85" s="98"/>
      <c r="H85" s="98"/>
      <c r="I85" s="99"/>
      <c r="J85" s="100"/>
      <c r="K85" s="315">
        <v>0.05</v>
      </c>
      <c r="L85" s="856">
        <f>N78*K85</f>
        <v>6307.0914888176821</v>
      </c>
      <c r="M85" s="857"/>
      <c r="N85" s="57"/>
    </row>
    <row r="86" spans="1:14" ht="15" thickBot="1">
      <c r="B86" s="820" t="s">
        <v>1037</v>
      </c>
      <c r="C86" s="821"/>
      <c r="D86" s="821"/>
      <c r="E86" s="821"/>
      <c r="F86" s="821"/>
      <c r="G86" s="821"/>
      <c r="H86" s="821"/>
      <c r="I86" s="821"/>
      <c r="J86" s="821"/>
      <c r="K86" s="821"/>
      <c r="L86" s="821"/>
      <c r="M86" s="822"/>
      <c r="N86" s="58">
        <f>L83+L84+L85</f>
        <v>37842.548932906095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163984.37870925973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1172</v>
      </c>
      <c r="C31" s="87" t="s">
        <v>2191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4"/>
      <c r="F40" s="834"/>
      <c r="G40" s="834"/>
      <c r="H40" s="835"/>
      <c r="I40" s="42"/>
      <c r="J40" s="43"/>
      <c r="K40" s="279"/>
      <c r="L40" s="286"/>
      <c r="M40" s="287"/>
      <c r="N40" s="282"/>
    </row>
    <row r="41" spans="1:14">
      <c r="B41" s="330"/>
      <c r="C41" s="331"/>
      <c r="D41" s="331"/>
      <c r="E41" s="331"/>
      <c r="F41" s="333"/>
      <c r="G41" s="333"/>
      <c r="H41" s="131"/>
      <c r="I41" s="42"/>
      <c r="J41" s="43"/>
      <c r="K41" s="284"/>
      <c r="L41" s="286"/>
      <c r="M41" s="287"/>
      <c r="N41" s="288"/>
    </row>
    <row r="42" spans="1:14">
      <c r="B42" s="840" t="s">
        <v>1036</v>
      </c>
      <c r="C42" s="841"/>
      <c r="D42" s="841"/>
      <c r="E42" s="44"/>
      <c r="F42" s="45"/>
      <c r="G42" s="45"/>
      <c r="H42" s="46"/>
      <c r="I42" s="42"/>
      <c r="J42" s="43"/>
      <c r="K42" s="289"/>
      <c r="L42" s="286"/>
      <c r="M42" s="411">
        <v>0.01</v>
      </c>
      <c r="N42" s="354">
        <f>N76*M42</f>
        <v>4.0853764164879998</v>
      </c>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4">
        <f>SUM(N36:N43)</f>
        <v>4.0853764164879998</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5" t="s">
        <v>1029</v>
      </c>
      <c r="K48" s="91" t="s">
        <v>1030</v>
      </c>
      <c r="L48" s="814" t="s">
        <v>1039</v>
      </c>
      <c r="M48" s="813"/>
      <c r="N48" s="92" t="s">
        <v>1035</v>
      </c>
    </row>
    <row r="49" spans="1:14">
      <c r="A49" t="s">
        <v>965</v>
      </c>
      <c r="B49" s="49" t="str">
        <f>VLOOKUP(A49,MATERIALES!A4:D373,3,FALSE)</f>
        <v>Geotextil Nt Repav 450 O Similar (Proveedores Pavco, Lafayet, Geomatrix, Tensar, Omnes U Otros)</v>
      </c>
      <c r="C49" s="291"/>
      <c r="D49" s="291"/>
      <c r="E49" s="291"/>
      <c r="F49" s="291"/>
      <c r="G49" s="291"/>
      <c r="H49" s="291"/>
      <c r="I49" s="278"/>
      <c r="J49" s="234" t="str">
        <f>VLOOKUP(A49,MATERIALES!A5:D641,2,FALSE)</f>
        <v>m2</v>
      </c>
      <c r="K49" s="292">
        <v>1.0549999999999999</v>
      </c>
      <c r="L49" s="277"/>
      <c r="M49" s="412">
        <f>VLOOKUP(A49,MATERIALES!A5:D396,4,FALSE)</f>
        <v>3951.0526315789475</v>
      </c>
      <c r="N49" s="282">
        <f>K49*M49</f>
        <v>4168.3605263157897</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SUM(N49:N53)</f>
        <v>4168.3605263157897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321"/>
      <c r="I60" s="289"/>
      <c r="J60" s="296"/>
      <c r="K60" s="289"/>
      <c r="L60" s="824"/>
      <c r="M60" s="825"/>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1000</v>
      </c>
      <c r="N70" s="405">
        <f>K70/M70</f>
        <v>306.40323123659999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408.53764164879999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4580.9835443810771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916.19670887621544</v>
      </c>
      <c r="M83" s="855"/>
      <c r="N83" s="57"/>
    </row>
    <row r="84" spans="1:14">
      <c r="B84" s="95" t="s">
        <v>1057</v>
      </c>
      <c r="C84" s="96"/>
      <c r="D84" s="96"/>
      <c r="E84" s="96"/>
      <c r="F84" s="96"/>
      <c r="G84" s="96"/>
      <c r="H84" s="96"/>
      <c r="I84" s="93"/>
      <c r="J84" s="94"/>
      <c r="K84" s="314">
        <v>0.05</v>
      </c>
      <c r="L84" s="854">
        <f>N78*K84</f>
        <v>229.04917721905386</v>
      </c>
      <c r="M84" s="855"/>
      <c r="N84" s="57"/>
    </row>
    <row r="85" spans="1:14" ht="15" thickBot="1">
      <c r="B85" s="97" t="s">
        <v>1058</v>
      </c>
      <c r="C85" s="98"/>
      <c r="D85" s="98"/>
      <c r="E85" s="98"/>
      <c r="F85" s="98"/>
      <c r="G85" s="98"/>
      <c r="H85" s="98"/>
      <c r="I85" s="99"/>
      <c r="J85" s="100"/>
      <c r="K85" s="315">
        <v>0.05</v>
      </c>
      <c r="L85" s="856">
        <f>N78*K85</f>
        <v>229.04917721905386</v>
      </c>
      <c r="M85" s="857"/>
      <c r="N85" s="57"/>
    </row>
    <row r="86" spans="1:14" ht="15" thickBot="1">
      <c r="B86" s="820" t="s">
        <v>1037</v>
      </c>
      <c r="C86" s="821"/>
      <c r="D86" s="821"/>
      <c r="E86" s="821"/>
      <c r="F86" s="821"/>
      <c r="G86" s="821"/>
      <c r="H86" s="821"/>
      <c r="I86" s="821"/>
      <c r="J86" s="821"/>
      <c r="K86" s="821"/>
      <c r="L86" s="821"/>
      <c r="M86" s="822"/>
      <c r="N86" s="58">
        <f>L83+L84+L85</f>
        <v>1374.2950633143232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5955.2786076953998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 thickBot="1">
      <c r="B119" s="271" t="s">
        <v>2327</v>
      </c>
      <c r="C119" s="403"/>
      <c r="D119" s="403"/>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1173</v>
      </c>
      <c r="C31" s="228" t="s">
        <v>2192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164</v>
      </c>
      <c r="B36" s="833" t="str">
        <f>VLOOKUP(A36,EQUIPOS!A6:D154,3,FALSE)</f>
        <v>Compactador manual de rodillo</v>
      </c>
      <c r="C36" s="834"/>
      <c r="D36" s="834"/>
      <c r="E36" s="834"/>
      <c r="F36" s="834"/>
      <c r="G36" s="834"/>
      <c r="H36" s="835"/>
      <c r="I36" s="277"/>
      <c r="J36" s="278"/>
      <c r="K36" s="279">
        <f>VLOOKUP(A36,EQUIPOS!A6:D163,4,FALSE)</f>
        <v>23814.614176474843</v>
      </c>
      <c r="L36" s="280"/>
      <c r="M36" s="281">
        <v>2</v>
      </c>
      <c r="N36" s="282">
        <f>K36/M36</f>
        <v>11907.307088237421</v>
      </c>
    </row>
    <row r="37" spans="1:14">
      <c r="A37" s="119" t="s">
        <v>180</v>
      </c>
      <c r="B37" s="833" t="str">
        <f>VLOOKUP(A37,EQUIPOS!A7:D154,3,FALSE)</f>
        <v>Compresor 120 HP, con martillo.</v>
      </c>
      <c r="C37" s="834"/>
      <c r="D37" s="834"/>
      <c r="E37" s="834"/>
      <c r="F37" s="834"/>
      <c r="G37" s="834"/>
      <c r="H37" s="835"/>
      <c r="I37" s="277"/>
      <c r="J37" s="278"/>
      <c r="K37" s="279">
        <f>VLOOKUP(A37,EQUIPOS!A7:D164,4,FALSE)</f>
        <v>113489.99999999999</v>
      </c>
      <c r="L37" s="280"/>
      <c r="M37" s="281">
        <v>4</v>
      </c>
      <c r="N37" s="282">
        <f>K37/M37</f>
        <v>28372.499999999996</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7"/>
      <c r="J38" s="278"/>
      <c r="K38" s="279">
        <f>VLOOKUP(A38,EQUIPOS!A8:D165,4,FALSE)</f>
        <v>20000</v>
      </c>
      <c r="L38" s="280"/>
      <c r="M38" s="281">
        <v>10</v>
      </c>
      <c r="N38" s="282">
        <f>K38/M38</f>
        <v>2000</v>
      </c>
    </row>
    <row r="39" spans="1:14">
      <c r="A39" t="s">
        <v>303</v>
      </c>
      <c r="B39" s="833" t="str">
        <f>VLOOKUP(A39,EQUIPOS!A9:D154,3,FALSE)</f>
        <v>Retrocargador, pala de 1,1 m3 de capacidad, profundidad de excavación de 4.400 mm y una altura de 5.680 mm</v>
      </c>
      <c r="C39" s="834"/>
      <c r="D39" s="834"/>
      <c r="E39" s="834"/>
      <c r="F39" s="834"/>
      <c r="G39" s="834"/>
      <c r="H39" s="835"/>
      <c r="I39" s="277"/>
      <c r="J39" s="278"/>
      <c r="K39" s="279">
        <f>VLOOKUP(A39,EQUIPOS!A9:D166,4,FALSE)</f>
        <v>96339.085602605861</v>
      </c>
      <c r="L39" s="280"/>
      <c r="M39" s="281">
        <v>10</v>
      </c>
      <c r="N39" s="282">
        <f>K39/M39</f>
        <v>9633.9085602605865</v>
      </c>
    </row>
    <row r="40" spans="1:14">
      <c r="A40" t="s">
        <v>129</v>
      </c>
      <c r="B40" s="833" t="str">
        <f>VLOOKUP(A40,EQUIPOS!A10:D154,3,FALSE)</f>
        <v xml:space="preserve">Buldozer, Potencia al volante de 140 HP, motor de 2200 RPM, longitud de hoja 4,80m. </v>
      </c>
      <c r="C40" s="834"/>
      <c r="D40" s="834"/>
      <c r="E40" s="834"/>
      <c r="F40" s="834"/>
      <c r="G40" s="834"/>
      <c r="H40" s="835"/>
      <c r="I40" s="277"/>
      <c r="J40" s="278"/>
      <c r="K40" s="279">
        <f>VLOOKUP(A40,EQUIPOS!A10:D167,4,FALSE)</f>
        <v>120000</v>
      </c>
      <c r="L40" s="280"/>
      <c r="M40" s="281">
        <v>100</v>
      </c>
      <c r="N40" s="282">
        <f>K40/M40</f>
        <v>1200</v>
      </c>
    </row>
    <row r="41" spans="1:14">
      <c r="B41" s="833"/>
      <c r="C41" s="834"/>
      <c r="D41" s="834"/>
      <c r="E41" s="834"/>
      <c r="F41" s="834"/>
      <c r="G41" s="834"/>
      <c r="H41" s="835"/>
      <c r="I41" s="277"/>
      <c r="J41" s="278"/>
      <c r="K41" s="279"/>
      <c r="L41" s="280"/>
      <c r="M41" s="281"/>
      <c r="N41" s="282"/>
    </row>
    <row r="42" spans="1:14">
      <c r="B42" s="833"/>
      <c r="C42" s="834"/>
      <c r="D42" s="834"/>
      <c r="E42" s="834"/>
      <c r="F42" s="834"/>
      <c r="G42" s="834"/>
      <c r="H42" s="835"/>
      <c r="I42" s="277"/>
      <c r="J42" s="278"/>
      <c r="K42" s="279"/>
      <c r="L42" s="280"/>
      <c r="M42" s="281"/>
      <c r="N42" s="282"/>
    </row>
    <row r="43" spans="1:14">
      <c r="B43" s="833"/>
      <c r="C43" s="834"/>
      <c r="D43" s="834"/>
      <c r="E43" s="834"/>
      <c r="F43" s="834"/>
      <c r="G43" s="834"/>
      <c r="H43" s="835"/>
      <c r="I43" s="277"/>
      <c r="J43" s="278"/>
      <c r="K43" s="279"/>
      <c r="L43" s="280"/>
      <c r="M43" s="281"/>
      <c r="N43" s="282"/>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N80*M46</f>
        <v>1276.6801301525002</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54390.395778650498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448</v>
      </c>
      <c r="B53" s="49" t="str">
        <f>VLOOKUP(A53,MATERIALES!A5:D373,3,FALSE)</f>
        <v xml:space="preserve">Derechos de explotación y/o disposición de materiales
</v>
      </c>
      <c r="C53" s="291"/>
      <c r="D53" s="291"/>
      <c r="E53" s="291"/>
      <c r="F53" s="291"/>
      <c r="G53" s="291"/>
      <c r="H53" s="291"/>
      <c r="I53" s="278"/>
      <c r="J53" s="234" t="str">
        <f>VLOOKUP(A53,MATERIALES!A7:D645,2,FALSE)</f>
        <v>m3</v>
      </c>
      <c r="K53" s="292">
        <v>1</v>
      </c>
      <c r="L53" s="277"/>
      <c r="M53" s="412">
        <f>VLOOKUP(A53,MATERIALES!A5:D396,4,FALSE)</f>
        <v>4853.290153542137</v>
      </c>
      <c r="N53" s="282">
        <f>K53*M53</f>
        <v>4853.290153542137</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4853.290153542137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1340</v>
      </c>
      <c r="B63" s="52" t="str">
        <f>VLOOKUP(A63,TRANSPORTE!A5:D117,3,FALSE)</f>
        <v>Transporte de material de excavación</v>
      </c>
      <c r="C63" s="327"/>
      <c r="D63" s="327"/>
      <c r="E63" s="327"/>
      <c r="F63" s="327"/>
      <c r="G63" s="327"/>
      <c r="H63" s="321" t="s">
        <v>1552</v>
      </c>
      <c r="I63" s="289">
        <v>1.3</v>
      </c>
      <c r="J63" s="296">
        <v>1</v>
      </c>
      <c r="K63" s="289">
        <f>I63*J63</f>
        <v>1.3</v>
      </c>
      <c r="L63" s="824">
        <f>VLOOKUP(A63,TRANSPORTE!A5:D117,4,FALSE)</f>
        <v>1082</v>
      </c>
      <c r="M63" s="825"/>
      <c r="N63" s="297">
        <f>K63*L63</f>
        <v>1406.6000000000001</v>
      </c>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f>N63+N64+N65+N66+N67</f>
        <v>1406.6000000000001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32</v>
      </c>
      <c r="N74" s="405">
        <f>K74/M74</f>
        <v>9575.100976143749</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32</v>
      </c>
      <c r="N75" s="405">
        <f>K75/M75</f>
        <v>3191.70032538125</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133"/>
    </row>
    <row r="80" spans="1:15" ht="15" thickBot="1">
      <c r="B80" s="826" t="s">
        <v>1037</v>
      </c>
      <c r="C80" s="827"/>
      <c r="D80" s="827"/>
      <c r="E80" s="827"/>
      <c r="F80" s="827"/>
      <c r="G80" s="827"/>
      <c r="H80" s="827"/>
      <c r="I80" s="827"/>
      <c r="J80" s="827"/>
      <c r="K80" s="827"/>
      <c r="L80" s="827"/>
      <c r="M80" s="828"/>
      <c r="N80" s="470">
        <f>SUM(N74:N79)</f>
        <v>12766.801301525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73417.087233717626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14683.417446743526</v>
      </c>
      <c r="M87" s="855"/>
      <c r="N87" s="57"/>
    </row>
    <row r="88" spans="1:14">
      <c r="B88" s="95" t="s">
        <v>1057</v>
      </c>
      <c r="C88" s="96"/>
      <c r="D88" s="96"/>
      <c r="E88" s="96"/>
      <c r="F88" s="96"/>
      <c r="G88" s="96"/>
      <c r="H88" s="96"/>
      <c r="I88" s="93"/>
      <c r="J88" s="94"/>
      <c r="K88" s="314">
        <v>0.05</v>
      </c>
      <c r="L88" s="854">
        <f>N82*K88</f>
        <v>3670.8543616858815</v>
      </c>
      <c r="M88" s="855"/>
      <c r="N88" s="57"/>
    </row>
    <row r="89" spans="1:14" ht="15" thickBot="1">
      <c r="B89" s="97" t="s">
        <v>1058</v>
      </c>
      <c r="C89" s="98"/>
      <c r="D89" s="98"/>
      <c r="E89" s="98"/>
      <c r="F89" s="98"/>
      <c r="G89" s="98"/>
      <c r="H89" s="98"/>
      <c r="I89" s="99"/>
      <c r="J89" s="100"/>
      <c r="K89" s="315">
        <v>0.05</v>
      </c>
      <c r="L89" s="856">
        <f>N82*K89</f>
        <v>3670.8543616858815</v>
      </c>
      <c r="M89" s="857"/>
      <c r="N89" s="57"/>
    </row>
    <row r="90" spans="1:14" ht="15" thickBot="1">
      <c r="B90" s="820" t="s">
        <v>1037</v>
      </c>
      <c r="C90" s="821"/>
      <c r="D90" s="821"/>
      <c r="E90" s="821"/>
      <c r="F90" s="821"/>
      <c r="G90" s="821"/>
      <c r="H90" s="821"/>
      <c r="I90" s="821"/>
      <c r="J90" s="821"/>
      <c r="K90" s="821"/>
      <c r="L90" s="821"/>
      <c r="M90" s="822"/>
      <c r="N90" s="58">
        <f>L87+L88+L89</f>
        <v>22025.126170115287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95442.21340383291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1686</v>
      </c>
      <c r="C31" s="87" t="s">
        <v>2193</v>
      </c>
      <c r="D31" s="88"/>
      <c r="E31" s="88"/>
      <c r="F31" s="88"/>
      <c r="G31" s="88"/>
      <c r="H31" s="88"/>
      <c r="I31" s="88"/>
      <c r="J31" s="89"/>
      <c r="K31" s="318"/>
      <c r="L31" s="316" t="s">
        <v>388</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7"/>
      <c r="J36" s="278"/>
      <c r="K36" s="279">
        <f>VLOOKUP(A36,EQUIPOS!A6:D163,4,FALSE)</f>
        <v>8000</v>
      </c>
      <c r="L36" s="280"/>
      <c r="M36" s="281">
        <v>2</v>
      </c>
      <c r="N36" s="282">
        <f>K36/M36</f>
        <v>4000</v>
      </c>
    </row>
    <row r="37" spans="1:14">
      <c r="A37" s="119" t="s">
        <v>303</v>
      </c>
      <c r="B37" s="833" t="str">
        <f>VLOOKUP(A37,EQUIPOS!A7:D154,3,FALSE)</f>
        <v>Retrocargador, pala de 1,1 m3 de capacidad, profundidad de excavación de 4.400 mm y una altura de 5.680 mm</v>
      </c>
      <c r="C37" s="834"/>
      <c r="D37" s="834"/>
      <c r="E37" s="834"/>
      <c r="F37" s="834"/>
      <c r="G37" s="834"/>
      <c r="H37" s="835"/>
      <c r="I37" s="277"/>
      <c r="J37" s="278"/>
      <c r="K37" s="279">
        <f>VLOOKUP(A37,EQUIPOS!A7:D164,4,FALSE)</f>
        <v>96339.085602605861</v>
      </c>
      <c r="L37" s="280"/>
      <c r="M37" s="281">
        <v>10</v>
      </c>
      <c r="N37" s="282">
        <f>K37/M37</f>
        <v>9633.9085602605865</v>
      </c>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277"/>
      <c r="J39" s="278"/>
      <c r="K39" s="279"/>
      <c r="L39" s="280"/>
      <c r="M39" s="281"/>
      <c r="N39" s="282"/>
    </row>
    <row r="40" spans="1:14">
      <c r="B40" s="833"/>
      <c r="C40" s="834"/>
      <c r="D40" s="834"/>
      <c r="E40" s="834"/>
      <c r="F40" s="834"/>
      <c r="G40" s="834"/>
      <c r="H40" s="835"/>
      <c r="I40" s="277"/>
      <c r="J40" s="278"/>
      <c r="K40" s="279"/>
      <c r="L40" s="280"/>
      <c r="M40" s="281"/>
      <c r="N40" s="282"/>
    </row>
    <row r="41" spans="1:14">
      <c r="B41" s="833"/>
      <c r="C41" s="834"/>
      <c r="D41" s="834"/>
      <c r="E41" s="834"/>
      <c r="F41" s="834"/>
      <c r="G41" s="834"/>
      <c r="H41" s="835"/>
      <c r="I41" s="277"/>
      <c r="J41" s="278"/>
      <c r="K41" s="279"/>
      <c r="L41" s="280"/>
      <c r="M41" s="281"/>
      <c r="N41" s="282"/>
    </row>
    <row r="42" spans="1:14">
      <c r="B42" s="833"/>
      <c r="C42" s="834"/>
      <c r="D42" s="834"/>
      <c r="E42" s="834"/>
      <c r="F42" s="834"/>
      <c r="G42" s="834"/>
      <c r="H42" s="835"/>
      <c r="I42" s="277"/>
      <c r="J42" s="278"/>
      <c r="K42" s="279"/>
      <c r="L42" s="280"/>
      <c r="M42" s="281"/>
      <c r="N42" s="282"/>
    </row>
    <row r="43" spans="1:14">
      <c r="B43" s="833"/>
      <c r="C43" s="834"/>
      <c r="D43" s="834"/>
      <c r="E43" s="834"/>
      <c r="F43" s="834"/>
      <c r="G43" s="834"/>
      <c r="H43" s="835"/>
      <c r="I43" s="277"/>
      <c r="J43" s="278"/>
      <c r="K43" s="279"/>
      <c r="L43" s="280"/>
      <c r="M43" s="281"/>
      <c r="N43" s="282"/>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0.05</v>
      </c>
      <c r="N46" s="354">
        <f>N80*M46</f>
        <v>255.33602603049999</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13889.244586291086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B53" s="49"/>
      <c r="C53" s="291"/>
      <c r="D53" s="291"/>
      <c r="E53" s="291"/>
      <c r="F53" s="291"/>
      <c r="G53" s="291"/>
      <c r="H53" s="291"/>
      <c r="I53" s="278"/>
      <c r="J53" s="234"/>
      <c r="K53" s="292"/>
      <c r="L53" s="277"/>
      <c r="M53" s="412"/>
      <c r="N53" s="282"/>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B63" s="52"/>
      <c r="C63" s="327"/>
      <c r="D63" s="327"/>
      <c r="E63" s="327"/>
      <c r="F63" s="327"/>
      <c r="G63" s="327"/>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80</v>
      </c>
      <c r="N74" s="405">
        <f>K74/M74</f>
        <v>3830.0403904574996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5106.7205206099998</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18995.965106901087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3799.1930213802175</v>
      </c>
      <c r="M87" s="855"/>
      <c r="N87" s="57"/>
    </row>
    <row r="88" spans="1:14">
      <c r="B88" s="95" t="s">
        <v>1057</v>
      </c>
      <c r="C88" s="96"/>
      <c r="D88" s="96"/>
      <c r="E88" s="96"/>
      <c r="F88" s="96"/>
      <c r="G88" s="96"/>
      <c r="H88" s="96"/>
      <c r="I88" s="93"/>
      <c r="J88" s="94"/>
      <c r="K88" s="314">
        <v>0.05</v>
      </c>
      <c r="L88" s="854">
        <f>N82*K88</f>
        <v>949.79825534505437</v>
      </c>
      <c r="M88" s="855"/>
      <c r="N88" s="57"/>
    </row>
    <row r="89" spans="1:14" ht="15" thickBot="1">
      <c r="B89" s="97" t="s">
        <v>1058</v>
      </c>
      <c r="C89" s="98"/>
      <c r="D89" s="98"/>
      <c r="E89" s="98"/>
      <c r="F89" s="98"/>
      <c r="G89" s="98"/>
      <c r="H89" s="98"/>
      <c r="I89" s="99"/>
      <c r="J89" s="100"/>
      <c r="K89" s="315">
        <v>0.05</v>
      </c>
      <c r="L89" s="856">
        <f>N82*K89</f>
        <v>949.79825534505437</v>
      </c>
      <c r="M89" s="857"/>
      <c r="N89" s="57"/>
    </row>
    <row r="90" spans="1:14" ht="15" thickBot="1">
      <c r="B90" s="820" t="s">
        <v>1037</v>
      </c>
      <c r="C90" s="821"/>
      <c r="D90" s="821"/>
      <c r="E90" s="821"/>
      <c r="F90" s="821"/>
      <c r="G90" s="821"/>
      <c r="H90" s="821"/>
      <c r="I90" s="821"/>
      <c r="J90" s="821"/>
      <c r="K90" s="821"/>
      <c r="L90" s="821"/>
      <c r="M90" s="822"/>
      <c r="N90" s="58">
        <f>L87+L88+L89</f>
        <v>5698.7895320703265</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24694.754638971412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1174</v>
      </c>
      <c r="C31" s="87" t="s">
        <v>2144</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1687</v>
      </c>
      <c r="B36" s="833" t="str">
        <f>VLOOKUP(A36,EQUIPOS!A6:D154,3,FALSE)</f>
        <v>Derretidora de asfalto (crafco o similar)</v>
      </c>
      <c r="C36" s="834"/>
      <c r="D36" s="834"/>
      <c r="E36" s="834"/>
      <c r="F36" s="834"/>
      <c r="G36" s="834"/>
      <c r="H36" s="835"/>
      <c r="I36" s="277"/>
      <c r="J36" s="278"/>
      <c r="K36" s="279">
        <f>VLOOKUP(A36,EQUIPOS!A6:D163,4,FALSE)</f>
        <v>2370</v>
      </c>
      <c r="L36" s="280"/>
      <c r="M36" s="281">
        <v>60</v>
      </c>
      <c r="N36" s="282">
        <f>K36/M36</f>
        <v>39.5</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60</v>
      </c>
      <c r="N37" s="282">
        <f>K37/M37</f>
        <v>1216.6666666666667</v>
      </c>
    </row>
    <row r="38" spans="1:14">
      <c r="A38" t="s">
        <v>138</v>
      </c>
      <c r="B38" s="833" t="str">
        <f>VLOOKUP(A38,EQUIPOS!A8:D154,3,FALSE)</f>
        <v>Camioneta D-300</v>
      </c>
      <c r="C38" s="834"/>
      <c r="D38" s="834"/>
      <c r="E38" s="834"/>
      <c r="F38" s="834"/>
      <c r="G38" s="834"/>
      <c r="H38" s="835"/>
      <c r="I38" s="277"/>
      <c r="J38" s="278"/>
      <c r="K38" s="279">
        <f>VLOOKUP(A38,EQUIPOS!A8:D165,4,FALSE)</f>
        <v>46000</v>
      </c>
      <c r="L38" s="280"/>
      <c r="M38" s="281">
        <v>60</v>
      </c>
      <c r="N38" s="282">
        <f>K38/M38</f>
        <v>766.66666666666663</v>
      </c>
    </row>
    <row r="39" spans="1:14">
      <c r="B39" s="833"/>
      <c r="C39" s="834"/>
      <c r="D39" s="834"/>
      <c r="E39" s="834"/>
      <c r="F39" s="834"/>
      <c r="G39" s="834"/>
      <c r="H39" s="835"/>
      <c r="I39" s="277"/>
      <c r="J39" s="278"/>
      <c r="K39" s="279"/>
      <c r="L39" s="280"/>
      <c r="M39" s="281"/>
      <c r="N39" s="282"/>
    </row>
    <row r="40" spans="1:14">
      <c r="B40" s="833"/>
      <c r="C40" s="834"/>
      <c r="D40" s="834"/>
      <c r="E40" s="834"/>
      <c r="F40" s="834"/>
      <c r="G40" s="834"/>
      <c r="H40" s="835"/>
      <c r="I40" s="277"/>
      <c r="J40" s="278"/>
      <c r="K40" s="279"/>
      <c r="L40" s="280"/>
      <c r="M40" s="281"/>
      <c r="N40" s="282"/>
    </row>
    <row r="41" spans="1:14">
      <c r="B41" s="833"/>
      <c r="C41" s="834"/>
      <c r="D41" s="834"/>
      <c r="E41" s="834"/>
      <c r="F41" s="834"/>
      <c r="G41" s="834"/>
      <c r="H41" s="835"/>
      <c r="I41" s="277"/>
      <c r="J41" s="278"/>
      <c r="K41" s="279"/>
      <c r="L41" s="280"/>
      <c r="M41" s="281"/>
      <c r="N41" s="282"/>
    </row>
    <row r="42" spans="1:14">
      <c r="B42" s="833"/>
      <c r="C42" s="834"/>
      <c r="D42" s="834"/>
      <c r="E42" s="834"/>
      <c r="F42" s="834"/>
      <c r="G42" s="834"/>
      <c r="H42" s="835"/>
      <c r="I42" s="277"/>
      <c r="J42" s="278"/>
      <c r="K42" s="279"/>
      <c r="L42" s="280"/>
      <c r="M42" s="281"/>
      <c r="N42" s="282"/>
    </row>
    <row r="43" spans="1:14">
      <c r="B43" s="833"/>
      <c r="C43" s="834"/>
      <c r="D43" s="834"/>
      <c r="E43" s="834"/>
      <c r="F43" s="834"/>
      <c r="G43" s="834"/>
      <c r="H43" s="835"/>
      <c r="I43" s="277"/>
      <c r="J43" s="278"/>
      <c r="K43" s="279"/>
      <c r="L43" s="280"/>
      <c r="M43" s="281"/>
      <c r="N43" s="282"/>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0.05</v>
      </c>
      <c r="N46" s="354">
        <f>N80*M46</f>
        <v>21.278002169208335</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2044.1113355025418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934</v>
      </c>
      <c r="B53" s="49" t="str">
        <f>VLOOKUP(A53,MATERIALES!A5:D373,3,FALSE)</f>
        <v>Emulsión CRR-2</v>
      </c>
      <c r="C53" s="291"/>
      <c r="D53" s="291"/>
      <c r="E53" s="291"/>
      <c r="F53" s="291"/>
      <c r="G53" s="291"/>
      <c r="H53" s="291"/>
      <c r="I53" s="278"/>
      <c r="J53" s="234" t="str">
        <f>VLOOKUP(A53,MATERIALES!A7:D645,2,FALSE)</f>
        <v>lt</v>
      </c>
      <c r="K53" s="292">
        <v>0.12</v>
      </c>
      <c r="L53" s="277"/>
      <c r="M53" s="412">
        <f>VLOOKUP(A53,MATERIALES!A5:D396,4,FALSE)</f>
        <v>2245.8107493186953</v>
      </c>
      <c r="N53" s="282">
        <f>K53*M53</f>
        <v>269.49728991824344</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815"/>
      <c r="C57" s="816"/>
      <c r="D57" s="816"/>
      <c r="E57" s="816"/>
      <c r="F57" s="816"/>
      <c r="G57" s="816"/>
      <c r="H57" s="816"/>
      <c r="I57" s="817"/>
      <c r="J57" s="48"/>
      <c r="K57" s="50"/>
      <c r="L57" s="818"/>
      <c r="M57" s="819"/>
      <c r="N57" s="51"/>
    </row>
    <row r="58" spans="1:14" ht="15" thickBot="1">
      <c r="B58" s="820" t="s">
        <v>1037</v>
      </c>
      <c r="C58" s="821"/>
      <c r="D58" s="821"/>
      <c r="E58" s="821"/>
      <c r="F58" s="821"/>
      <c r="G58" s="821"/>
      <c r="H58" s="821"/>
      <c r="I58" s="821"/>
      <c r="J58" s="821"/>
      <c r="K58" s="821"/>
      <c r="L58" s="821"/>
      <c r="M58" s="822"/>
      <c r="N58" s="404">
        <f>SUM(N53:N57)</f>
        <v>269.49728991824344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B63" s="52"/>
      <c r="C63" s="327"/>
      <c r="D63" s="327"/>
      <c r="E63" s="327"/>
      <c r="F63" s="327"/>
      <c r="G63" s="327"/>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09"/>
      <c r="M68" s="810"/>
      <c r="N68" s="133"/>
    </row>
    <row r="69" spans="1:15" ht="15" thickBot="1">
      <c r="B69" s="826" t="s">
        <v>1037</v>
      </c>
      <c r="C69" s="827"/>
      <c r="D69" s="827"/>
      <c r="E69" s="827"/>
      <c r="F69" s="827"/>
      <c r="G69" s="827"/>
      <c r="H69" s="827"/>
      <c r="I69" s="827"/>
      <c r="J69" s="827"/>
      <c r="K69" s="827"/>
      <c r="L69" s="827"/>
      <c r="M69" s="82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6" t="s">
        <v>1047</v>
      </c>
      <c r="C73" s="847"/>
      <c r="D73" s="847"/>
      <c r="E73" s="847"/>
      <c r="F73" s="847"/>
      <c r="G73" s="847"/>
      <c r="H73" s="847"/>
      <c r="I73" s="79" t="s">
        <v>1048</v>
      </c>
      <c r="J73" s="81" t="s">
        <v>1494</v>
      </c>
      <c r="K73" s="80" t="s">
        <v>1050</v>
      </c>
      <c r="L73" s="848" t="s">
        <v>1034</v>
      </c>
      <c r="M73" s="849"/>
      <c r="N73" s="104" t="s">
        <v>1035</v>
      </c>
    </row>
    <row r="74" spans="1:15">
      <c r="A74" t="s">
        <v>7</v>
      </c>
      <c r="B74" s="55" t="str">
        <f>VLOOKUP(A74,'MANO DE OBRA'!A8:D68,3,FALSE)</f>
        <v>Obrero (2)</v>
      </c>
      <c r="C74" s="53"/>
      <c r="D74" s="53"/>
      <c r="E74" s="53"/>
      <c r="F74" s="53"/>
      <c r="G74" s="53"/>
      <c r="H74" s="53"/>
      <c r="I74" s="302">
        <f>K74/J74*100</f>
        <v>55207.789411999998</v>
      </c>
      <c r="J74" s="303">
        <v>185</v>
      </c>
      <c r="K74" s="304">
        <f>VLOOKUP(A74,'MANO DE OBRA'!A8:D99,4,FALSE)</f>
        <v>102134.4104122</v>
      </c>
      <c r="L74" s="56"/>
      <c r="M74" s="305">
        <v>480</v>
      </c>
      <c r="N74" s="405">
        <f>K74/M74</f>
        <v>212.78002169208332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480</v>
      </c>
      <c r="N75" s="405">
        <f>K75/M75</f>
        <v>212.78002169208332</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07"/>
      <c r="C79" s="808"/>
      <c r="D79" s="808"/>
      <c r="E79" s="808"/>
      <c r="F79" s="808"/>
      <c r="G79" s="808"/>
      <c r="H79" s="808"/>
      <c r="I79" s="132"/>
      <c r="J79" s="132"/>
      <c r="K79" s="132"/>
      <c r="L79" s="908"/>
      <c r="M79" s="908"/>
      <c r="N79" s="51"/>
    </row>
    <row r="80" spans="1:15" ht="15" thickBot="1">
      <c r="B80" s="826" t="s">
        <v>1037</v>
      </c>
      <c r="C80" s="827"/>
      <c r="D80" s="827"/>
      <c r="E80" s="827"/>
      <c r="F80" s="827"/>
      <c r="G80" s="827"/>
      <c r="H80" s="827"/>
      <c r="I80" s="827"/>
      <c r="J80" s="827"/>
      <c r="K80" s="827"/>
      <c r="L80" s="827"/>
      <c r="M80" s="828"/>
      <c r="N80" s="311">
        <f>SUM(N74:N79)</f>
        <v>425.56004338416665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2739.1686688049522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4"/>
      <c r="J86" s="344"/>
      <c r="K86" s="312" t="s">
        <v>1054</v>
      </c>
      <c r="L86" s="850" t="s">
        <v>1055</v>
      </c>
      <c r="M86" s="851"/>
      <c r="N86" s="313"/>
    </row>
    <row r="87" spans="1:14">
      <c r="B87" s="852" t="s">
        <v>1056</v>
      </c>
      <c r="C87" s="853"/>
      <c r="D87" s="853"/>
      <c r="E87" s="853"/>
      <c r="F87" s="853"/>
      <c r="G87" s="853"/>
      <c r="H87" s="853"/>
      <c r="I87" s="93"/>
      <c r="J87" s="94"/>
      <c r="K87" s="314">
        <v>0.2</v>
      </c>
      <c r="L87" s="854">
        <f>N82*K87</f>
        <v>547.83373376099041</v>
      </c>
      <c r="M87" s="855"/>
      <c r="N87" s="57"/>
    </row>
    <row r="88" spans="1:14">
      <c r="B88" s="95" t="s">
        <v>1057</v>
      </c>
      <c r="C88" s="96"/>
      <c r="D88" s="96"/>
      <c r="E88" s="96"/>
      <c r="F88" s="96"/>
      <c r="G88" s="96"/>
      <c r="H88" s="96"/>
      <c r="I88" s="93"/>
      <c r="J88" s="94"/>
      <c r="K88" s="314">
        <v>0.05</v>
      </c>
      <c r="L88" s="854">
        <f>N82*K88</f>
        <v>136.9584334402476</v>
      </c>
      <c r="M88" s="855"/>
      <c r="N88" s="57"/>
    </row>
    <row r="89" spans="1:14" ht="15" thickBot="1">
      <c r="B89" s="97" t="s">
        <v>1058</v>
      </c>
      <c r="C89" s="98"/>
      <c r="D89" s="98"/>
      <c r="E89" s="98"/>
      <c r="F89" s="98"/>
      <c r="G89" s="98"/>
      <c r="H89" s="98"/>
      <c r="I89" s="99"/>
      <c r="J89" s="100"/>
      <c r="K89" s="315">
        <v>0.05</v>
      </c>
      <c r="L89" s="856">
        <f>N82*K89</f>
        <v>136.9584334402476</v>
      </c>
      <c r="M89" s="857"/>
      <c r="N89" s="57"/>
    </row>
    <row r="90" spans="1:14" ht="15" thickBot="1">
      <c r="B90" s="820" t="s">
        <v>1037</v>
      </c>
      <c r="C90" s="821"/>
      <c r="D90" s="821"/>
      <c r="E90" s="821"/>
      <c r="F90" s="821"/>
      <c r="G90" s="821"/>
      <c r="H90" s="821"/>
      <c r="I90" s="821"/>
      <c r="J90" s="821"/>
      <c r="K90" s="821"/>
      <c r="L90" s="821"/>
      <c r="M90" s="822"/>
      <c r="N90" s="58">
        <f>L87+L88+L89</f>
        <v>821.75060064148568</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3560.9192694464377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 thickBot="1">
      <c r="B123" s="271" t="s">
        <v>2327</v>
      </c>
      <c r="C123" s="403"/>
      <c r="D123" s="403"/>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1175</v>
      </c>
      <c r="C31" s="87" t="s">
        <v>1689</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1687</v>
      </c>
      <c r="B36" s="833" t="str">
        <f>VLOOKUP(A36,EQUIPOS!A6:D154,3,FALSE)</f>
        <v>Derretidora de asfalto (crafco o similar)</v>
      </c>
      <c r="C36" s="834"/>
      <c r="D36" s="834"/>
      <c r="E36" s="834"/>
      <c r="F36" s="834"/>
      <c r="G36" s="834"/>
      <c r="H36" s="835"/>
      <c r="I36" s="277"/>
      <c r="J36" s="278"/>
      <c r="K36" s="279">
        <f>VLOOKUP(A36,EQUIPOS!A6:D163,4,FALSE)</f>
        <v>2370</v>
      </c>
      <c r="L36" s="280"/>
      <c r="M36" s="281">
        <v>60</v>
      </c>
      <c r="N36" s="282">
        <f t="shared" ref="N36:N39" si="0">K36/M36</f>
        <v>39.5</v>
      </c>
    </row>
    <row r="37" spans="1:14">
      <c r="A37" s="119" t="s">
        <v>324</v>
      </c>
      <c r="B37" s="833" t="str">
        <f>VLOOKUP(A37,EQUIPOS!A7:D154,3,FALSE)</f>
        <v xml:space="preserve">Ruteadora </v>
      </c>
      <c r="C37" s="834"/>
      <c r="D37" s="834"/>
      <c r="E37" s="834"/>
      <c r="F37" s="834"/>
      <c r="G37" s="834"/>
      <c r="H37" s="835"/>
      <c r="I37" s="277"/>
      <c r="J37" s="278"/>
      <c r="K37" s="279">
        <f>VLOOKUP(A37,EQUIPOS!A7:D164,4,FALSE)</f>
        <v>4041</v>
      </c>
      <c r="L37" s="280"/>
      <c r="M37" s="281">
        <v>60</v>
      </c>
      <c r="N37" s="282">
        <f t="shared" si="0"/>
        <v>67.349999999999994</v>
      </c>
    </row>
    <row r="38" spans="1:14">
      <c r="A38" t="s">
        <v>176</v>
      </c>
      <c r="B38" s="833" t="str">
        <f>VLOOKUP(A38,EQUIPOS!A8:D154,3,FALSE)</f>
        <v xml:space="preserve">Compresor (barrido y soplado)
</v>
      </c>
      <c r="C38" s="834"/>
      <c r="D38" s="834"/>
      <c r="E38" s="834"/>
      <c r="F38" s="834"/>
      <c r="G38" s="834"/>
      <c r="H38" s="835"/>
      <c r="I38" s="277"/>
      <c r="J38" s="278"/>
      <c r="K38" s="279">
        <f>VLOOKUP(A38,EQUIPOS!A8:D165,4,FALSE)</f>
        <v>73000</v>
      </c>
      <c r="L38" s="280"/>
      <c r="M38" s="281">
        <v>60</v>
      </c>
      <c r="N38" s="282">
        <f t="shared" si="0"/>
        <v>1216.6666666666667</v>
      </c>
    </row>
    <row r="39" spans="1:14">
      <c r="A39" t="s">
        <v>138</v>
      </c>
      <c r="B39" s="833" t="str">
        <f>VLOOKUP(A39,EQUIPOS!A9:D154,3,FALSE)</f>
        <v>Camioneta D-300</v>
      </c>
      <c r="C39" s="834"/>
      <c r="D39" s="834"/>
      <c r="E39" s="834"/>
      <c r="F39" s="834"/>
      <c r="G39" s="834"/>
      <c r="H39" s="835"/>
      <c r="I39" s="277"/>
      <c r="J39" s="278"/>
      <c r="K39" s="279">
        <f>VLOOKUP(A39,EQUIPOS!A9:D166,4,FALSE)</f>
        <v>46000</v>
      </c>
      <c r="L39" s="280"/>
      <c r="M39" s="281">
        <v>60</v>
      </c>
      <c r="N39" s="282">
        <f t="shared" si="0"/>
        <v>766.66666666666663</v>
      </c>
    </row>
    <row r="40" spans="1:14">
      <c r="B40" s="833"/>
      <c r="C40" s="834"/>
      <c r="D40" s="834"/>
      <c r="E40" s="834"/>
      <c r="F40" s="834"/>
      <c r="G40" s="834"/>
      <c r="H40" s="835"/>
      <c r="I40" s="277"/>
      <c r="J40" s="278"/>
      <c r="K40" s="279"/>
      <c r="L40" s="280"/>
      <c r="M40" s="281"/>
      <c r="N40" s="282"/>
    </row>
    <row r="41" spans="1:14">
      <c r="B41" s="833"/>
      <c r="C41" s="834"/>
      <c r="D41" s="834"/>
      <c r="E41" s="834"/>
      <c r="F41" s="834"/>
      <c r="G41" s="834"/>
      <c r="H41" s="835"/>
      <c r="I41" s="277"/>
      <c r="J41" s="278"/>
      <c r="K41" s="279"/>
      <c r="L41" s="280"/>
      <c r="M41" s="281"/>
      <c r="N41" s="282"/>
    </row>
    <row r="42" spans="1:14">
      <c r="B42" s="833"/>
      <c r="C42" s="834"/>
      <c r="D42" s="834"/>
      <c r="E42" s="834"/>
      <c r="F42" s="834"/>
      <c r="G42" s="834"/>
      <c r="H42" s="835"/>
      <c r="I42" s="277"/>
      <c r="J42" s="278"/>
      <c r="K42" s="279"/>
      <c r="L42" s="280"/>
      <c r="M42" s="281"/>
      <c r="N42" s="282"/>
    </row>
    <row r="43" spans="1:14">
      <c r="B43" s="833"/>
      <c r="C43" s="834"/>
      <c r="D43" s="834"/>
      <c r="E43" s="834"/>
      <c r="F43" s="834"/>
      <c r="G43" s="834"/>
      <c r="H43" s="835"/>
      <c r="I43" s="277"/>
      <c r="J43" s="278"/>
      <c r="K43" s="279"/>
      <c r="L43" s="280"/>
      <c r="M43" s="281"/>
      <c r="N43" s="282"/>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0.05</v>
      </c>
      <c r="N46" s="354">
        <f>N84*M46</f>
        <v>21.278002169208335</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2111.4613355025417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t="s">
        <v>870</v>
      </c>
      <c r="B53" s="49" t="str">
        <f>VLOOKUP(A53,MATERIALES!A5:D373,3,FALSE)</f>
        <v>Arena de Trituración</v>
      </c>
      <c r="C53" s="291"/>
      <c r="D53" s="291"/>
      <c r="E53" s="291"/>
      <c r="F53" s="291"/>
      <c r="G53" s="291"/>
      <c r="H53" s="291"/>
      <c r="I53" s="278"/>
      <c r="J53" s="234" t="str">
        <f>VLOOKUP(A53,MATERIALES!A7:D645,2,FALSE)</f>
        <v>m3</v>
      </c>
      <c r="K53" s="292">
        <v>7.0000000000000001E-3</v>
      </c>
      <c r="L53" s="277"/>
      <c r="M53" s="412">
        <f>VLOOKUP(A53,MATERIALES!A5:D396,4,FALSE)</f>
        <v>25000</v>
      </c>
      <c r="N53" s="282">
        <f t="shared" ref="N53:N54" si="1">K53*M53</f>
        <v>175</v>
      </c>
    </row>
    <row r="54" spans="1:14">
      <c r="A54" s="122" t="s">
        <v>934</v>
      </c>
      <c r="B54" s="49" t="str">
        <f>VLOOKUP(A54,MATERIALES!A6:D373,3,FALSE)</f>
        <v>Emulsión CRR-2</v>
      </c>
      <c r="C54" s="291"/>
      <c r="D54" s="291"/>
      <c r="E54" s="291"/>
      <c r="F54" s="291"/>
      <c r="G54" s="291"/>
      <c r="H54" s="291"/>
      <c r="I54" s="278"/>
      <c r="J54" s="234" t="str">
        <f>VLOOKUP(A54,MATERIALES!A8:D646,2,FALSE)</f>
        <v>lt</v>
      </c>
      <c r="K54" s="292">
        <v>0.12</v>
      </c>
      <c r="L54" s="277"/>
      <c r="M54" s="412">
        <f>VLOOKUP(A54,MATERIALES!A6:D397,4,FALSE)</f>
        <v>2245.8107493186953</v>
      </c>
      <c r="N54" s="282">
        <f t="shared" si="1"/>
        <v>269.49728991824344</v>
      </c>
    </row>
    <row r="55" spans="1:14">
      <c r="A55" s="122"/>
      <c r="B55" s="49"/>
      <c r="C55" s="291"/>
      <c r="D55" s="291"/>
      <c r="E55" s="291"/>
      <c r="F55" s="291"/>
      <c r="G55" s="291"/>
      <c r="H55" s="291"/>
      <c r="I55" s="278"/>
      <c r="J55" s="234"/>
      <c r="K55" s="292"/>
      <c r="L55" s="277"/>
      <c r="M55" s="412"/>
      <c r="N55" s="282"/>
    </row>
    <row r="56" spans="1:14">
      <c r="A56" s="122"/>
      <c r="B56" s="49"/>
      <c r="C56" s="291"/>
      <c r="D56" s="291"/>
      <c r="E56" s="291"/>
      <c r="F56" s="291"/>
      <c r="G56" s="291"/>
      <c r="H56" s="291"/>
      <c r="I56" s="278"/>
      <c r="J56" s="234"/>
      <c r="K56" s="292"/>
      <c r="L56" s="277"/>
      <c r="M56" s="412"/>
      <c r="N56" s="282"/>
    </row>
    <row r="57" spans="1:14">
      <c r="A57" s="122"/>
      <c r="B57" s="49"/>
      <c r="C57" s="291"/>
      <c r="D57" s="291"/>
      <c r="E57" s="291"/>
      <c r="F57" s="291"/>
      <c r="G57" s="291"/>
      <c r="H57" s="291"/>
      <c r="I57" s="278"/>
      <c r="J57" s="234"/>
      <c r="K57" s="292"/>
      <c r="L57" s="277"/>
      <c r="M57" s="412"/>
      <c r="N57" s="282"/>
    </row>
    <row r="58" spans="1:14">
      <c r="A58" s="122"/>
      <c r="B58" s="49"/>
      <c r="C58" s="291"/>
      <c r="D58" s="291"/>
      <c r="E58" s="291"/>
      <c r="F58" s="291"/>
      <c r="G58" s="291"/>
      <c r="H58" s="291"/>
      <c r="I58" s="278"/>
      <c r="J58" s="234"/>
      <c r="K58" s="292"/>
      <c r="L58" s="277"/>
      <c r="M58" s="412"/>
      <c r="N58" s="282"/>
    </row>
    <row r="59" spans="1:14">
      <c r="B59" s="49"/>
      <c r="C59" s="291"/>
      <c r="D59" s="291"/>
      <c r="E59" s="291"/>
      <c r="F59" s="291"/>
      <c r="G59" s="291"/>
      <c r="H59" s="291"/>
      <c r="I59" s="278"/>
      <c r="J59" s="234"/>
      <c r="K59" s="292"/>
      <c r="L59" s="277"/>
      <c r="M59" s="293"/>
      <c r="N59" s="294"/>
    </row>
    <row r="60" spans="1:14">
      <c r="B60" s="49"/>
      <c r="C60" s="291"/>
      <c r="D60" s="291"/>
      <c r="E60" s="291"/>
      <c r="F60" s="291"/>
      <c r="G60" s="291"/>
      <c r="H60" s="291"/>
      <c r="I60" s="278"/>
      <c r="J60" s="234"/>
      <c r="K60" s="292"/>
      <c r="L60" s="277"/>
      <c r="M60" s="293"/>
      <c r="N60" s="294"/>
    </row>
    <row r="61" spans="1:14" ht="15" thickBot="1">
      <c r="B61" s="815"/>
      <c r="C61" s="816"/>
      <c r="D61" s="816"/>
      <c r="E61" s="816"/>
      <c r="F61" s="816"/>
      <c r="G61" s="816"/>
      <c r="H61" s="816"/>
      <c r="I61" s="817"/>
      <c r="J61" s="48"/>
      <c r="K61" s="50"/>
      <c r="L61" s="818"/>
      <c r="M61" s="819"/>
      <c r="N61" s="51"/>
    </row>
    <row r="62" spans="1:14" ht="15" thickBot="1">
      <c r="B62" s="820" t="s">
        <v>1037</v>
      </c>
      <c r="C62" s="821"/>
      <c r="D62" s="821"/>
      <c r="E62" s="821"/>
      <c r="F62" s="821"/>
      <c r="G62" s="821"/>
      <c r="H62" s="821"/>
      <c r="I62" s="821"/>
      <c r="J62" s="821"/>
      <c r="K62" s="821"/>
      <c r="L62" s="821"/>
      <c r="M62" s="822"/>
      <c r="N62" s="404">
        <f>SUM(N53:N61)</f>
        <v>444.49728991824344</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3" t="s">
        <v>1041</v>
      </c>
      <c r="C66" s="324"/>
      <c r="D66" s="324"/>
      <c r="E66" s="324"/>
      <c r="F66" s="324"/>
      <c r="G66" s="324"/>
      <c r="H66" s="79" t="s">
        <v>1029</v>
      </c>
      <c r="I66" s="80" t="s">
        <v>1042</v>
      </c>
      <c r="J66" s="81" t="s">
        <v>1043</v>
      </c>
      <c r="K66" s="79" t="s">
        <v>1044</v>
      </c>
      <c r="L66" s="823" t="s">
        <v>1045</v>
      </c>
      <c r="M66" s="796"/>
      <c r="N66" s="82" t="s">
        <v>1035</v>
      </c>
    </row>
    <row r="67" spans="1:15">
      <c r="A67" t="s">
        <v>1311</v>
      </c>
      <c r="B67" s="52" t="str">
        <f>VLOOKUP(A67,TRANSPORTE!A5:D117,3,FALSE)</f>
        <v>Transporte de Arena</v>
      </c>
      <c r="C67" s="327"/>
      <c r="D67" s="327"/>
      <c r="E67" s="327"/>
      <c r="F67" s="327"/>
      <c r="G67" s="327"/>
      <c r="H67" s="321" t="s">
        <v>339</v>
      </c>
      <c r="I67" s="423">
        <v>7.0000000000000001E-3</v>
      </c>
      <c r="J67" s="296">
        <v>1</v>
      </c>
      <c r="K67" s="423">
        <f>I67*J67</f>
        <v>7.0000000000000001E-3</v>
      </c>
      <c r="L67" s="824">
        <f>VLOOKUP(A67,TRANSPORTE!A6:D120,4,FALSE)</f>
        <v>1112</v>
      </c>
      <c r="M67" s="825"/>
      <c r="N67" s="297">
        <f>L67*K67</f>
        <v>7.7839999999999998</v>
      </c>
    </row>
    <row r="68" spans="1:15">
      <c r="B68" s="52"/>
      <c r="C68" s="53"/>
      <c r="D68" s="53"/>
      <c r="E68" s="53"/>
      <c r="F68" s="53"/>
      <c r="G68" s="53"/>
      <c r="H68" s="321"/>
      <c r="I68" s="289"/>
      <c r="J68" s="296"/>
      <c r="K68" s="289"/>
      <c r="L68" s="824"/>
      <c r="M68" s="825"/>
      <c r="N68" s="297"/>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c r="B71" s="52"/>
      <c r="C71" s="53"/>
      <c r="D71" s="53"/>
      <c r="E71" s="53"/>
      <c r="F71" s="53"/>
      <c r="G71" s="53"/>
      <c r="H71" s="298"/>
      <c r="I71" s="289"/>
      <c r="J71" s="289"/>
      <c r="K71" s="289"/>
      <c r="L71" s="299"/>
      <c r="M71" s="300"/>
      <c r="N71" s="301"/>
    </row>
    <row r="72" spans="1:15" ht="15" thickBot="1">
      <c r="B72" s="457"/>
      <c r="C72" s="458"/>
      <c r="D72" s="458"/>
      <c r="E72" s="458"/>
      <c r="F72" s="458"/>
      <c r="G72" s="458"/>
      <c r="H72" s="54"/>
      <c r="I72" s="132"/>
      <c r="J72" s="132"/>
      <c r="K72" s="132"/>
      <c r="L72" s="809"/>
      <c r="M72" s="810"/>
      <c r="N72" s="133"/>
    </row>
    <row r="73" spans="1:15" ht="15" thickBot="1">
      <c r="B73" s="826" t="s">
        <v>1037</v>
      </c>
      <c r="C73" s="827"/>
      <c r="D73" s="827"/>
      <c r="E73" s="827"/>
      <c r="F73" s="827"/>
      <c r="G73" s="827"/>
      <c r="H73" s="827"/>
      <c r="I73" s="827"/>
      <c r="J73" s="827"/>
      <c r="K73" s="827"/>
      <c r="L73" s="827"/>
      <c r="M73" s="828"/>
      <c r="N73" s="110">
        <f>N67+N68+N69+N70+N71</f>
        <v>7.7839999999999998</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46" t="s">
        <v>1047</v>
      </c>
      <c r="C77" s="847"/>
      <c r="D77" s="847"/>
      <c r="E77" s="847"/>
      <c r="F77" s="847"/>
      <c r="G77" s="847"/>
      <c r="H77" s="847"/>
      <c r="I77" s="79" t="s">
        <v>1048</v>
      </c>
      <c r="J77" s="81" t="s">
        <v>1494</v>
      </c>
      <c r="K77" s="80" t="s">
        <v>1050</v>
      </c>
      <c r="L77" s="848" t="s">
        <v>1034</v>
      </c>
      <c r="M77" s="849"/>
      <c r="N77" s="104" t="s">
        <v>1035</v>
      </c>
    </row>
    <row r="78" spans="1:15">
      <c r="A78" t="s">
        <v>7</v>
      </c>
      <c r="B78" s="55" t="str">
        <f>VLOOKUP(A78,'MANO DE OBRA'!A8:D68,3,FALSE)</f>
        <v>Obrero (2)</v>
      </c>
      <c r="C78" s="53"/>
      <c r="D78" s="53"/>
      <c r="E78" s="53"/>
      <c r="F78" s="53"/>
      <c r="G78" s="53"/>
      <c r="H78" s="53"/>
      <c r="I78" s="302">
        <f>K78/J78*100</f>
        <v>55207.789411999998</v>
      </c>
      <c r="J78" s="303">
        <v>185</v>
      </c>
      <c r="K78" s="304">
        <f>VLOOKUP(A78,'MANO DE OBRA'!A8:D99,4,FALSE)</f>
        <v>102134.4104122</v>
      </c>
      <c r="L78" s="56"/>
      <c r="M78" s="305">
        <v>480</v>
      </c>
      <c r="N78" s="405">
        <f>K78/M78</f>
        <v>212.78002169208332</v>
      </c>
      <c r="O78" s="112"/>
    </row>
    <row r="79" spans="1:15">
      <c r="A79" t="s">
        <v>30</v>
      </c>
      <c r="B79" s="55" t="str">
        <f>VLOOKUP(A79,'MANO DE OBRA'!A8:D69,3,FALSE)</f>
        <v>Oficial</v>
      </c>
      <c r="C79" s="53"/>
      <c r="D79" s="53"/>
      <c r="E79" s="53"/>
      <c r="F79" s="53"/>
      <c r="G79" s="53"/>
      <c r="H79" s="53"/>
      <c r="I79" s="302">
        <f>K79/J79*100</f>
        <v>55207.789411999998</v>
      </c>
      <c r="J79" s="303">
        <v>185</v>
      </c>
      <c r="K79" s="304">
        <f>VLOOKUP(A79,'MANO DE OBRA'!A8:D100,4,FALSE)</f>
        <v>102134.4104122</v>
      </c>
      <c r="L79" s="56"/>
      <c r="M79" s="309">
        <v>480</v>
      </c>
      <c r="N79" s="405">
        <f>K79/M79</f>
        <v>212.78002169208332</v>
      </c>
    </row>
    <row r="80" spans="1:15">
      <c r="B80" s="55"/>
      <c r="C80" s="53"/>
      <c r="D80" s="53"/>
      <c r="E80" s="53"/>
      <c r="F80" s="53"/>
      <c r="G80" s="53"/>
      <c r="H80" s="53"/>
      <c r="I80" s="302"/>
      <c r="J80" s="303"/>
      <c r="K80" s="304"/>
      <c r="L80" s="56"/>
      <c r="M80" s="310"/>
      <c r="N80" s="405"/>
    </row>
    <row r="81" spans="1:14">
      <c r="B81" s="55"/>
      <c r="C81" s="53"/>
      <c r="D81" s="53"/>
      <c r="E81" s="53"/>
      <c r="F81" s="53"/>
      <c r="G81" s="53"/>
      <c r="H81" s="53"/>
      <c r="I81" s="289"/>
      <c r="J81" s="307"/>
      <c r="K81" s="308"/>
      <c r="L81" s="328"/>
      <c r="M81" s="310"/>
      <c r="N81" s="306"/>
    </row>
    <row r="82" spans="1:14">
      <c r="B82" s="55"/>
      <c r="C82" s="53"/>
      <c r="D82" s="53"/>
      <c r="E82" s="53"/>
      <c r="F82" s="53"/>
      <c r="G82" s="53"/>
      <c r="H82" s="53"/>
      <c r="I82" s="289"/>
      <c r="J82" s="307"/>
      <c r="K82" s="308"/>
      <c r="L82" s="328"/>
      <c r="M82" s="310"/>
      <c r="N82" s="306"/>
    </row>
    <row r="83" spans="1:14" ht="15" thickBot="1">
      <c r="B83" s="807"/>
      <c r="C83" s="808"/>
      <c r="D83" s="808"/>
      <c r="E83" s="808"/>
      <c r="F83" s="808"/>
      <c r="G83" s="808"/>
      <c r="H83" s="808"/>
      <c r="I83" s="132"/>
      <c r="J83" s="132"/>
      <c r="K83" s="132"/>
      <c r="L83" s="908"/>
      <c r="M83" s="908"/>
      <c r="N83" s="51"/>
    </row>
    <row r="84" spans="1:14" ht="15" thickBot="1">
      <c r="B84" s="826" t="s">
        <v>1037</v>
      </c>
      <c r="C84" s="827"/>
      <c r="D84" s="827"/>
      <c r="E84" s="827"/>
      <c r="F84" s="827"/>
      <c r="G84" s="827"/>
      <c r="H84" s="827"/>
      <c r="I84" s="827"/>
      <c r="J84" s="827"/>
      <c r="K84" s="827"/>
      <c r="L84" s="827"/>
      <c r="M84" s="828"/>
      <c r="N84" s="311">
        <f>SUM(N78:N83)</f>
        <v>425.56004338416665</v>
      </c>
    </row>
    <row r="85" spans="1:14" ht="15" thickBot="1">
      <c r="B85" s="39"/>
      <c r="C85" s="40"/>
      <c r="D85" s="40"/>
      <c r="E85" s="40"/>
      <c r="F85" s="40"/>
      <c r="G85" s="40"/>
      <c r="H85" s="40"/>
      <c r="I85" s="40"/>
      <c r="J85" s="40"/>
      <c r="K85" s="40"/>
      <c r="L85" s="40"/>
      <c r="M85" s="40"/>
      <c r="N85" s="41"/>
    </row>
    <row r="86" spans="1:14" ht="15" thickBot="1">
      <c r="B86" s="820" t="s">
        <v>1051</v>
      </c>
      <c r="C86" s="821"/>
      <c r="D86" s="821"/>
      <c r="E86" s="821"/>
      <c r="F86" s="821"/>
      <c r="G86" s="821"/>
      <c r="H86" s="821"/>
      <c r="I86" s="821"/>
      <c r="J86" s="821"/>
      <c r="K86" s="821"/>
      <c r="L86" s="821"/>
      <c r="M86" s="822"/>
      <c r="N86" s="105">
        <f>N48+N62+N73+N84</f>
        <v>2989.3026688049522</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11" t="s">
        <v>1053</v>
      </c>
      <c r="C90" s="812"/>
      <c r="D90" s="812"/>
      <c r="E90" s="812"/>
      <c r="F90" s="812"/>
      <c r="G90" s="812"/>
      <c r="H90" s="812"/>
      <c r="I90" s="324"/>
      <c r="J90" s="344"/>
      <c r="K90" s="312" t="s">
        <v>1054</v>
      </c>
      <c r="L90" s="850" t="s">
        <v>1055</v>
      </c>
      <c r="M90" s="851"/>
      <c r="N90" s="313"/>
    </row>
    <row r="91" spans="1:14">
      <c r="B91" s="852" t="s">
        <v>1056</v>
      </c>
      <c r="C91" s="853"/>
      <c r="D91" s="853"/>
      <c r="E91" s="853"/>
      <c r="F91" s="853"/>
      <c r="G91" s="853"/>
      <c r="H91" s="853"/>
      <c r="I91" s="93"/>
      <c r="J91" s="94"/>
      <c r="K91" s="314">
        <v>0.2</v>
      </c>
      <c r="L91" s="854">
        <f>N86*K91</f>
        <v>597.86053376099051</v>
      </c>
      <c r="M91" s="855"/>
      <c r="N91" s="57"/>
    </row>
    <row r="92" spans="1:14">
      <c r="B92" s="95" t="s">
        <v>1057</v>
      </c>
      <c r="C92" s="96"/>
      <c r="D92" s="96"/>
      <c r="E92" s="96"/>
      <c r="F92" s="96"/>
      <c r="G92" s="96"/>
      <c r="H92" s="96"/>
      <c r="I92" s="93"/>
      <c r="J92" s="94"/>
      <c r="K92" s="314">
        <v>0.05</v>
      </c>
      <c r="L92" s="854">
        <f>N86*K92</f>
        <v>149.46513344024763</v>
      </c>
      <c r="M92" s="855"/>
      <c r="N92" s="57"/>
    </row>
    <row r="93" spans="1:14" ht="15" thickBot="1">
      <c r="B93" s="97" t="s">
        <v>1058</v>
      </c>
      <c r="C93" s="98"/>
      <c r="D93" s="98"/>
      <c r="E93" s="98"/>
      <c r="F93" s="98"/>
      <c r="G93" s="98"/>
      <c r="H93" s="98"/>
      <c r="I93" s="99"/>
      <c r="J93" s="100"/>
      <c r="K93" s="315">
        <v>0.05</v>
      </c>
      <c r="L93" s="856">
        <f>N86*K93</f>
        <v>149.46513344024763</v>
      </c>
      <c r="M93" s="857"/>
      <c r="N93" s="57"/>
    </row>
    <row r="94" spans="1:14" ht="15" thickBot="1">
      <c r="B94" s="820" t="s">
        <v>1037</v>
      </c>
      <c r="C94" s="821"/>
      <c r="D94" s="821"/>
      <c r="E94" s="821"/>
      <c r="F94" s="821"/>
      <c r="G94" s="821"/>
      <c r="H94" s="821"/>
      <c r="I94" s="821"/>
      <c r="J94" s="821"/>
      <c r="K94" s="821"/>
      <c r="L94" s="821"/>
      <c r="M94" s="822"/>
      <c r="N94" s="58">
        <f>L91+L92+L93</f>
        <v>896.79080064148582</v>
      </c>
    </row>
    <row r="95" spans="1:14" ht="15" thickBot="1">
      <c r="B95" s="39"/>
      <c r="C95" s="40"/>
      <c r="D95" s="40"/>
      <c r="E95" s="40"/>
      <c r="F95" s="40"/>
      <c r="G95" s="40"/>
      <c r="H95" s="40"/>
      <c r="I95" s="40"/>
      <c r="J95" s="40"/>
      <c r="K95" s="40"/>
      <c r="L95" s="40"/>
      <c r="M95" s="40"/>
      <c r="N95" s="41"/>
    </row>
    <row r="96" spans="1:14" ht="15" thickBot="1">
      <c r="A96" t="s">
        <v>2122</v>
      </c>
      <c r="B96" s="820" t="s">
        <v>1059</v>
      </c>
      <c r="C96" s="821"/>
      <c r="D96" s="821"/>
      <c r="E96" s="821"/>
      <c r="F96" s="821"/>
      <c r="G96" s="821"/>
      <c r="H96" s="821"/>
      <c r="I96" s="821"/>
      <c r="J96" s="821"/>
      <c r="K96" s="821"/>
      <c r="L96" s="821"/>
      <c r="M96" s="822"/>
      <c r="N96" s="197">
        <f>N86+N94</f>
        <v>3886.0934694464381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7" t="s">
        <v>2322</v>
      </c>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c r="B109" s="240"/>
      <c r="C109" s="241"/>
      <c r="D109" s="241"/>
      <c r="E109" s="241"/>
      <c r="F109" s="241"/>
      <c r="G109" s="241"/>
      <c r="H109" s="241"/>
      <c r="I109" s="241"/>
      <c r="J109" s="241"/>
      <c r="K109" s="241"/>
      <c r="L109" s="241"/>
      <c r="M109" s="241"/>
      <c r="N109" s="242"/>
    </row>
    <row r="110" spans="2:14" ht="15" thickBot="1">
      <c r="B110" s="243"/>
      <c r="C110" s="244"/>
      <c r="D110" s="244"/>
      <c r="E110" s="244"/>
      <c r="F110" s="244"/>
      <c r="G110" s="244"/>
      <c r="H110" s="244"/>
      <c r="I110" s="244"/>
      <c r="J110" s="244"/>
      <c r="K110" s="244"/>
      <c r="L110" s="244"/>
      <c r="M110" s="244"/>
      <c r="N110" s="245"/>
    </row>
    <row r="111" spans="2:14">
      <c r="B111" s="246"/>
      <c r="C111" s="247"/>
      <c r="D111" s="247"/>
      <c r="E111" s="247"/>
      <c r="F111" s="247"/>
      <c r="G111" s="247"/>
      <c r="H111" s="247"/>
      <c r="I111" s="247"/>
      <c r="J111" s="247"/>
      <c r="K111" s="247"/>
      <c r="L111" s="247"/>
      <c r="M111" s="247"/>
      <c r="N111" s="248"/>
    </row>
    <row r="112" spans="2:14">
      <c r="B112" s="232" t="s">
        <v>2323</v>
      </c>
      <c r="C112" s="37"/>
      <c r="D112" s="37"/>
      <c r="E112" s="37"/>
      <c r="F112" s="37"/>
      <c r="G112" s="37"/>
      <c r="H112" s="37"/>
      <c r="I112" s="37"/>
      <c r="J112" s="37"/>
      <c r="K112" s="37"/>
      <c r="L112" s="37"/>
      <c r="M112" s="37"/>
      <c r="N112" s="38"/>
    </row>
    <row r="113" spans="2:14" ht="15" customHeight="1">
      <c r="B113" s="858" t="s">
        <v>2324</v>
      </c>
      <c r="C113" s="859"/>
      <c r="D113" s="859"/>
      <c r="E113" s="859"/>
      <c r="F113" s="859"/>
      <c r="G113" s="859"/>
      <c r="H113" s="859"/>
      <c r="I113" s="859"/>
      <c r="J113" s="859"/>
      <c r="K113" s="859"/>
      <c r="L113" s="859"/>
      <c r="M113" s="859"/>
      <c r="N113" s="860"/>
    </row>
    <row r="114" spans="2:14" ht="15" customHeight="1">
      <c r="B114" s="858"/>
      <c r="C114" s="859"/>
      <c r="D114" s="859"/>
      <c r="E114" s="859"/>
      <c r="F114" s="859"/>
      <c r="G114" s="859"/>
      <c r="H114" s="859"/>
      <c r="I114" s="859"/>
      <c r="J114" s="859"/>
      <c r="K114" s="859"/>
      <c r="L114" s="859"/>
      <c r="M114" s="859"/>
      <c r="N114" s="860"/>
    </row>
    <row r="115" spans="2:14" ht="30" customHeight="1">
      <c r="B115" s="861" t="s">
        <v>2325</v>
      </c>
      <c r="C115" s="862"/>
      <c r="D115" s="862"/>
      <c r="E115" s="862"/>
      <c r="F115" s="862"/>
      <c r="G115" s="862"/>
      <c r="H115" s="862"/>
      <c r="I115" s="862"/>
      <c r="J115" s="862"/>
      <c r="K115" s="862"/>
      <c r="L115" s="862"/>
      <c r="M115" s="862"/>
      <c r="N115" s="863"/>
    </row>
    <row r="116" spans="2:14">
      <c r="B116" s="861"/>
      <c r="C116" s="862"/>
      <c r="D116" s="862"/>
      <c r="E116" s="862"/>
      <c r="F116" s="862"/>
      <c r="G116" s="862"/>
      <c r="H116" s="862"/>
      <c r="I116" s="862"/>
      <c r="J116" s="862"/>
      <c r="K116" s="862"/>
      <c r="L116" s="862"/>
      <c r="M116" s="862"/>
      <c r="N116" s="86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341"/>
      <c r="C119" s="342"/>
      <c r="D119" s="342"/>
      <c r="E119" s="342"/>
      <c r="F119" s="342"/>
      <c r="G119" s="342"/>
      <c r="H119" s="342"/>
      <c r="I119" s="342"/>
      <c r="J119" s="342"/>
      <c r="K119" s="342"/>
      <c r="L119" s="342"/>
      <c r="M119" s="342"/>
      <c r="N119" s="343"/>
    </row>
    <row r="120" spans="2:14">
      <c r="B120" s="232"/>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7"/>
      <c r="K126" s="797"/>
      <c r="L126" s="797"/>
      <c r="M126" s="797"/>
      <c r="N126" s="798"/>
    </row>
    <row r="127" spans="2:14" ht="15" thickBot="1">
      <c r="B127" s="271" t="s">
        <v>2327</v>
      </c>
      <c r="C127" s="403"/>
      <c r="D127" s="403"/>
      <c r="E127" s="63"/>
      <c r="F127" s="63"/>
      <c r="G127" s="63"/>
      <c r="H127" s="63"/>
      <c r="I127" s="63"/>
      <c r="J127" s="799"/>
      <c r="K127" s="799"/>
      <c r="L127" s="799"/>
      <c r="M127" s="799"/>
      <c r="N127"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1176</v>
      </c>
      <c r="C31" s="87" t="s">
        <v>2145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7"/>
      <c r="J36" s="278"/>
      <c r="K36" s="279">
        <f>VLOOKUP(A36,EQUIPOS!A6:D163,4,FALSE)</f>
        <v>2360</v>
      </c>
      <c r="L36" s="280"/>
      <c r="M36" s="281">
        <v>6.25</v>
      </c>
      <c r="N36" s="282">
        <f t="shared" ref="N36:N41" si="0">K36/M36</f>
        <v>377.6</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50</v>
      </c>
      <c r="N37" s="282">
        <f t="shared" si="0"/>
        <v>1460</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7"/>
      <c r="J38" s="278"/>
      <c r="K38" s="279">
        <f>VLOOKUP(A38,EQUIPOS!A8:D165,4,FALSE)</f>
        <v>20000</v>
      </c>
      <c r="L38" s="280"/>
      <c r="M38" s="281">
        <v>3.75</v>
      </c>
      <c r="N38" s="282">
        <f t="shared" si="0"/>
        <v>5333.333333333333</v>
      </c>
    </row>
    <row r="39" spans="1:14">
      <c r="A39" t="s">
        <v>228</v>
      </c>
      <c r="B39" s="833" t="str">
        <f>VLOOKUP(A39,EQUIPOS!A9:D154,3,FALSE)</f>
        <v xml:space="preserve">Formaleta metálica (concreto hidráulico)
</v>
      </c>
      <c r="C39" s="834"/>
      <c r="D39" s="834"/>
      <c r="E39" s="834"/>
      <c r="F39" s="834"/>
      <c r="G39" s="834"/>
      <c r="H39" s="835"/>
      <c r="I39" s="277"/>
      <c r="J39" s="278"/>
      <c r="K39" s="279">
        <f>VLOOKUP(A39,EQUIPOS!A9:D166,4,FALSE)</f>
        <v>3238</v>
      </c>
      <c r="L39" s="280"/>
      <c r="M39" s="281">
        <v>6.25</v>
      </c>
      <c r="N39" s="282">
        <f t="shared" si="0"/>
        <v>518.08000000000004</v>
      </c>
    </row>
    <row r="40" spans="1:14">
      <c r="A40" t="s">
        <v>301</v>
      </c>
      <c r="B40" s="833" t="str">
        <f>VLOOKUP(A40,EQUIPOS!A10:D154,3,FALSE)</f>
        <v>Regla vibratoria, de longitud de 3 a 5 m, motor de 3600 rpm, potencia 6 HP</v>
      </c>
      <c r="C40" s="834"/>
      <c r="D40" s="834"/>
      <c r="E40" s="834"/>
      <c r="F40" s="834"/>
      <c r="G40" s="834"/>
      <c r="H40" s="835"/>
      <c r="I40" s="277"/>
      <c r="J40" s="278"/>
      <c r="K40" s="279">
        <f>VLOOKUP(A40,EQUIPOS!A10:D167,4,FALSE)</f>
        <v>7150</v>
      </c>
      <c r="L40" s="280"/>
      <c r="M40" s="281">
        <v>6.25</v>
      </c>
      <c r="N40" s="282">
        <f t="shared" si="0"/>
        <v>1144</v>
      </c>
    </row>
    <row r="41" spans="1:14">
      <c r="A41" t="s">
        <v>363</v>
      </c>
      <c r="B41" s="833" t="str">
        <f>VLOOKUP(A41,EQUIPOS!A11:D155,3,FALSE)</f>
        <v>Vibrador de concreto, Motor de 3 hp a 18.000 rpm Mangueras de 4 mt</v>
      </c>
      <c r="C41" s="834"/>
      <c r="D41" s="834"/>
      <c r="E41" s="834"/>
      <c r="F41" s="834"/>
      <c r="G41" s="834"/>
      <c r="H41" s="835"/>
      <c r="I41" s="277"/>
      <c r="J41" s="278"/>
      <c r="K41" s="279">
        <f>VLOOKUP(A41,EQUIPOS!A11:D168,4,FALSE)</f>
        <v>7500</v>
      </c>
      <c r="L41" s="280"/>
      <c r="M41" s="281">
        <v>6.25</v>
      </c>
      <c r="N41" s="282">
        <f t="shared" si="0"/>
        <v>1200</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N83*M46</f>
        <v>919.20969370980004</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10952.223027043132</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s="150" t="s">
        <v>383</v>
      </c>
      <c r="B53" s="49" t="str">
        <f>VLOOKUP(A53,MATERIALES!A5:D373,3,FALSE)</f>
        <v>Barras de transferencia de carga (1'')</v>
      </c>
      <c r="C53" s="291"/>
      <c r="D53" s="291"/>
      <c r="E53" s="291"/>
      <c r="F53" s="291"/>
      <c r="G53" s="291"/>
      <c r="H53" s="291"/>
      <c r="I53" s="278"/>
      <c r="J53" s="234" t="str">
        <f>VLOOKUP(A53,MATERIALES!A7:D645,2,FALSE)</f>
        <v>kg</v>
      </c>
      <c r="K53" s="417">
        <v>6.1342592592592586</v>
      </c>
      <c r="L53" s="277"/>
      <c r="M53" s="412">
        <f>VLOOKUP(A53,MATERIALES!A5:D396,4,FALSE)</f>
        <v>3066.0299468881981</v>
      </c>
      <c r="N53" s="282">
        <f>K53*M53</f>
        <v>18807.822590865104</v>
      </c>
    </row>
    <row r="54" spans="1:14">
      <c r="A54" s="150" t="s">
        <v>385</v>
      </c>
      <c r="B54" s="49" t="str">
        <f>VLOOKUP(A54,MATERIALES!A6:D373,3,FALSE)</f>
        <v>Barras de unión de 1/2´´</v>
      </c>
      <c r="C54" s="291"/>
      <c r="D54" s="291"/>
      <c r="E54" s="291"/>
      <c r="F54" s="291"/>
      <c r="G54" s="291"/>
      <c r="H54" s="291"/>
      <c r="I54" s="278"/>
      <c r="J54" s="234" t="str">
        <f>VLOOKUP(A54,MATERIALES!A8:D646,2,FALSE)</f>
        <v>kg</v>
      </c>
      <c r="K54" s="292">
        <v>0.37037037037037041</v>
      </c>
      <c r="L54" s="277"/>
      <c r="M54" s="412">
        <f>VLOOKUP(A54,MATERIALES!A6:D397,4,FALSE)</f>
        <v>2670.2841407039068</v>
      </c>
      <c r="N54" s="282">
        <f>K54*M54</f>
        <v>988.99412618663223</v>
      </c>
    </row>
    <row r="55" spans="1:14">
      <c r="A55" s="150" t="s">
        <v>420</v>
      </c>
      <c r="B55" s="49" t="str">
        <f>VLOOKUP(A55,MATERIALES!A6:D373,3,FALSE)</f>
        <v>Cintilla De Poliuretano (Sikarod) (Pavimentos De Concreto Hidráulico)</v>
      </c>
      <c r="C55" s="291"/>
      <c r="D55" s="291"/>
      <c r="E55" s="291"/>
      <c r="F55" s="291"/>
      <c r="G55" s="291"/>
      <c r="H55" s="291"/>
      <c r="I55" s="278"/>
      <c r="J55" s="234" t="str">
        <f>VLOOKUP(A55,MATERIALES!A9:D647,2,FALSE)</f>
        <v>m</v>
      </c>
      <c r="K55" s="292">
        <v>1.1111111111111112</v>
      </c>
      <c r="L55" s="277"/>
      <c r="M55" s="412">
        <f>VLOOKUP(A55,MATERIALES!A6:D398,4,FALSE)</f>
        <v>952.89945004843389</v>
      </c>
      <c r="N55" s="282">
        <f>K55*M55</f>
        <v>1058.7771667204822</v>
      </c>
    </row>
    <row r="56" spans="1:14">
      <c r="A56" s="150" t="s">
        <v>684</v>
      </c>
      <c r="B56" s="49" t="str">
        <f>VLOOKUP(A56,MATERIALES!A6:D373,3,FALSE)</f>
        <v>Sello de silicona o sellador autonivelante</v>
      </c>
      <c r="C56" s="291"/>
      <c r="D56" s="291"/>
      <c r="E56" s="291"/>
      <c r="F56" s="291"/>
      <c r="G56" s="291"/>
      <c r="H56" s="291"/>
      <c r="I56" s="278"/>
      <c r="J56" s="234" t="str">
        <f>VLOOKUP(A56,MATERIALES!A10:D648,2,FALSE)</f>
        <v>m</v>
      </c>
      <c r="K56" s="292">
        <v>1.1111111111111112</v>
      </c>
      <c r="L56" s="277"/>
      <c r="M56" s="412">
        <f>VLOOKUP(A56,MATERIALES!A6:D399,4,FALSE)</f>
        <v>5847.3375343881171</v>
      </c>
      <c r="N56" s="282">
        <f>K56*M56</f>
        <v>6497.0417048756863</v>
      </c>
    </row>
    <row r="57" spans="1:14">
      <c r="A57" s="150" t="s">
        <v>849</v>
      </c>
      <c r="B57" s="815" t="str">
        <f>VLOOKUP(A57,MATERIALES!A7:D373,3,FALSE)</f>
        <v>Antisol blanco (presentación 20 kg)</v>
      </c>
      <c r="C57" s="816" t="e">
        <f>VLOOKUP(B57,MATERIALES!B7:E373,3,FALSE)</f>
        <v>#N/A</v>
      </c>
      <c r="D57" s="816" t="e">
        <f>VLOOKUP(C57,MATERIALES!C7:F373,3,FALSE)</f>
        <v>#N/A</v>
      </c>
      <c r="E57" s="816" t="e">
        <f>VLOOKUP(D57,MATERIALES!D7:G373,3,FALSE)</f>
        <v>#N/A</v>
      </c>
      <c r="F57" s="816" t="e">
        <f>VLOOKUP(E57,MATERIALES!E7:H373,3,FALSE)</f>
        <v>#N/A</v>
      </c>
      <c r="G57" s="816" t="e">
        <f>VLOOKUP(F57,MATERIALES!F7:I373,3,FALSE)</f>
        <v>#N/A</v>
      </c>
      <c r="H57" s="816" t="e">
        <f>VLOOKUP(G57,MATERIALES!G7:J373,3,FALSE)</f>
        <v>#N/A</v>
      </c>
      <c r="I57" s="816" t="e">
        <f>VLOOKUP(H57,MATERIALES!H7:K373,3,FALSE)</f>
        <v>#N/A</v>
      </c>
      <c r="J57" s="321" t="str">
        <f>VLOOKUP(A57,MATERIALES!A11:D649,2,FALSE)</f>
        <v>kg</v>
      </c>
      <c r="K57" s="50">
        <v>1.1200000000000001</v>
      </c>
      <c r="L57" s="824">
        <f>VLOOKUP(A57,MATERIALES!A4:D373,4,FALSE)</f>
        <v>3182.4</v>
      </c>
      <c r="M57" s="825"/>
      <c r="N57" s="282">
        <f>K57*L57</f>
        <v>3564.2880000000005</v>
      </c>
    </row>
    <row r="58" spans="1:14">
      <c r="A58" s="150" t="s">
        <v>910</v>
      </c>
      <c r="B58" s="326" t="str">
        <f>VLOOKUP(A58,MATERIALES!A8:D373,3,FALSE)</f>
        <v xml:space="preserve">Concreto hidráulico para pavimento MR-43
</v>
      </c>
      <c r="C58" s="327"/>
      <c r="D58" s="327"/>
      <c r="E58" s="327"/>
      <c r="F58" s="327"/>
      <c r="G58" s="327"/>
      <c r="H58" s="327"/>
      <c r="I58" s="327"/>
      <c r="J58" s="321" t="str">
        <f>VLOOKUP(A58,MATERIALES!A11:D650,2,FALSE)</f>
        <v>m3</v>
      </c>
      <c r="K58" s="50">
        <v>1.01</v>
      </c>
      <c r="L58" s="328"/>
      <c r="M58" s="424">
        <f>VLOOKUP(A58,MATERIALES!A8:D401,4,FALSE)</f>
        <v>397726.27809195436</v>
      </c>
      <c r="N58" s="282">
        <f>K58*M58</f>
        <v>401703.54087287391</v>
      </c>
    </row>
    <row r="59" spans="1:14">
      <c r="B59" s="326"/>
      <c r="C59" s="327"/>
      <c r="D59" s="327"/>
      <c r="E59" s="327"/>
      <c r="F59" s="327"/>
      <c r="G59" s="327"/>
      <c r="H59" s="327"/>
      <c r="I59" s="327"/>
      <c r="J59" s="50"/>
      <c r="K59" s="50"/>
      <c r="L59" s="328"/>
      <c r="M59" s="329"/>
      <c r="N59" s="51"/>
    </row>
    <row r="60" spans="1:14" ht="15" thickBot="1">
      <c r="B60" s="319"/>
      <c r="C60" s="320"/>
      <c r="D60" s="320"/>
      <c r="E60" s="320"/>
      <c r="F60" s="320"/>
      <c r="G60" s="320"/>
      <c r="H60" s="320"/>
      <c r="I60" s="320"/>
      <c r="J60" s="132"/>
      <c r="K60" s="132"/>
      <c r="L60" s="335"/>
      <c r="M60" s="334"/>
      <c r="N60" s="133"/>
    </row>
    <row r="61" spans="1:14" ht="15" thickBot="1">
      <c r="B61" s="820" t="s">
        <v>1037</v>
      </c>
      <c r="C61" s="821"/>
      <c r="D61" s="821"/>
      <c r="E61" s="821"/>
      <c r="F61" s="821"/>
      <c r="G61" s="821"/>
      <c r="H61" s="821"/>
      <c r="I61" s="821"/>
      <c r="J61" s="821"/>
      <c r="K61" s="821"/>
      <c r="L61" s="821"/>
      <c r="M61" s="822"/>
      <c r="N61" s="404">
        <f>SUM(N53:N60)</f>
        <v>432620.46446152183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823" t="s">
        <v>1045</v>
      </c>
      <c r="M65" s="796"/>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824">
        <f>VLOOKUP(A66,TRANSPORTE!A5:D117,4,FALSE)</f>
        <v>1096.6533277314397</v>
      </c>
      <c r="M66" s="825"/>
      <c r="N66" s="297">
        <f>K66*L66</f>
        <v>1107.6198610087542</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809"/>
      <c r="M71" s="810"/>
      <c r="N71" s="133"/>
    </row>
    <row r="72" spans="1:15" ht="15" thickBot="1">
      <c r="B72" s="826" t="s">
        <v>1037</v>
      </c>
      <c r="C72" s="827"/>
      <c r="D72" s="827"/>
      <c r="E72" s="827"/>
      <c r="F72" s="827"/>
      <c r="G72" s="827"/>
      <c r="H72" s="827"/>
      <c r="I72" s="827"/>
      <c r="J72" s="827"/>
      <c r="K72" s="827"/>
      <c r="L72" s="827"/>
      <c r="M72" s="828"/>
      <c r="N72" s="110">
        <f>N66+N67+N68+N69+N70</f>
        <v>1107.6198610087542</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6" t="s">
        <v>1047</v>
      </c>
      <c r="C76" s="847"/>
      <c r="D76" s="847"/>
      <c r="E76" s="847"/>
      <c r="F76" s="847"/>
      <c r="G76" s="847"/>
      <c r="H76" s="847"/>
      <c r="I76" s="79" t="s">
        <v>1048</v>
      </c>
      <c r="J76" s="81" t="s">
        <v>1494</v>
      </c>
      <c r="K76" s="80" t="s">
        <v>1050</v>
      </c>
      <c r="L76" s="848" t="s">
        <v>1034</v>
      </c>
      <c r="M76" s="849"/>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07"/>
      <c r="C82" s="808"/>
      <c r="D82" s="808"/>
      <c r="E82" s="808"/>
      <c r="F82" s="808"/>
      <c r="G82" s="808"/>
      <c r="H82" s="808"/>
      <c r="I82" s="132"/>
      <c r="J82" s="132"/>
      <c r="K82" s="132"/>
      <c r="L82" s="908"/>
      <c r="M82" s="908"/>
      <c r="N82" s="133"/>
    </row>
    <row r="83" spans="1:14" ht="15" thickBot="1">
      <c r="B83" s="826" t="s">
        <v>1037</v>
      </c>
      <c r="C83" s="827"/>
      <c r="D83" s="827"/>
      <c r="E83" s="827"/>
      <c r="F83" s="827"/>
      <c r="G83" s="827"/>
      <c r="H83" s="827"/>
      <c r="I83" s="827"/>
      <c r="J83" s="827"/>
      <c r="K83" s="827"/>
      <c r="L83" s="827"/>
      <c r="M83" s="828"/>
      <c r="N83" s="470">
        <f>SUM(N77:N82)</f>
        <v>9192.0969370980001</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453872.40428667178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4"/>
      <c r="J89" s="344"/>
      <c r="K89" s="312" t="s">
        <v>1054</v>
      </c>
      <c r="L89" s="850" t="s">
        <v>1055</v>
      </c>
      <c r="M89" s="851"/>
      <c r="N89" s="313"/>
    </row>
    <row r="90" spans="1:14">
      <c r="B90" s="852" t="s">
        <v>1056</v>
      </c>
      <c r="C90" s="853"/>
      <c r="D90" s="853"/>
      <c r="E90" s="853"/>
      <c r="F90" s="853"/>
      <c r="G90" s="853"/>
      <c r="H90" s="853"/>
      <c r="I90" s="93"/>
      <c r="J90" s="94"/>
      <c r="K90" s="314">
        <v>0.2</v>
      </c>
      <c r="L90" s="854">
        <f>N85*K90</f>
        <v>90774.480857334362</v>
      </c>
      <c r="M90" s="855"/>
      <c r="N90" s="57"/>
    </row>
    <row r="91" spans="1:14">
      <c r="B91" s="95" t="s">
        <v>1057</v>
      </c>
      <c r="C91" s="96"/>
      <c r="D91" s="96"/>
      <c r="E91" s="96"/>
      <c r="F91" s="96"/>
      <c r="G91" s="96"/>
      <c r="H91" s="96"/>
      <c r="I91" s="93"/>
      <c r="J91" s="94"/>
      <c r="K91" s="314">
        <v>0.05</v>
      </c>
      <c r="L91" s="854">
        <f>N85*K91</f>
        <v>22693.62021433359</v>
      </c>
      <c r="M91" s="855"/>
      <c r="N91" s="57"/>
    </row>
    <row r="92" spans="1:14" ht="15" thickBot="1">
      <c r="B92" s="97" t="s">
        <v>1058</v>
      </c>
      <c r="C92" s="98"/>
      <c r="D92" s="98"/>
      <c r="E92" s="98"/>
      <c r="F92" s="98"/>
      <c r="G92" s="98"/>
      <c r="H92" s="98"/>
      <c r="I92" s="99"/>
      <c r="J92" s="100"/>
      <c r="K92" s="315">
        <v>0.05</v>
      </c>
      <c r="L92" s="856">
        <f>N85*K92</f>
        <v>22693.62021433359</v>
      </c>
      <c r="M92" s="857"/>
      <c r="N92" s="57"/>
    </row>
    <row r="93" spans="1:14" ht="15" thickBot="1">
      <c r="B93" s="820" t="s">
        <v>1037</v>
      </c>
      <c r="C93" s="821"/>
      <c r="D93" s="821"/>
      <c r="E93" s="821"/>
      <c r="F93" s="821"/>
      <c r="G93" s="821"/>
      <c r="H93" s="821"/>
      <c r="I93" s="821"/>
      <c r="J93" s="821"/>
      <c r="K93" s="821"/>
      <c r="L93" s="821"/>
      <c r="M93" s="822"/>
      <c r="N93" s="58">
        <f>L90+L91+L92</f>
        <v>136161.72128600153</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590034.12557267328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7"/>
      <c r="K125" s="797"/>
      <c r="L125" s="797"/>
      <c r="M125" s="797"/>
      <c r="N125" s="798"/>
    </row>
    <row r="126" spans="2:14" ht="15.75" customHeight="1" thickBot="1">
      <c r="B126" s="271" t="s">
        <v>2327</v>
      </c>
      <c r="C126" s="403"/>
      <c r="D126" s="403"/>
      <c r="E126" s="63"/>
      <c r="F126" s="63"/>
      <c r="G126" s="63"/>
      <c r="H126" s="63"/>
      <c r="I126" s="63"/>
      <c r="J126" s="799"/>
      <c r="K126" s="799"/>
      <c r="L126" s="799"/>
      <c r="M126" s="799"/>
      <c r="N126" s="800"/>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5" hidden="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1708</v>
      </c>
      <c r="C31" s="87" t="s">
        <v>1707</v>
      </c>
      <c r="D31" s="88"/>
      <c r="E31" s="88"/>
      <c r="F31" s="88"/>
      <c r="G31" s="88"/>
      <c r="H31" s="88"/>
      <c r="I31" s="88"/>
      <c r="J31" s="89"/>
      <c r="K31" s="318"/>
      <c r="L31" s="316" t="s">
        <v>388</v>
      </c>
      <c r="M31" s="213"/>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7"/>
      <c r="J36" s="278"/>
      <c r="K36" s="279">
        <f>VLOOKUP(A36,EQUIPOS!A6:D163,4,FALSE)</f>
        <v>2360</v>
      </c>
      <c r="L36" s="280"/>
      <c r="M36" s="281">
        <v>6.25</v>
      </c>
      <c r="N36" s="282">
        <f t="shared" ref="N36:N41" si="0">K36/M36</f>
        <v>377.6</v>
      </c>
    </row>
    <row r="37" spans="1:14">
      <c r="A37" s="119" t="s">
        <v>176</v>
      </c>
      <c r="B37" s="833" t="str">
        <f>VLOOKUP(A37,EQUIPOS!A7:D154,3,FALSE)</f>
        <v xml:space="preserve">Compresor (barrido y soplado)
</v>
      </c>
      <c r="C37" s="834"/>
      <c r="D37" s="834"/>
      <c r="E37" s="834"/>
      <c r="F37" s="834"/>
      <c r="G37" s="834"/>
      <c r="H37" s="835"/>
      <c r="I37" s="277"/>
      <c r="J37" s="278"/>
      <c r="K37" s="279">
        <f>VLOOKUP(A37,EQUIPOS!A7:D164,4,FALSE)</f>
        <v>73000</v>
      </c>
      <c r="L37" s="280"/>
      <c r="M37" s="281">
        <v>50</v>
      </c>
      <c r="N37" s="282">
        <f t="shared" si="0"/>
        <v>1460</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7"/>
      <c r="J38" s="278"/>
      <c r="K38" s="279">
        <f>VLOOKUP(A38,EQUIPOS!A8:D165,4,FALSE)</f>
        <v>20000</v>
      </c>
      <c r="L38" s="280"/>
      <c r="M38" s="281">
        <v>3.75</v>
      </c>
      <c r="N38" s="282">
        <f t="shared" si="0"/>
        <v>5333.333333333333</v>
      </c>
    </row>
    <row r="39" spans="1:14">
      <c r="A39" t="s">
        <v>228</v>
      </c>
      <c r="B39" s="833" t="str">
        <f>VLOOKUP(A39,EQUIPOS!A9:D154,3,FALSE)</f>
        <v xml:space="preserve">Formaleta metálica (concreto hidráulico)
</v>
      </c>
      <c r="C39" s="834"/>
      <c r="D39" s="834"/>
      <c r="E39" s="834"/>
      <c r="F39" s="834"/>
      <c r="G39" s="834"/>
      <c r="H39" s="835"/>
      <c r="I39" s="277"/>
      <c r="J39" s="278"/>
      <c r="K39" s="279">
        <f>VLOOKUP(A39,EQUIPOS!A9:D166,4,FALSE)</f>
        <v>3238</v>
      </c>
      <c r="L39" s="280"/>
      <c r="M39" s="281">
        <v>6.25</v>
      </c>
      <c r="N39" s="282">
        <f t="shared" si="0"/>
        <v>518.08000000000004</v>
      </c>
    </row>
    <row r="40" spans="1:14">
      <c r="A40" t="s">
        <v>301</v>
      </c>
      <c r="B40" s="833" t="str">
        <f>VLOOKUP(A40,EQUIPOS!A10:D154,3,FALSE)</f>
        <v>Regla vibratoria, de longitud de 3 a 5 m, motor de 3600 rpm, potencia 6 HP</v>
      </c>
      <c r="C40" s="834"/>
      <c r="D40" s="834"/>
      <c r="E40" s="834"/>
      <c r="F40" s="834"/>
      <c r="G40" s="834"/>
      <c r="H40" s="835"/>
      <c r="I40" s="277"/>
      <c r="J40" s="278"/>
      <c r="K40" s="279">
        <f>VLOOKUP(A40,EQUIPOS!A10:D167,4,FALSE)</f>
        <v>7150</v>
      </c>
      <c r="L40" s="280"/>
      <c r="M40" s="281">
        <v>6.25</v>
      </c>
      <c r="N40" s="282">
        <f t="shared" si="0"/>
        <v>1144</v>
      </c>
    </row>
    <row r="41" spans="1:14">
      <c r="A41" t="s">
        <v>363</v>
      </c>
      <c r="B41" s="833" t="str">
        <f>VLOOKUP(A41,EQUIPOS!A11:D155,3,FALSE)</f>
        <v>Vibrador de concreto, Motor de 3 hp a 18.000 rpm Mangueras de 4 mt</v>
      </c>
      <c r="C41" s="834"/>
      <c r="D41" s="834"/>
      <c r="E41" s="834"/>
      <c r="F41" s="834"/>
      <c r="G41" s="834"/>
      <c r="H41" s="835"/>
      <c r="I41" s="277"/>
      <c r="J41" s="278"/>
      <c r="K41" s="279">
        <f>VLOOKUP(A41,EQUIPOS!A11:D168,4,FALSE)</f>
        <v>7500</v>
      </c>
      <c r="L41" s="280"/>
      <c r="M41" s="281">
        <v>6.25</v>
      </c>
      <c r="N41" s="282">
        <f t="shared" si="0"/>
        <v>1200</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33"/>
      <c r="C44" s="834"/>
      <c r="D44" s="834"/>
      <c r="E44" s="834"/>
      <c r="F44" s="834"/>
      <c r="G44" s="834"/>
      <c r="H44" s="835"/>
      <c r="I44" s="836"/>
      <c r="J44" s="817"/>
      <c r="K44" s="279"/>
      <c r="L44" s="837"/>
      <c r="M44" s="838"/>
      <c r="N44" s="282"/>
    </row>
    <row r="45" spans="1:14">
      <c r="B45" s="833"/>
      <c r="C45" s="834"/>
      <c r="D45" s="834"/>
      <c r="E45" s="839"/>
      <c r="F45" s="834"/>
      <c r="G45" s="834"/>
      <c r="H45" s="835"/>
      <c r="I45" s="42"/>
      <c r="J45" s="43"/>
      <c r="K45" s="284"/>
      <c r="L45" s="286"/>
      <c r="M45" s="287"/>
      <c r="N45" s="288"/>
    </row>
    <row r="46" spans="1:14">
      <c r="B46" s="840" t="s">
        <v>1036</v>
      </c>
      <c r="C46" s="841"/>
      <c r="D46" s="841"/>
      <c r="E46" s="44"/>
      <c r="F46" s="45"/>
      <c r="G46" s="45"/>
      <c r="H46" s="46"/>
      <c r="I46" s="42"/>
      <c r="J46" s="43"/>
      <c r="K46" s="289"/>
      <c r="L46" s="286"/>
      <c r="M46" s="411">
        <v>0.1</v>
      </c>
      <c r="N46" s="354">
        <f>N83*M46</f>
        <v>919.20969370980004</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SUM(N36:N47)</f>
        <v>10952.223027043132</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s="150" t="s">
        <v>383</v>
      </c>
      <c r="B53" s="49" t="str">
        <f>VLOOKUP(A53,MATERIALES!A5:D373,3,FALSE)</f>
        <v>Barras de transferencia de carga (1'')</v>
      </c>
      <c r="C53" s="291"/>
      <c r="D53" s="291"/>
      <c r="E53" s="291"/>
      <c r="F53" s="291"/>
      <c r="G53" s="291"/>
      <c r="H53" s="291"/>
      <c r="I53" s="278"/>
      <c r="J53" s="234" t="s">
        <v>377</v>
      </c>
      <c r="K53" s="292">
        <v>6.1342592592592586</v>
      </c>
      <c r="L53" s="277"/>
      <c r="M53" s="412">
        <f>VLOOKUP(A53,MATERIALES!A5:D396,4,FALSE)</f>
        <v>3066.0299468881981</v>
      </c>
      <c r="N53" s="282">
        <f>K53*M53</f>
        <v>18807.822590865104</v>
      </c>
    </row>
    <row r="54" spans="1:14">
      <c r="A54" s="150" t="s">
        <v>818</v>
      </c>
      <c r="B54" s="49" t="str">
        <f>VLOOKUP(A54,MATERIALES!A6:D373,3,FALSE)</f>
        <v>Aditivo Acelerante de Fraguado</v>
      </c>
      <c r="C54" s="291"/>
      <c r="D54" s="291"/>
      <c r="E54" s="291"/>
      <c r="F54" s="291"/>
      <c r="G54" s="291"/>
      <c r="H54" s="291"/>
      <c r="I54" s="278"/>
      <c r="J54" s="234" t="s">
        <v>377</v>
      </c>
      <c r="K54" s="292">
        <v>1.1200000000000001</v>
      </c>
      <c r="L54" s="277"/>
      <c r="M54" s="412">
        <f>VLOOKUP(A54,MATERIALES!A6:D397,4,FALSE)</f>
        <v>10179</v>
      </c>
      <c r="N54" s="282">
        <f>K54*M54</f>
        <v>11400.480000000001</v>
      </c>
    </row>
    <row r="55" spans="1:14">
      <c r="A55" s="150" t="s">
        <v>385</v>
      </c>
      <c r="B55" s="49" t="str">
        <f>VLOOKUP(A55,MATERIALES!A6:D373,3,FALSE)</f>
        <v>Barras de unión de 1/2´´</v>
      </c>
      <c r="C55" s="291"/>
      <c r="D55" s="291"/>
      <c r="E55" s="291"/>
      <c r="F55" s="291"/>
      <c r="G55" s="291"/>
      <c r="H55" s="291"/>
      <c r="I55" s="278"/>
      <c r="J55" s="234" t="s">
        <v>377</v>
      </c>
      <c r="K55" s="292">
        <v>0.37037037037037041</v>
      </c>
      <c r="L55" s="277"/>
      <c r="M55" s="412">
        <f>VLOOKUP(A55,MATERIALES!A6:D398,4,FALSE)</f>
        <v>2670.2841407039068</v>
      </c>
      <c r="N55" s="282">
        <f>K55*M55</f>
        <v>988.99412618663223</v>
      </c>
    </row>
    <row r="56" spans="1:14">
      <c r="A56" s="150" t="s">
        <v>420</v>
      </c>
      <c r="B56" s="49" t="str">
        <f>VLOOKUP(A56,MATERIALES!A6:D373,3,FALSE)</f>
        <v>Cintilla De Poliuretano (Sikarod) (Pavimentos De Concreto Hidráulico)</v>
      </c>
      <c r="C56" s="291"/>
      <c r="D56" s="291"/>
      <c r="E56" s="291"/>
      <c r="F56" s="291"/>
      <c r="G56" s="291"/>
      <c r="H56" s="291"/>
      <c r="I56" s="278"/>
      <c r="J56" s="234" t="s">
        <v>144</v>
      </c>
      <c r="K56" s="292">
        <v>1.1111111111111112</v>
      </c>
      <c r="L56" s="277"/>
      <c r="M56" s="412">
        <f>VLOOKUP(A56,MATERIALES!A6:D399,4,FALSE)</f>
        <v>952.89945004843389</v>
      </c>
      <c r="N56" s="282">
        <f>K56*M56</f>
        <v>1058.7771667204822</v>
      </c>
    </row>
    <row r="57" spans="1:14">
      <c r="A57" s="150" t="s">
        <v>684</v>
      </c>
      <c r="B57" s="815" t="str">
        <f>VLOOKUP(A57,MATERIALES!A7:D373,3,FALSE)</f>
        <v>Sello de silicona o sellador autonivelante</v>
      </c>
      <c r="C57" s="816" t="e">
        <f>VLOOKUP(B57,MATERIALES!B7:E373,3,FALSE)</f>
        <v>#N/A</v>
      </c>
      <c r="D57" s="816" t="e">
        <f>VLOOKUP(C57,MATERIALES!C7:F373,3,FALSE)</f>
        <v>#N/A</v>
      </c>
      <c r="E57" s="816" t="e">
        <f>VLOOKUP(D57,MATERIALES!D7:G373,3,FALSE)</f>
        <v>#N/A</v>
      </c>
      <c r="F57" s="816" t="e">
        <f>VLOOKUP(E57,MATERIALES!E7:H373,3,FALSE)</f>
        <v>#N/A</v>
      </c>
      <c r="G57" s="816" t="e">
        <f>VLOOKUP(F57,MATERIALES!F7:I373,3,FALSE)</f>
        <v>#N/A</v>
      </c>
      <c r="H57" s="816" t="e">
        <f>VLOOKUP(G57,MATERIALES!G7:J373,3,FALSE)</f>
        <v>#N/A</v>
      </c>
      <c r="I57" s="816" t="e">
        <f>VLOOKUP(H57,MATERIALES!H7:K373,3,FALSE)</f>
        <v>#N/A</v>
      </c>
      <c r="J57" s="321" t="s">
        <v>144</v>
      </c>
      <c r="K57" s="50">
        <v>1.1111111111111112</v>
      </c>
      <c r="L57" s="824">
        <f>VLOOKUP(A57,MATERIALES!A4:D373,4,FALSE)</f>
        <v>5847.3375343881171</v>
      </c>
      <c r="M57" s="825"/>
      <c r="N57" s="282">
        <f>K57*L57</f>
        <v>6497.0417048756863</v>
      </c>
    </row>
    <row r="58" spans="1:14">
      <c r="A58" s="150" t="s">
        <v>849</v>
      </c>
      <c r="B58" s="326" t="str">
        <f>VLOOKUP(A58,MATERIALES!A8:D373,3,FALSE)</f>
        <v>Antisol blanco (presentación 20 kg)</v>
      </c>
      <c r="C58" s="327"/>
      <c r="D58" s="327"/>
      <c r="E58" s="327"/>
      <c r="F58" s="327"/>
      <c r="G58" s="327"/>
      <c r="H58" s="327"/>
      <c r="I58" s="327"/>
      <c r="J58" s="321" t="s">
        <v>377</v>
      </c>
      <c r="K58" s="50">
        <v>1.1200000000000001</v>
      </c>
      <c r="L58" s="425"/>
      <c r="M58" s="424">
        <f>VLOOKUP(A58,MATERIALES!A8:D401,4,FALSE)</f>
        <v>3182.4</v>
      </c>
      <c r="N58" s="282">
        <f>K58*M58</f>
        <v>3564.2880000000005</v>
      </c>
    </row>
    <row r="59" spans="1:14">
      <c r="A59" t="s">
        <v>910</v>
      </c>
      <c r="B59" s="326" t="str">
        <f>VLOOKUP(A59,MATERIALES!A9:D373,3,FALSE)</f>
        <v xml:space="preserve">Concreto hidráulico para pavimento MR-43
</v>
      </c>
      <c r="C59" s="327"/>
      <c r="D59" s="327"/>
      <c r="E59" s="327"/>
      <c r="F59" s="327"/>
      <c r="G59" s="327"/>
      <c r="H59" s="327"/>
      <c r="I59" s="327"/>
      <c r="J59" s="321" t="s">
        <v>388</v>
      </c>
      <c r="K59" s="50">
        <v>1.01</v>
      </c>
      <c r="L59" s="425"/>
      <c r="M59" s="424">
        <f>VLOOKUP(A59,MATERIALES!A9:D402,4,FALSE)</f>
        <v>397726.27809195436</v>
      </c>
      <c r="N59" s="282">
        <f>K59*M59</f>
        <v>401703.54087287391</v>
      </c>
    </row>
    <row r="60" spans="1:14" ht="15" thickBot="1">
      <c r="B60" s="319"/>
      <c r="C60" s="320"/>
      <c r="D60" s="320"/>
      <c r="E60" s="320"/>
      <c r="F60" s="320"/>
      <c r="G60" s="320"/>
      <c r="H60" s="320"/>
      <c r="I60" s="320"/>
      <c r="J60" s="132"/>
      <c r="K60" s="132"/>
      <c r="L60" s="335"/>
      <c r="M60" s="334"/>
      <c r="N60" s="133"/>
    </row>
    <row r="61" spans="1:14" ht="15" thickBot="1">
      <c r="B61" s="820" t="s">
        <v>1037</v>
      </c>
      <c r="C61" s="821"/>
      <c r="D61" s="821"/>
      <c r="E61" s="821"/>
      <c r="F61" s="821"/>
      <c r="G61" s="821"/>
      <c r="H61" s="821"/>
      <c r="I61" s="821"/>
      <c r="J61" s="821"/>
      <c r="K61" s="821"/>
      <c r="L61" s="821"/>
      <c r="M61" s="822"/>
      <c r="N61" s="404">
        <f>SUM(N53:N60)</f>
        <v>444020.94446152181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823" t="s">
        <v>1045</v>
      </c>
      <c r="M65" s="796"/>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824">
        <f>VLOOKUP(A66,TRANSPORTE!A5:D117,4,FALSE)</f>
        <v>1096.6533277314397</v>
      </c>
      <c r="M66" s="825"/>
      <c r="N66" s="297">
        <f>K66*L66</f>
        <v>1107.6198610087542</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809"/>
      <c r="M71" s="810"/>
      <c r="N71" s="133"/>
    </row>
    <row r="72" spans="1:15" ht="15" thickBot="1">
      <c r="B72" s="826" t="s">
        <v>1037</v>
      </c>
      <c r="C72" s="827"/>
      <c r="D72" s="827"/>
      <c r="E72" s="827"/>
      <c r="F72" s="827"/>
      <c r="G72" s="827"/>
      <c r="H72" s="827"/>
      <c r="I72" s="827"/>
      <c r="J72" s="827"/>
      <c r="K72" s="827"/>
      <c r="L72" s="827"/>
      <c r="M72" s="828"/>
      <c r="N72" s="110">
        <f>N66+N67+N68+N69+N70</f>
        <v>1107.6198610087542</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6" t="s">
        <v>1047</v>
      </c>
      <c r="C76" s="847"/>
      <c r="D76" s="847"/>
      <c r="E76" s="847"/>
      <c r="F76" s="847"/>
      <c r="G76" s="847"/>
      <c r="H76" s="847"/>
      <c r="I76" s="79" t="s">
        <v>1048</v>
      </c>
      <c r="J76" s="81" t="s">
        <v>1494</v>
      </c>
      <c r="K76" s="80" t="s">
        <v>1050</v>
      </c>
      <c r="L76" s="848" t="s">
        <v>1034</v>
      </c>
      <c r="M76" s="849"/>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07"/>
      <c r="C82" s="808"/>
      <c r="D82" s="808"/>
      <c r="E82" s="808"/>
      <c r="F82" s="808"/>
      <c r="G82" s="808"/>
      <c r="H82" s="808"/>
      <c r="I82" s="132"/>
      <c r="J82" s="132"/>
      <c r="K82" s="132"/>
      <c r="L82" s="908"/>
      <c r="M82" s="908"/>
      <c r="N82" s="51"/>
    </row>
    <row r="83" spans="1:14" ht="15" thickBot="1">
      <c r="B83" s="826" t="s">
        <v>1037</v>
      </c>
      <c r="C83" s="827"/>
      <c r="D83" s="827"/>
      <c r="E83" s="827"/>
      <c r="F83" s="827"/>
      <c r="G83" s="827"/>
      <c r="H83" s="827"/>
      <c r="I83" s="827"/>
      <c r="J83" s="827"/>
      <c r="K83" s="827"/>
      <c r="L83" s="827"/>
      <c r="M83" s="828"/>
      <c r="N83" s="311">
        <f>SUM(N77:N82)</f>
        <v>9192.0969370980001</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465272.88428667176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4"/>
      <c r="J89" s="344"/>
      <c r="K89" s="312" t="s">
        <v>1054</v>
      </c>
      <c r="L89" s="850" t="s">
        <v>1055</v>
      </c>
      <c r="M89" s="851"/>
      <c r="N89" s="313"/>
    </row>
    <row r="90" spans="1:14">
      <c r="B90" s="852" t="s">
        <v>1056</v>
      </c>
      <c r="C90" s="853"/>
      <c r="D90" s="853"/>
      <c r="E90" s="853"/>
      <c r="F90" s="853"/>
      <c r="G90" s="853"/>
      <c r="H90" s="853"/>
      <c r="I90" s="93"/>
      <c r="J90" s="94"/>
      <c r="K90" s="314">
        <v>0.2</v>
      </c>
      <c r="L90" s="854">
        <f>N85*K90</f>
        <v>93054.576857334352</v>
      </c>
      <c r="M90" s="855"/>
      <c r="N90" s="57"/>
    </row>
    <row r="91" spans="1:14">
      <c r="B91" s="95" t="s">
        <v>1057</v>
      </c>
      <c r="C91" s="96"/>
      <c r="D91" s="96"/>
      <c r="E91" s="96"/>
      <c r="F91" s="96"/>
      <c r="G91" s="96"/>
      <c r="H91" s="96"/>
      <c r="I91" s="93"/>
      <c r="J91" s="94"/>
      <c r="K91" s="314">
        <v>0.05</v>
      </c>
      <c r="L91" s="854">
        <f>N85*K91</f>
        <v>23263.644214333588</v>
      </c>
      <c r="M91" s="855"/>
      <c r="N91" s="57"/>
    </row>
    <row r="92" spans="1:14" ht="15" thickBot="1">
      <c r="B92" s="97" t="s">
        <v>1058</v>
      </c>
      <c r="C92" s="98"/>
      <c r="D92" s="98"/>
      <c r="E92" s="98"/>
      <c r="F92" s="98"/>
      <c r="G92" s="98"/>
      <c r="H92" s="98"/>
      <c r="I92" s="99"/>
      <c r="J92" s="100"/>
      <c r="K92" s="315">
        <v>0.05</v>
      </c>
      <c r="L92" s="856">
        <f>N85*K92</f>
        <v>23263.644214333588</v>
      </c>
      <c r="M92" s="857"/>
      <c r="N92" s="57"/>
    </row>
    <row r="93" spans="1:14" ht="15" thickBot="1">
      <c r="B93" s="820" t="s">
        <v>1037</v>
      </c>
      <c r="C93" s="821"/>
      <c r="D93" s="821"/>
      <c r="E93" s="821"/>
      <c r="F93" s="821"/>
      <c r="G93" s="821"/>
      <c r="H93" s="821"/>
      <c r="I93" s="821"/>
      <c r="J93" s="821"/>
      <c r="K93" s="821"/>
      <c r="L93" s="821"/>
      <c r="M93" s="822"/>
      <c r="N93" s="58">
        <f>L90+L91+L92</f>
        <v>139581.86528600153</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604854.74957267335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7"/>
      <c r="K125" s="797"/>
      <c r="L125" s="797"/>
      <c r="M125" s="797"/>
      <c r="N125" s="798"/>
    </row>
    <row r="126" spans="2:14" ht="15.75" customHeight="1" thickBot="1">
      <c r="B126" s="271" t="s">
        <v>2327</v>
      </c>
      <c r="C126" s="403"/>
      <c r="D126" s="403"/>
      <c r="E126" s="63"/>
      <c r="F126" s="63"/>
      <c r="G126" s="63"/>
      <c r="H126" s="63"/>
      <c r="I126" s="63"/>
      <c r="J126" s="799"/>
      <c r="K126" s="799"/>
      <c r="L126" s="799"/>
      <c r="M126" s="799"/>
      <c r="N126" s="800"/>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29.25" customHeight="1" thickBot="1">
      <c r="A31" s="163" t="s">
        <v>1929</v>
      </c>
      <c r="B31" s="86" t="s">
        <v>1177</v>
      </c>
      <c r="C31" s="960" t="s">
        <v>1709</v>
      </c>
      <c r="D31" s="961"/>
      <c r="E31" s="961"/>
      <c r="F31" s="961"/>
      <c r="G31" s="961"/>
      <c r="H31" s="961"/>
      <c r="I31" s="961"/>
      <c r="J31" s="961"/>
      <c r="K31" s="478"/>
      <c r="L31" s="316" t="s">
        <v>377</v>
      </c>
      <c r="M31" s="213"/>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4"/>
      <c r="F40" s="834"/>
      <c r="G40" s="834"/>
      <c r="H40" s="835"/>
      <c r="I40" s="42"/>
      <c r="J40" s="43"/>
      <c r="K40" s="279"/>
      <c r="L40" s="286"/>
      <c r="M40" s="287"/>
      <c r="N40" s="282"/>
    </row>
    <row r="41" spans="1:14">
      <c r="B41" s="330"/>
      <c r="C41" s="331"/>
      <c r="D41" s="331"/>
      <c r="E41" s="331"/>
      <c r="F41" s="333"/>
      <c r="G41" s="333"/>
      <c r="H41" s="131"/>
      <c r="I41" s="42"/>
      <c r="J41" s="43"/>
      <c r="K41" s="284"/>
      <c r="L41" s="286"/>
      <c r="M41" s="287"/>
      <c r="N41" s="288"/>
    </row>
    <row r="42" spans="1:14">
      <c r="B42" s="840"/>
      <c r="C42" s="841"/>
      <c r="D42" s="841"/>
      <c r="E42" s="44"/>
      <c r="F42" s="45"/>
      <c r="G42" s="45"/>
      <c r="H42" s="46"/>
      <c r="I42" s="42"/>
      <c r="J42" s="43"/>
      <c r="K42" s="289"/>
      <c r="L42" s="286"/>
      <c r="M42" s="411"/>
      <c r="N42" s="354"/>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5" t="s">
        <v>1029</v>
      </c>
      <c r="K48" s="91" t="s">
        <v>1030</v>
      </c>
      <c r="L48" s="814" t="s">
        <v>1039</v>
      </c>
      <c r="M48" s="813"/>
      <c r="N48" s="92" t="s">
        <v>1035</v>
      </c>
    </row>
    <row r="49" spans="1:14">
      <c r="A49" t="s">
        <v>896</v>
      </c>
      <c r="B49" s="49" t="str">
        <f>VLOOKUP(A49,MATERIALES!A4:D373,3,FALSE)</f>
        <v>Cemento Porthland Norma ASTM C150 Tipo _______</v>
      </c>
      <c r="C49" s="291"/>
      <c r="D49" s="291"/>
      <c r="E49" s="291"/>
      <c r="F49" s="291"/>
      <c r="G49" s="291"/>
      <c r="H49" s="291"/>
      <c r="I49" s="278"/>
      <c r="J49" s="426" t="str">
        <f>VLOOKUP(A49,MATERIALES!A5:D641,2,FALSE)</f>
        <v>kg</v>
      </c>
      <c r="K49" s="292">
        <v>1</v>
      </c>
      <c r="L49" s="277"/>
      <c r="M49" s="412">
        <f>VLOOKUP(A49,MATERIALES!A5:D396,4,FALSE)</f>
        <v>439.60838635050044</v>
      </c>
      <c r="N49" s="282">
        <f>K49*M49</f>
        <v>439.60838635050044</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SUM(N49:N53)</f>
        <v>439.60838635050044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321"/>
      <c r="I60" s="289"/>
      <c r="J60" s="296"/>
      <c r="K60" s="289"/>
      <c r="L60" s="824"/>
      <c r="M60" s="825"/>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439.60838635050044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87.921677270100091</v>
      </c>
      <c r="M83" s="855"/>
      <c r="N83" s="57"/>
    </row>
    <row r="84" spans="1:14">
      <c r="B84" s="95" t="s">
        <v>1057</v>
      </c>
      <c r="C84" s="96"/>
      <c r="D84" s="96"/>
      <c r="E84" s="96"/>
      <c r="F84" s="96"/>
      <c r="G84" s="96"/>
      <c r="H84" s="96"/>
      <c r="I84" s="93"/>
      <c r="J84" s="94"/>
      <c r="K84" s="314">
        <v>0.05</v>
      </c>
      <c r="L84" s="854">
        <f>N78*K84</f>
        <v>21.980419317525023</v>
      </c>
      <c r="M84" s="855"/>
      <c r="N84" s="57"/>
    </row>
    <row r="85" spans="1:14" ht="15" thickBot="1">
      <c r="B85" s="97" t="s">
        <v>1058</v>
      </c>
      <c r="C85" s="98"/>
      <c r="D85" s="98"/>
      <c r="E85" s="98"/>
      <c r="F85" s="98"/>
      <c r="G85" s="98"/>
      <c r="H85" s="98"/>
      <c r="I85" s="99"/>
      <c r="J85" s="100"/>
      <c r="K85" s="315">
        <v>0.05</v>
      </c>
      <c r="L85" s="856">
        <f>N78*K85</f>
        <v>21.980419317525023</v>
      </c>
      <c r="M85" s="857"/>
      <c r="N85" s="57"/>
    </row>
    <row r="86" spans="1:14" ht="15" thickBot="1">
      <c r="B86" s="820" t="s">
        <v>1037</v>
      </c>
      <c r="C86" s="821"/>
      <c r="D86" s="821"/>
      <c r="E86" s="821"/>
      <c r="F86" s="821"/>
      <c r="G86" s="821"/>
      <c r="H86" s="821"/>
      <c r="I86" s="821"/>
      <c r="J86" s="821"/>
      <c r="K86" s="821"/>
      <c r="L86" s="821"/>
      <c r="M86" s="822"/>
      <c r="N86" s="58">
        <f>L83+L84+L85</f>
        <v>131.88251590515014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571.49090225565055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9.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1" t="s">
        <v>2327</v>
      </c>
      <c r="C119" s="403"/>
      <c r="D119" s="403"/>
      <c r="E119" s="63"/>
      <c r="F119" s="63"/>
      <c r="G119" s="63"/>
      <c r="H119" s="63"/>
      <c r="I119" s="63"/>
      <c r="J119" s="799"/>
      <c r="K119" s="799"/>
      <c r="L119" s="799"/>
      <c r="M119" s="799"/>
      <c r="N119" s="800"/>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29.25" customHeight="1" thickBot="1">
      <c r="A31" t="s">
        <v>1929</v>
      </c>
      <c r="B31" s="86" t="s">
        <v>1710</v>
      </c>
      <c r="C31" s="960" t="s">
        <v>2146</v>
      </c>
      <c r="D31" s="961"/>
      <c r="E31" s="961"/>
      <c r="F31" s="961"/>
      <c r="G31" s="961"/>
      <c r="H31" s="961"/>
      <c r="I31" s="961"/>
      <c r="J31" s="961"/>
      <c r="K31" s="47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4"/>
      <c r="F40" s="834"/>
      <c r="G40" s="834"/>
      <c r="H40" s="835"/>
      <c r="I40" s="42"/>
      <c r="J40" s="43"/>
      <c r="K40" s="279"/>
      <c r="L40" s="286"/>
      <c r="M40" s="287"/>
      <c r="N40" s="282"/>
    </row>
    <row r="41" spans="1:14">
      <c r="B41" s="330"/>
      <c r="C41" s="331"/>
      <c r="D41" s="331"/>
      <c r="E41" s="331"/>
      <c r="F41" s="333"/>
      <c r="G41" s="333"/>
      <c r="H41" s="131"/>
      <c r="I41" s="42"/>
      <c r="J41" s="43"/>
      <c r="K41" s="284"/>
      <c r="L41" s="286"/>
      <c r="M41" s="287"/>
      <c r="N41" s="288"/>
    </row>
    <row r="42" spans="1:14">
      <c r="B42" s="840"/>
      <c r="C42" s="841"/>
      <c r="D42" s="841"/>
      <c r="E42" s="44"/>
      <c r="F42" s="45"/>
      <c r="G42" s="45"/>
      <c r="H42" s="46"/>
      <c r="I42" s="42"/>
      <c r="J42" s="43"/>
      <c r="K42" s="289"/>
      <c r="L42" s="286"/>
      <c r="M42" s="411"/>
      <c r="N42" s="354"/>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5" t="s">
        <v>1029</v>
      </c>
      <c r="K48" s="91" t="s">
        <v>1030</v>
      </c>
      <c r="L48" s="814" t="s">
        <v>1039</v>
      </c>
      <c r="M48" s="813"/>
      <c r="N48" s="92" t="s">
        <v>1035</v>
      </c>
    </row>
    <row r="49" spans="1:14">
      <c r="A49" t="s">
        <v>898</v>
      </c>
      <c r="B49" s="49" t="str">
        <f>VLOOKUP(A49,MATERIALES!A4:D373,3,FALSE)</f>
        <v>Cemento Hidráulico adicionado, Norma ASTM C595 Tipo _______</v>
      </c>
      <c r="C49" s="291"/>
      <c r="D49" s="291"/>
      <c r="E49" s="291"/>
      <c r="F49" s="291"/>
      <c r="G49" s="291"/>
      <c r="H49" s="291"/>
      <c r="I49" s="278"/>
      <c r="J49" s="426" t="str">
        <f>VLOOKUP(A49,MATERIALES!A5:D641,2,FALSE)</f>
        <v>kg</v>
      </c>
      <c r="K49" s="292">
        <v>1</v>
      </c>
      <c r="L49" s="277"/>
      <c r="M49" s="412">
        <f>VLOOKUP(A49,MATERIALES!A5:D396,4,FALSE)</f>
        <v>505.32811300372902</v>
      </c>
      <c r="N49" s="282">
        <f>K49*M49</f>
        <v>505.32811300372902</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SUM(N49:N53)</f>
        <v>505.32811300372902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321"/>
      <c r="I60" s="289"/>
      <c r="J60" s="296"/>
      <c r="K60" s="289"/>
      <c r="L60" s="824"/>
      <c r="M60" s="825"/>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505.32811300372902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101.06562260074581</v>
      </c>
      <c r="M83" s="855"/>
      <c r="N83" s="57"/>
    </row>
    <row r="84" spans="1:14">
      <c r="B84" s="95" t="s">
        <v>1057</v>
      </c>
      <c r="C84" s="96"/>
      <c r="D84" s="96"/>
      <c r="E84" s="96"/>
      <c r="F84" s="96"/>
      <c r="G84" s="96"/>
      <c r="H84" s="96"/>
      <c r="I84" s="93"/>
      <c r="J84" s="94"/>
      <c r="K84" s="314">
        <v>0.05</v>
      </c>
      <c r="L84" s="854">
        <f>N78*K84</f>
        <v>25.266405650186453</v>
      </c>
      <c r="M84" s="855"/>
      <c r="N84" s="57"/>
    </row>
    <row r="85" spans="1:14" ht="15" thickBot="1">
      <c r="B85" s="97" t="s">
        <v>1058</v>
      </c>
      <c r="C85" s="98"/>
      <c r="D85" s="98"/>
      <c r="E85" s="98"/>
      <c r="F85" s="98"/>
      <c r="G85" s="98"/>
      <c r="H85" s="98"/>
      <c r="I85" s="99"/>
      <c r="J85" s="100"/>
      <c r="K85" s="315">
        <v>0.05</v>
      </c>
      <c r="L85" s="856">
        <f>N78*K85</f>
        <v>25.266405650186453</v>
      </c>
      <c r="M85" s="857"/>
      <c r="N85" s="57"/>
    </row>
    <row r="86" spans="1:14" ht="15" thickBot="1">
      <c r="B86" s="820" t="s">
        <v>1037</v>
      </c>
      <c r="C86" s="821"/>
      <c r="D86" s="821"/>
      <c r="E86" s="821"/>
      <c r="F86" s="821"/>
      <c r="G86" s="821"/>
      <c r="H86" s="821"/>
      <c r="I86" s="821"/>
      <c r="J86" s="821"/>
      <c r="K86" s="821"/>
      <c r="L86" s="821"/>
      <c r="M86" s="822"/>
      <c r="N86" s="58">
        <f>L83+L84+L85</f>
        <v>151.59843390111871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656.92654690484778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41.25" customHeight="1" thickBot="1">
      <c r="A31" t="s">
        <v>1929</v>
      </c>
      <c r="B31" s="86" t="s">
        <v>1711</v>
      </c>
      <c r="C31" s="960" t="s">
        <v>2147</v>
      </c>
      <c r="D31" s="961"/>
      <c r="E31" s="961"/>
      <c r="F31" s="961"/>
      <c r="G31" s="961"/>
      <c r="H31" s="961"/>
      <c r="I31" s="961"/>
      <c r="J31" s="961"/>
      <c r="K31" s="478"/>
      <c r="L31" s="316" t="s">
        <v>377</v>
      </c>
      <c r="M31" s="213"/>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281"/>
      <c r="N36" s="282"/>
    </row>
    <row r="37" spans="1:14">
      <c r="A37" s="119"/>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2"/>
    </row>
    <row r="39" spans="1:14">
      <c r="B39" s="833"/>
      <c r="C39" s="834"/>
      <c r="D39" s="834"/>
      <c r="E39" s="834"/>
      <c r="F39" s="834"/>
      <c r="G39" s="834"/>
      <c r="H39" s="835"/>
      <c r="I39" s="836"/>
      <c r="J39" s="817"/>
      <c r="K39" s="279"/>
      <c r="L39" s="837"/>
      <c r="M39" s="838"/>
      <c r="N39" s="282"/>
    </row>
    <row r="40" spans="1:14">
      <c r="B40" s="833"/>
      <c r="C40" s="834"/>
      <c r="D40" s="834"/>
      <c r="E40" s="834"/>
      <c r="F40" s="834"/>
      <c r="G40" s="834"/>
      <c r="H40" s="835"/>
      <c r="I40" s="42"/>
      <c r="J40" s="43"/>
      <c r="K40" s="279"/>
      <c r="L40" s="286"/>
      <c r="M40" s="287"/>
      <c r="N40" s="282"/>
    </row>
    <row r="41" spans="1:14">
      <c r="B41" s="330"/>
      <c r="C41" s="331"/>
      <c r="D41" s="331"/>
      <c r="E41" s="331"/>
      <c r="F41" s="333"/>
      <c r="G41" s="333"/>
      <c r="H41" s="131"/>
      <c r="I41" s="42"/>
      <c r="J41" s="43"/>
      <c r="K41" s="284"/>
      <c r="L41" s="286"/>
      <c r="M41" s="287"/>
      <c r="N41" s="288"/>
    </row>
    <row r="42" spans="1:14">
      <c r="B42" s="840"/>
      <c r="C42" s="841"/>
      <c r="D42" s="841"/>
      <c r="E42" s="44"/>
      <c r="F42" s="45"/>
      <c r="G42" s="45"/>
      <c r="H42" s="46"/>
      <c r="I42" s="42"/>
      <c r="J42" s="43"/>
      <c r="K42" s="289"/>
      <c r="L42" s="286"/>
      <c r="M42" s="411"/>
      <c r="N42" s="354"/>
    </row>
    <row r="43" spans="1:14" ht="15" thickBot="1">
      <c r="B43" s="833"/>
      <c r="C43" s="834"/>
      <c r="D43" s="834"/>
      <c r="E43" s="834"/>
      <c r="F43" s="834"/>
      <c r="G43" s="834"/>
      <c r="H43" s="835"/>
      <c r="I43" s="842"/>
      <c r="J43" s="843"/>
      <c r="K43" s="47"/>
      <c r="L43" s="844"/>
      <c r="M43" s="845"/>
      <c r="N43" s="111"/>
    </row>
    <row r="44" spans="1:14" ht="15" thickBot="1">
      <c r="B44" s="820" t="s">
        <v>1037</v>
      </c>
      <c r="C44" s="821"/>
      <c r="D44" s="821"/>
      <c r="E44" s="821"/>
      <c r="F44" s="821"/>
      <c r="G44" s="821"/>
      <c r="H44" s="821"/>
      <c r="I44" s="821"/>
      <c r="J44" s="821"/>
      <c r="K44" s="821"/>
      <c r="L44" s="821"/>
      <c r="M44" s="822"/>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5" t="s">
        <v>1029</v>
      </c>
      <c r="K48" s="91" t="s">
        <v>1030</v>
      </c>
      <c r="L48" s="814" t="s">
        <v>1039</v>
      </c>
      <c r="M48" s="813"/>
      <c r="N48" s="92" t="s">
        <v>1035</v>
      </c>
    </row>
    <row r="49" spans="1:14">
      <c r="A49" t="s">
        <v>875</v>
      </c>
      <c r="B49" s="49" t="str">
        <f>VLOOKUP(A49,MATERIALES!A4:D373,3,FALSE)</f>
        <v xml:space="preserve">Cemento gris
</v>
      </c>
      <c r="C49" s="291"/>
      <c r="D49" s="291"/>
      <c r="E49" s="291"/>
      <c r="F49" s="291"/>
      <c r="G49" s="291"/>
      <c r="H49" s="291"/>
      <c r="I49" s="278"/>
      <c r="J49" s="426" t="str">
        <f>VLOOKUP(A49,MATERIALES!A5:D641,2,FALSE)</f>
        <v>kg</v>
      </c>
      <c r="K49" s="292">
        <v>1</v>
      </c>
      <c r="L49" s="277"/>
      <c r="M49" s="412">
        <f>VLOOKUP(A49,MATERIALES!A5:D396,4,FALSE)</f>
        <v>402.25547881276827</v>
      </c>
      <c r="N49" s="282">
        <f>K49*M49</f>
        <v>402.25547881276827</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815"/>
      <c r="C53" s="816"/>
      <c r="D53" s="816"/>
      <c r="E53" s="816"/>
      <c r="F53" s="816"/>
      <c r="G53" s="816"/>
      <c r="H53" s="816"/>
      <c r="I53" s="817"/>
      <c r="J53" s="48"/>
      <c r="K53" s="50"/>
      <c r="L53" s="818"/>
      <c r="M53" s="819"/>
      <c r="N53" s="51"/>
    </row>
    <row r="54" spans="1:14" ht="15" thickBot="1">
      <c r="B54" s="820" t="s">
        <v>1037</v>
      </c>
      <c r="C54" s="821"/>
      <c r="D54" s="821"/>
      <c r="E54" s="821"/>
      <c r="F54" s="821"/>
      <c r="G54" s="821"/>
      <c r="H54" s="821"/>
      <c r="I54" s="821"/>
      <c r="J54" s="821"/>
      <c r="K54" s="821"/>
      <c r="L54" s="821"/>
      <c r="M54" s="822"/>
      <c r="N54" s="404">
        <f>SUM(N49:N53)</f>
        <v>402.25547881276827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321"/>
      <c r="I60" s="289"/>
      <c r="J60" s="296"/>
      <c r="K60" s="289"/>
      <c r="L60" s="824"/>
      <c r="M60" s="825"/>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2:15" ht="1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07"/>
      <c r="C75" s="808"/>
      <c r="D75" s="808"/>
      <c r="E75" s="808"/>
      <c r="F75" s="808"/>
      <c r="G75" s="808"/>
      <c r="H75" s="808"/>
      <c r="I75" s="132"/>
      <c r="J75" s="132"/>
      <c r="K75" s="132"/>
      <c r="L75" s="908"/>
      <c r="M75" s="908"/>
      <c r="N75" s="51"/>
    </row>
    <row r="76" spans="2:15" ht="15" thickBot="1">
      <c r="B76" s="826" t="s">
        <v>1037</v>
      </c>
      <c r="C76" s="827"/>
      <c r="D76" s="827"/>
      <c r="E76" s="827"/>
      <c r="F76" s="827"/>
      <c r="G76" s="827"/>
      <c r="H76" s="827"/>
      <c r="I76" s="827"/>
      <c r="J76" s="827"/>
      <c r="K76" s="827"/>
      <c r="L76" s="827"/>
      <c r="M76" s="828"/>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402.25547881276827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80.451095762553663</v>
      </c>
      <c r="M83" s="855"/>
      <c r="N83" s="57"/>
    </row>
    <row r="84" spans="1:14">
      <c r="B84" s="95" t="s">
        <v>1057</v>
      </c>
      <c r="C84" s="96"/>
      <c r="D84" s="96"/>
      <c r="E84" s="96"/>
      <c r="F84" s="96"/>
      <c r="G84" s="96"/>
      <c r="H84" s="96"/>
      <c r="I84" s="93"/>
      <c r="J84" s="94"/>
      <c r="K84" s="314">
        <v>0.05</v>
      </c>
      <c r="L84" s="854">
        <f>N78*K84</f>
        <v>20.112773940638416</v>
      </c>
      <c r="M84" s="855"/>
      <c r="N84" s="57"/>
    </row>
    <row r="85" spans="1:14" ht="15" thickBot="1">
      <c r="B85" s="97" t="s">
        <v>1058</v>
      </c>
      <c r="C85" s="98"/>
      <c r="D85" s="98"/>
      <c r="E85" s="98"/>
      <c r="F85" s="98"/>
      <c r="G85" s="98"/>
      <c r="H85" s="98"/>
      <c r="I85" s="99"/>
      <c r="J85" s="100"/>
      <c r="K85" s="315">
        <v>0.05</v>
      </c>
      <c r="L85" s="856">
        <f>N78*K85</f>
        <v>20.112773940638416</v>
      </c>
      <c r="M85" s="857"/>
      <c r="N85" s="57"/>
    </row>
    <row r="86" spans="1:14" ht="15" thickBot="1">
      <c r="B86" s="820" t="s">
        <v>1037</v>
      </c>
      <c r="C86" s="821"/>
      <c r="D86" s="821"/>
      <c r="E86" s="821"/>
      <c r="F86" s="821"/>
      <c r="G86" s="821"/>
      <c r="H86" s="821"/>
      <c r="I86" s="821"/>
      <c r="J86" s="821"/>
      <c r="K86" s="821"/>
      <c r="L86" s="821"/>
      <c r="M86" s="822"/>
      <c r="N86" s="58">
        <f>L83+L84+L85</f>
        <v>120.6766436438305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522.93212245659879</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86" t="s">
        <v>1712</v>
      </c>
      <c r="C31" s="87" t="s">
        <v>1713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7"/>
      <c r="J36" s="278"/>
      <c r="K36" s="279">
        <f>VLOOKUP(A36,EQUIPOS!A6:D163,4,FALSE)</f>
        <v>2360</v>
      </c>
      <c r="L36" s="280"/>
      <c r="M36" s="281">
        <v>30</v>
      </c>
      <c r="N36" s="282">
        <f>K36/M36</f>
        <v>78.666666666666671</v>
      </c>
    </row>
    <row r="37" spans="1:14">
      <c r="A37" t="s">
        <v>363</v>
      </c>
      <c r="B37" s="833" t="str">
        <f>VLOOKUP(A37,EQUIPOS!A7:D154,3,FALSE)</f>
        <v>Vibrador de concreto, Motor de 3 hp a 18.000 rpm Mangueras de 4 mt</v>
      </c>
      <c r="C37" s="834"/>
      <c r="D37" s="834"/>
      <c r="E37" s="834"/>
      <c r="F37" s="834"/>
      <c r="G37" s="834"/>
      <c r="H37" s="835"/>
      <c r="I37" s="277"/>
      <c r="J37" s="278"/>
      <c r="K37" s="279">
        <f>VLOOKUP(A37,EQUIPOS!A7:D164,4,FALSE)</f>
        <v>7500</v>
      </c>
      <c r="L37" s="280"/>
      <c r="M37" s="281">
        <v>30</v>
      </c>
      <c r="N37" s="282">
        <f>K37/M37</f>
        <v>250</v>
      </c>
    </row>
    <row r="38" spans="1:14">
      <c r="A38" t="s">
        <v>228</v>
      </c>
      <c r="B38" s="833" t="str">
        <f>VLOOKUP(A38,EQUIPOS!A8:D154,3,FALSE)</f>
        <v xml:space="preserve">Formaleta metálica (concreto hidráulico)
</v>
      </c>
      <c r="C38" s="834"/>
      <c r="D38" s="834"/>
      <c r="E38" s="834"/>
      <c r="F38" s="834"/>
      <c r="G38" s="834"/>
      <c r="H38" s="835"/>
      <c r="I38" s="836"/>
      <c r="J38" s="817"/>
      <c r="K38" s="279">
        <f>VLOOKUP(A38,EQUIPOS!A8:D165,4,FALSE)</f>
        <v>3238</v>
      </c>
      <c r="L38" s="837">
        <v>0.33329999999999999</v>
      </c>
      <c r="M38" s="838"/>
      <c r="N38" s="282">
        <f>K38/L38</f>
        <v>9714.971497149716</v>
      </c>
    </row>
    <row r="39" spans="1:14">
      <c r="B39" s="833"/>
      <c r="C39" s="834"/>
      <c r="D39" s="834"/>
      <c r="E39" s="834"/>
      <c r="F39" s="834"/>
      <c r="G39" s="834"/>
      <c r="H39" s="835"/>
      <c r="I39" s="42"/>
      <c r="J39" s="43"/>
      <c r="K39" s="279"/>
      <c r="L39" s="286"/>
      <c r="M39" s="287"/>
      <c r="N39" s="282"/>
    </row>
    <row r="40" spans="1:14">
      <c r="B40" s="330"/>
      <c r="C40" s="331"/>
      <c r="D40" s="331"/>
      <c r="E40" s="333"/>
      <c r="F40" s="333"/>
      <c r="G40" s="333"/>
      <c r="H40" s="131"/>
      <c r="I40" s="42"/>
      <c r="J40" s="43"/>
      <c r="K40" s="284"/>
      <c r="L40" s="286"/>
      <c r="M40" s="287"/>
      <c r="N40" s="288"/>
    </row>
    <row r="41" spans="1:14">
      <c r="B41" s="840" t="s">
        <v>1036</v>
      </c>
      <c r="C41" s="841"/>
      <c r="D41" s="841"/>
      <c r="E41" s="44"/>
      <c r="F41" s="45"/>
      <c r="G41" s="45"/>
      <c r="H41" s="46"/>
      <c r="I41" s="42"/>
      <c r="J41" s="43"/>
      <c r="K41" s="289"/>
      <c r="L41" s="286"/>
      <c r="M41" s="411">
        <v>0.1</v>
      </c>
      <c r="N41" s="354">
        <f>N72*M41</f>
        <v>212.78002169208332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10256.418185508466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t="s">
        <v>910</v>
      </c>
      <c r="B48" s="49" t="str">
        <f>VLOOKUP(A48,MATERIALES!A5:D373,3,FALSE)</f>
        <v xml:space="preserve">Concreto hidráulico para pavimento MR-43
</v>
      </c>
      <c r="C48" s="291"/>
      <c r="D48" s="291"/>
      <c r="E48" s="291"/>
      <c r="F48" s="291"/>
      <c r="G48" s="291"/>
      <c r="H48" s="291"/>
      <c r="I48" s="278"/>
      <c r="J48" s="234" t="str">
        <f>VLOOKUP(A48,MATERIALES!A4:D640,2,FALSE)</f>
        <v>m3</v>
      </c>
      <c r="K48" s="292">
        <v>1.01</v>
      </c>
      <c r="L48" s="277"/>
      <c r="M48" s="412">
        <f>VLOOKUP(A48,MATERIALES!A5:D396,4,FALSE)</f>
        <v>397726.27809195436</v>
      </c>
      <c r="N48" s="282">
        <f>K48*M48</f>
        <v>401703.54087287391</v>
      </c>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ht="15" thickBot="1">
      <c r="B51" s="815"/>
      <c r="C51" s="816"/>
      <c r="D51" s="816"/>
      <c r="E51" s="816"/>
      <c r="F51" s="816"/>
      <c r="G51" s="816"/>
      <c r="H51" s="816"/>
      <c r="I51" s="817"/>
      <c r="J51" s="48"/>
      <c r="K51" s="50"/>
      <c r="L51" s="818"/>
      <c r="M51" s="819"/>
      <c r="N51" s="51"/>
    </row>
    <row r="52" spans="1:14" ht="15" thickBot="1">
      <c r="B52" s="820" t="s">
        <v>1037</v>
      </c>
      <c r="C52" s="821"/>
      <c r="D52" s="821"/>
      <c r="E52" s="821"/>
      <c r="F52" s="821"/>
      <c r="G52" s="821"/>
      <c r="H52" s="821"/>
      <c r="I52" s="821"/>
      <c r="J52" s="821"/>
      <c r="K52" s="821"/>
      <c r="L52" s="821"/>
      <c r="M52" s="822"/>
      <c r="N52" s="404">
        <f>SUM(N48:N51)</f>
        <v>401703.54087287391</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3" t="s">
        <v>1041</v>
      </c>
      <c r="C56" s="324"/>
      <c r="D56" s="324"/>
      <c r="E56" s="324"/>
      <c r="F56" s="324"/>
      <c r="G56" s="324"/>
      <c r="H56" s="79" t="s">
        <v>1029</v>
      </c>
      <c r="I56" s="80" t="s">
        <v>1042</v>
      </c>
      <c r="J56" s="81" t="s">
        <v>1043</v>
      </c>
      <c r="K56" s="79" t="s">
        <v>1044</v>
      </c>
      <c r="L56" s="823" t="s">
        <v>1045</v>
      </c>
      <c r="M56" s="796"/>
      <c r="N56" s="82" t="s">
        <v>1035</v>
      </c>
    </row>
    <row r="57" spans="1:14">
      <c r="A57" t="s">
        <v>1474</v>
      </c>
      <c r="B57" s="52" t="str">
        <f>VLOOKUP(A57,TRANSPORTE!A5:D117,3,FALSE)</f>
        <v xml:space="preserve">Transporte de Concreto </v>
      </c>
      <c r="C57" s="327"/>
      <c r="D57" s="327"/>
      <c r="E57" s="327"/>
      <c r="F57" s="327"/>
      <c r="G57" s="327"/>
      <c r="H57" s="321" t="s">
        <v>1552</v>
      </c>
      <c r="I57" s="289">
        <v>1.01</v>
      </c>
      <c r="J57" s="296">
        <v>1</v>
      </c>
      <c r="K57" s="289">
        <f>I57*J57</f>
        <v>1.01</v>
      </c>
      <c r="L57" s="824">
        <f>VLOOKUP(A57,TRANSPORTE!A5:D117,4,FALSE)</f>
        <v>1096.6533277314397</v>
      </c>
      <c r="M57" s="825"/>
      <c r="N57" s="297">
        <f>K57*L57</f>
        <v>1107.6198610087542</v>
      </c>
    </row>
    <row r="58" spans="1:14">
      <c r="B58" s="52"/>
      <c r="C58" s="53"/>
      <c r="D58" s="53"/>
      <c r="E58" s="53"/>
      <c r="F58" s="53"/>
      <c r="G58" s="53"/>
      <c r="H58" s="298"/>
      <c r="I58" s="289"/>
      <c r="J58" s="289"/>
      <c r="K58" s="289"/>
      <c r="L58" s="299"/>
      <c r="M58" s="300"/>
      <c r="N58" s="301"/>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809"/>
      <c r="M61" s="810"/>
      <c r="N61" s="133"/>
    </row>
    <row r="62" spans="1:14" ht="15" thickBot="1">
      <c r="B62" s="826" t="s">
        <v>1037</v>
      </c>
      <c r="C62" s="827"/>
      <c r="D62" s="827"/>
      <c r="E62" s="827"/>
      <c r="F62" s="827"/>
      <c r="G62" s="827"/>
      <c r="H62" s="827"/>
      <c r="I62" s="827"/>
      <c r="J62" s="827"/>
      <c r="K62" s="827"/>
      <c r="L62" s="827"/>
      <c r="M62" s="828"/>
      <c r="N62" s="110">
        <f>SUM(N57:N61)</f>
        <v>1107.6198610087542</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6" t="s">
        <v>1047</v>
      </c>
      <c r="C66" s="847"/>
      <c r="D66" s="847"/>
      <c r="E66" s="847"/>
      <c r="F66" s="847"/>
      <c r="G66" s="847"/>
      <c r="H66" s="847"/>
      <c r="I66" s="79" t="s">
        <v>1048</v>
      </c>
      <c r="J66" s="81" t="s">
        <v>1494</v>
      </c>
      <c r="K66" s="80" t="s">
        <v>1050</v>
      </c>
      <c r="L66" s="848" t="s">
        <v>1034</v>
      </c>
      <c r="M66" s="849"/>
      <c r="N66" s="104" t="s">
        <v>1035</v>
      </c>
    </row>
    <row r="67" spans="1:15">
      <c r="A67" t="s">
        <v>19</v>
      </c>
      <c r="B67" s="55" t="str">
        <f>VLOOKUP(A67,'MANO DE OBRA'!A8:D68,3,FALSE)</f>
        <v>Obrero (8)</v>
      </c>
      <c r="C67" s="53"/>
      <c r="D67" s="53"/>
      <c r="E67" s="53"/>
      <c r="F67" s="53"/>
      <c r="G67" s="53"/>
      <c r="H67" s="53"/>
      <c r="I67" s="302">
        <f>K67/J67*100</f>
        <v>220831.15764799999</v>
      </c>
      <c r="J67" s="303">
        <v>185</v>
      </c>
      <c r="K67" s="304">
        <f>VLOOKUP(A67,'MANO DE OBRA'!A8:D99,4,FALSE)</f>
        <v>408537.6416488</v>
      </c>
      <c r="L67" s="56"/>
      <c r="M67" s="305">
        <v>240</v>
      </c>
      <c r="N67" s="405">
        <f>K67/M67</f>
        <v>1702.2401735366666</v>
      </c>
      <c r="O67" s="112"/>
    </row>
    <row r="68" spans="1:15">
      <c r="A68"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309">
        <v>240</v>
      </c>
      <c r="N68" s="405">
        <f>K68/M68</f>
        <v>425.56004338416665</v>
      </c>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07"/>
      <c r="C71" s="808"/>
      <c r="D71" s="808"/>
      <c r="E71" s="808"/>
      <c r="F71" s="808"/>
      <c r="G71" s="808"/>
      <c r="H71" s="808"/>
      <c r="I71" s="132"/>
      <c r="J71" s="132"/>
      <c r="K71" s="132"/>
      <c r="L71" s="908"/>
      <c r="M71" s="908"/>
      <c r="N71" s="51"/>
    </row>
    <row r="72" spans="1:15" ht="15" thickBot="1">
      <c r="B72" s="826" t="s">
        <v>1037</v>
      </c>
      <c r="C72" s="827"/>
      <c r="D72" s="827"/>
      <c r="E72" s="827"/>
      <c r="F72" s="827"/>
      <c r="G72" s="827"/>
      <c r="H72" s="827"/>
      <c r="I72" s="827"/>
      <c r="J72" s="827"/>
      <c r="K72" s="827"/>
      <c r="L72" s="827"/>
      <c r="M72" s="828"/>
      <c r="N72" s="311">
        <f>SUM(N67:N71)</f>
        <v>2127.800216920833</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N43+N52+N62+N72</f>
        <v>415195.379136312</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1" t="s">
        <v>1053</v>
      </c>
      <c r="C78" s="812"/>
      <c r="D78" s="812"/>
      <c r="E78" s="812"/>
      <c r="F78" s="812"/>
      <c r="G78" s="812"/>
      <c r="H78" s="812"/>
      <c r="I78" s="324"/>
      <c r="J78" s="344"/>
      <c r="K78" s="312" t="s">
        <v>1054</v>
      </c>
      <c r="L78" s="850" t="s">
        <v>1055</v>
      </c>
      <c r="M78" s="851"/>
      <c r="N78" s="313"/>
    </row>
    <row r="79" spans="1:15">
      <c r="B79" s="852" t="s">
        <v>1056</v>
      </c>
      <c r="C79" s="853"/>
      <c r="D79" s="853"/>
      <c r="E79" s="853"/>
      <c r="F79" s="853"/>
      <c r="G79" s="853"/>
      <c r="H79" s="853"/>
      <c r="I79" s="93"/>
      <c r="J79" s="94"/>
      <c r="K79" s="314">
        <v>0.2</v>
      </c>
      <c r="L79" s="854">
        <f>N74*K79</f>
        <v>83039.075827262408</v>
      </c>
      <c r="M79" s="855"/>
      <c r="N79" s="57"/>
    </row>
    <row r="80" spans="1:15">
      <c r="B80" s="95" t="s">
        <v>1057</v>
      </c>
      <c r="C80" s="96"/>
      <c r="D80" s="96"/>
      <c r="E80" s="96"/>
      <c r="F80" s="96"/>
      <c r="G80" s="96"/>
      <c r="H80" s="96"/>
      <c r="I80" s="93"/>
      <c r="J80" s="94"/>
      <c r="K80" s="314">
        <v>0.05</v>
      </c>
      <c r="L80" s="854">
        <f>N74*K80</f>
        <v>20759.768956815602</v>
      </c>
      <c r="M80" s="855"/>
      <c r="N80" s="57"/>
    </row>
    <row r="81" spans="1:14" ht="15" thickBot="1">
      <c r="B81" s="97" t="s">
        <v>1058</v>
      </c>
      <c r="C81" s="98"/>
      <c r="D81" s="98"/>
      <c r="E81" s="98"/>
      <c r="F81" s="98"/>
      <c r="G81" s="98"/>
      <c r="H81" s="98"/>
      <c r="I81" s="99"/>
      <c r="J81" s="100"/>
      <c r="K81" s="315">
        <v>0.05</v>
      </c>
      <c r="L81" s="856">
        <f>N74*K81</f>
        <v>20759.768956815602</v>
      </c>
      <c r="M81" s="857"/>
      <c r="N81" s="57"/>
    </row>
    <row r="82" spans="1:14" ht="15" thickBot="1">
      <c r="B82" s="820" t="s">
        <v>1037</v>
      </c>
      <c r="C82" s="821"/>
      <c r="D82" s="821"/>
      <c r="E82" s="821"/>
      <c r="F82" s="821"/>
      <c r="G82" s="821"/>
      <c r="H82" s="821"/>
      <c r="I82" s="821"/>
      <c r="J82" s="821"/>
      <c r="K82" s="821"/>
      <c r="L82" s="821"/>
      <c r="M82" s="822"/>
      <c r="N82" s="58">
        <f>L79+L80+L81</f>
        <v>124558.61374089362</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7">
        <f>N74+N82</f>
        <v>539753.9928772056</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68"/>
      <c r="K114" s="968"/>
      <c r="L114" s="968"/>
      <c r="M114" s="968"/>
      <c r="N114" s="969"/>
    </row>
    <row r="115" spans="2:14" ht="15" thickBot="1">
      <c r="B115" s="429" t="s">
        <v>2327</v>
      </c>
      <c r="C115" s="430"/>
      <c r="D115" s="430"/>
      <c r="E115" s="269"/>
      <c r="F115" s="269"/>
      <c r="G115" s="269"/>
      <c r="H115" s="269"/>
      <c r="I115" s="269"/>
      <c r="J115" s="970"/>
      <c r="K115" s="970"/>
      <c r="L115" s="970"/>
      <c r="M115" s="970"/>
      <c r="N115" s="971"/>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1178</v>
      </c>
      <c r="C31" s="87" t="s">
        <v>1714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7"/>
      <c r="J36" s="278"/>
      <c r="K36" s="279">
        <f>VLOOKUP(A36,EQUIPOS!A6:D163,4,FALSE)</f>
        <v>8000</v>
      </c>
      <c r="L36" s="280"/>
      <c r="M36" s="281">
        <v>37.5</v>
      </c>
      <c r="N36" s="282">
        <f>K36/M36</f>
        <v>213.33333333333334</v>
      </c>
    </row>
    <row r="37" spans="1:14">
      <c r="B37" s="833"/>
      <c r="C37" s="834"/>
      <c r="D37" s="834"/>
      <c r="E37" s="839"/>
      <c r="F37" s="834"/>
      <c r="G37" s="834"/>
      <c r="H37" s="835"/>
      <c r="I37" s="42"/>
      <c r="J37" s="43"/>
      <c r="K37" s="284"/>
      <c r="L37" s="286"/>
      <c r="M37" s="287"/>
      <c r="N37" s="288"/>
    </row>
    <row r="38" spans="1:14">
      <c r="B38" s="840" t="s">
        <v>1036</v>
      </c>
      <c r="C38" s="841"/>
      <c r="D38" s="841"/>
      <c r="E38" s="44"/>
      <c r="F38" s="45"/>
      <c r="G38" s="45"/>
      <c r="H38" s="46"/>
      <c r="I38" s="42"/>
      <c r="J38" s="43"/>
      <c r="K38" s="289"/>
      <c r="L38" s="286"/>
      <c r="M38" s="479">
        <v>0.1</v>
      </c>
      <c r="N38" s="354">
        <f>N72*M38</f>
        <v>1021.344104122</v>
      </c>
    </row>
    <row r="39" spans="1:14" ht="15" thickBot="1">
      <c r="B39" s="833"/>
      <c r="C39" s="834"/>
      <c r="D39" s="834"/>
      <c r="E39" s="834"/>
      <c r="F39" s="834"/>
      <c r="G39" s="834"/>
      <c r="H39" s="835"/>
      <c r="I39" s="842"/>
      <c r="J39" s="843"/>
      <c r="K39" s="47"/>
      <c r="L39" s="844"/>
      <c r="M39" s="845"/>
      <c r="N39" s="111"/>
    </row>
    <row r="40" spans="1:14" ht="15" thickBot="1">
      <c r="B40" s="820" t="s">
        <v>1037</v>
      </c>
      <c r="C40" s="821"/>
      <c r="D40" s="821"/>
      <c r="E40" s="821"/>
      <c r="F40" s="821"/>
      <c r="G40" s="821"/>
      <c r="H40" s="821"/>
      <c r="I40" s="821"/>
      <c r="J40" s="821"/>
      <c r="K40" s="821"/>
      <c r="L40" s="821"/>
      <c r="M40" s="822"/>
      <c r="N40" s="404">
        <f>SUM(N36:N39)</f>
        <v>1234.6774374553333</v>
      </c>
    </row>
    <row r="41" spans="1:14">
      <c r="B41" s="290"/>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11" t="s">
        <v>1028</v>
      </c>
      <c r="C44" s="812"/>
      <c r="D44" s="812"/>
      <c r="E44" s="812"/>
      <c r="F44" s="812"/>
      <c r="G44" s="812"/>
      <c r="H44" s="812"/>
      <c r="I44" s="813"/>
      <c r="J44" s="325" t="s">
        <v>1029</v>
      </c>
      <c r="K44" s="91" t="s">
        <v>1030</v>
      </c>
      <c r="L44" s="814" t="s">
        <v>1039</v>
      </c>
      <c r="M44" s="813"/>
      <c r="N44" s="92" t="s">
        <v>1035</v>
      </c>
    </row>
    <row r="45" spans="1:14">
      <c r="A45" s="150" t="s">
        <v>822</v>
      </c>
      <c r="B45" s="49" t="str">
        <f>VLOOKUP(A45,MATERIALES!A5:D373,3,FALSE)</f>
        <v>Adoquín e=8cm</v>
      </c>
      <c r="C45" s="291"/>
      <c r="D45" s="291"/>
      <c r="E45" s="291"/>
      <c r="F45" s="291"/>
      <c r="G45" s="291"/>
      <c r="H45" s="291"/>
      <c r="I45" s="278"/>
      <c r="J45" s="234" t="str">
        <f>VLOOKUP(A45,MATERIALES!A1:D637,2,FALSE)</f>
        <v>m2</v>
      </c>
      <c r="K45" s="292">
        <v>1.03</v>
      </c>
      <c r="L45" s="277"/>
      <c r="M45" s="412">
        <f>VLOOKUP(A45,MATERIALES!A5:D396,4,FALSE)</f>
        <v>32799.842877419331</v>
      </c>
      <c r="N45" s="282">
        <f>K45*M45</f>
        <v>33783.838163741908</v>
      </c>
    </row>
    <row r="46" spans="1:14">
      <c r="A46" s="150" t="s">
        <v>868</v>
      </c>
      <c r="B46" s="49" t="str">
        <f>VLOOKUP(A46,MATERIALES!A6:D373,3,FALSE)</f>
        <v>Arena de sello (fina)</v>
      </c>
      <c r="C46" s="291"/>
      <c r="D46" s="291"/>
      <c r="E46" s="291"/>
      <c r="F46" s="291"/>
      <c r="G46" s="291"/>
      <c r="H46" s="291"/>
      <c r="I46" s="278"/>
      <c r="J46" s="234" t="str">
        <f>VLOOKUP(A46,MATERIALES!A2:D638,2,FALSE)</f>
        <v>m3</v>
      </c>
      <c r="K46" s="292">
        <v>0.01</v>
      </c>
      <c r="L46" s="277"/>
      <c r="M46" s="412">
        <f>VLOOKUP(A46,MATERIALES!A6:D397,4,FALSE)</f>
        <v>20000</v>
      </c>
      <c r="N46" s="282">
        <f>K46*M46</f>
        <v>200</v>
      </c>
    </row>
    <row r="47" spans="1:14">
      <c r="A47" s="150" t="s">
        <v>871</v>
      </c>
      <c r="B47" s="49" t="str">
        <f>VLOOKUP(A47,MATERIALES!A6:D373,3,FALSE)</f>
        <v>Arena de soporte (media)</v>
      </c>
      <c r="C47" s="291"/>
      <c r="D47" s="291"/>
      <c r="E47" s="291"/>
      <c r="F47" s="291"/>
      <c r="G47" s="291"/>
      <c r="H47" s="291"/>
      <c r="I47" s="278"/>
      <c r="J47" s="234" t="str">
        <f>VLOOKUP(A47,MATERIALES!A3:D639,2,FALSE)</f>
        <v>m3</v>
      </c>
      <c r="K47" s="292">
        <v>0.05</v>
      </c>
      <c r="L47" s="277"/>
      <c r="M47" s="412">
        <f>VLOOKUP(A47,MATERIALES!A6:D398,4,FALSE)</f>
        <v>40000</v>
      </c>
      <c r="N47" s="282">
        <f>K47*M47</f>
        <v>2000</v>
      </c>
    </row>
    <row r="48" spans="1:14">
      <c r="A48" t="s">
        <v>904</v>
      </c>
      <c r="B48" s="49" t="str">
        <f>VLOOKUP(A48,MATERIALES!A6:D373,3,FALSE)</f>
        <v>Concreto Resistencia  21 (Mpa)</v>
      </c>
      <c r="C48" s="327"/>
      <c r="D48" s="327"/>
      <c r="E48" s="327"/>
      <c r="F48" s="327"/>
      <c r="G48" s="327"/>
      <c r="H48" s="327"/>
      <c r="I48" s="327"/>
      <c r="J48" s="321" t="str">
        <f>VLOOKUP(A48,MATERIALES!A4:D640,2,FALSE)</f>
        <v>m3</v>
      </c>
      <c r="K48" s="50">
        <v>0.01</v>
      </c>
      <c r="L48" s="328"/>
      <c r="M48" s="412">
        <f>VLOOKUP(A48,MATERIALES!A6:D399,4,FALSE)</f>
        <v>336322.56</v>
      </c>
      <c r="N48" s="282">
        <f>K48*M48</f>
        <v>3363.2256000000002</v>
      </c>
    </row>
    <row r="49" spans="1:14" ht="15" thickBot="1">
      <c r="B49" s="319"/>
      <c r="C49" s="320"/>
      <c r="D49" s="320"/>
      <c r="E49" s="320"/>
      <c r="F49" s="320"/>
      <c r="G49" s="320"/>
      <c r="H49" s="320"/>
      <c r="I49" s="320"/>
      <c r="J49" s="132"/>
      <c r="K49" s="132"/>
      <c r="L49" s="335"/>
      <c r="M49" s="334"/>
      <c r="N49" s="133"/>
    </row>
    <row r="50" spans="1:14" ht="15" thickBot="1">
      <c r="B50" s="820" t="s">
        <v>1037</v>
      </c>
      <c r="C50" s="821"/>
      <c r="D50" s="821"/>
      <c r="E50" s="821"/>
      <c r="F50" s="821"/>
      <c r="G50" s="821"/>
      <c r="H50" s="821"/>
      <c r="I50" s="821"/>
      <c r="J50" s="821"/>
      <c r="K50" s="821"/>
      <c r="L50" s="821"/>
      <c r="M50" s="822"/>
      <c r="N50" s="404">
        <f>SUM(N45:N49)</f>
        <v>39347.063763741906</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3" t="s">
        <v>1041</v>
      </c>
      <c r="C54" s="324"/>
      <c r="D54" s="324"/>
      <c r="E54" s="324"/>
      <c r="F54" s="324"/>
      <c r="G54" s="324"/>
      <c r="H54" s="79" t="s">
        <v>1029</v>
      </c>
      <c r="I54" s="80" t="s">
        <v>1042</v>
      </c>
      <c r="J54" s="81" t="s">
        <v>1043</v>
      </c>
      <c r="K54" s="79" t="s">
        <v>1044</v>
      </c>
      <c r="L54" s="823" t="s">
        <v>1045</v>
      </c>
      <c r="M54" s="796"/>
      <c r="N54" s="82" t="s">
        <v>1035</v>
      </c>
    </row>
    <row r="55" spans="1:14">
      <c r="A55" t="s">
        <v>1715</v>
      </c>
      <c r="B55" s="52" t="str">
        <f>VLOOKUP(A55,TRANSPORTE!A5:D117,3,FALSE)</f>
        <v>Transporte de Adoquín e=8cm</v>
      </c>
      <c r="C55" s="327"/>
      <c r="D55" s="327"/>
      <c r="E55" s="327"/>
      <c r="F55" s="327"/>
      <c r="G55" s="327"/>
      <c r="H55" s="321" t="s">
        <v>1552</v>
      </c>
      <c r="I55" s="289">
        <v>0.92</v>
      </c>
      <c r="J55" s="296">
        <v>1</v>
      </c>
      <c r="K55" s="289">
        <f>I55*J55</f>
        <v>0.92</v>
      </c>
      <c r="L55" s="824">
        <f>VLOOKUP(A55,TRANSPORTE!A5:D117,4,FALSE)</f>
        <v>916.53156507241408</v>
      </c>
      <c r="M55" s="825"/>
      <c r="N55" s="297">
        <f>K55*L55</f>
        <v>843.20903986662097</v>
      </c>
    </row>
    <row r="56" spans="1:14">
      <c r="A56" t="s">
        <v>1311</v>
      </c>
      <c r="B56" s="52" t="str">
        <f>VLOOKUP(A56,TRANSPORTE!A6:D117,3,FALSE)</f>
        <v>Transporte de Arena</v>
      </c>
      <c r="C56" s="53"/>
      <c r="D56" s="53"/>
      <c r="E56" s="53"/>
      <c r="F56" s="53"/>
      <c r="G56" s="53"/>
      <c r="H56" s="321" t="s">
        <v>1552</v>
      </c>
      <c r="I56" s="289">
        <v>0.01</v>
      </c>
      <c r="J56" s="296">
        <v>1</v>
      </c>
      <c r="K56" s="289">
        <f>I56*J56</f>
        <v>0.01</v>
      </c>
      <c r="L56" s="824">
        <f>VLOOKUP(A56,TRANSPORTE!A6:D117,4,FALSE)</f>
        <v>1112</v>
      </c>
      <c r="M56" s="825"/>
      <c r="N56" s="297">
        <f>K56*L56</f>
        <v>11.120000000000001</v>
      </c>
    </row>
    <row r="57" spans="1:14">
      <c r="A57" t="s">
        <v>1311</v>
      </c>
      <c r="B57" s="52" t="str">
        <f>VLOOKUP(A57,TRANSPORTE!A6:D117,3,FALSE)</f>
        <v>Transporte de Arena</v>
      </c>
      <c r="C57" s="53"/>
      <c r="D57" s="53"/>
      <c r="E57" s="53"/>
      <c r="F57" s="53"/>
      <c r="G57" s="53"/>
      <c r="H57" s="321" t="s">
        <v>1552</v>
      </c>
      <c r="I57" s="289">
        <v>0.05</v>
      </c>
      <c r="J57" s="296">
        <v>1</v>
      </c>
      <c r="K57" s="289">
        <f>I57*J57</f>
        <v>0.05</v>
      </c>
      <c r="L57" s="824">
        <f>VLOOKUP(A57,TRANSPORTE!A6:D118,4,FALSE)</f>
        <v>1112</v>
      </c>
      <c r="M57" s="825"/>
      <c r="N57" s="297">
        <f>K57*L57</f>
        <v>55.6</v>
      </c>
    </row>
    <row r="58" spans="1:14">
      <c r="B58" s="52"/>
      <c r="C58" s="53"/>
      <c r="D58" s="53"/>
      <c r="E58" s="53"/>
      <c r="F58" s="53"/>
      <c r="G58" s="53"/>
      <c r="H58" s="321"/>
      <c r="I58" s="289"/>
      <c r="J58" s="296"/>
      <c r="K58" s="289"/>
      <c r="L58" s="824"/>
      <c r="M58" s="825"/>
      <c r="N58" s="297"/>
    </row>
    <row r="59" spans="1:14">
      <c r="B59" s="52"/>
      <c r="C59" s="53"/>
      <c r="D59" s="53"/>
      <c r="E59" s="53"/>
      <c r="F59" s="53"/>
      <c r="G59" s="53"/>
      <c r="H59" s="298"/>
      <c r="I59" s="289"/>
      <c r="J59" s="289"/>
      <c r="K59" s="289"/>
      <c r="L59" s="299"/>
      <c r="M59" s="300"/>
      <c r="N59" s="301"/>
    </row>
    <row r="60" spans="1:14" ht="15" thickBot="1">
      <c r="B60" s="319"/>
      <c r="C60" s="320"/>
      <c r="D60" s="320"/>
      <c r="E60" s="320"/>
      <c r="F60" s="320"/>
      <c r="G60" s="320"/>
      <c r="H60" s="54"/>
      <c r="I60" s="132"/>
      <c r="J60" s="132"/>
      <c r="K60" s="132"/>
      <c r="L60" s="809"/>
      <c r="M60" s="810"/>
      <c r="N60" s="133"/>
    </row>
    <row r="61" spans="1:14" ht="15" thickBot="1">
      <c r="B61" s="826" t="s">
        <v>1037</v>
      </c>
      <c r="C61" s="827"/>
      <c r="D61" s="827"/>
      <c r="E61" s="827"/>
      <c r="F61" s="827"/>
      <c r="G61" s="827"/>
      <c r="H61" s="827"/>
      <c r="I61" s="827"/>
      <c r="J61" s="827"/>
      <c r="K61" s="827"/>
      <c r="L61" s="827"/>
      <c r="M61" s="828"/>
      <c r="N61" s="110">
        <f>N55+N56+N57+N58+N59</f>
        <v>909.929039866621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46" t="s">
        <v>1047</v>
      </c>
      <c r="C65" s="847"/>
      <c r="D65" s="847"/>
      <c r="E65" s="847"/>
      <c r="F65" s="847"/>
      <c r="G65" s="847"/>
      <c r="H65" s="847"/>
      <c r="I65" s="79" t="s">
        <v>1048</v>
      </c>
      <c r="J65" s="81" t="s">
        <v>1494</v>
      </c>
      <c r="K65" s="80" t="s">
        <v>1050</v>
      </c>
      <c r="L65" s="848" t="s">
        <v>1034</v>
      </c>
      <c r="M65" s="849"/>
      <c r="N65" s="104" t="s">
        <v>1035</v>
      </c>
    </row>
    <row r="66" spans="1:15">
      <c r="A66" s="151" t="s">
        <v>19</v>
      </c>
      <c r="B66" s="55" t="str">
        <f>VLOOKUP(A66,'MANO DE OBRA'!A8:D68,3,FALSE)</f>
        <v>Obrero (8)</v>
      </c>
      <c r="C66" s="53"/>
      <c r="D66" s="53"/>
      <c r="E66" s="53"/>
      <c r="F66" s="53"/>
      <c r="G66" s="53"/>
      <c r="H66" s="53"/>
      <c r="I66" s="302">
        <f>K66/J66*100</f>
        <v>220831.15764799999</v>
      </c>
      <c r="J66" s="303">
        <v>185</v>
      </c>
      <c r="K66" s="304">
        <f>VLOOKUP(A66,'MANO DE OBRA'!A8:D99,4,FALSE)</f>
        <v>408537.6416488</v>
      </c>
      <c r="L66" s="56"/>
      <c r="M66" s="305">
        <v>50</v>
      </c>
      <c r="N66" s="405">
        <f>K66/M66</f>
        <v>8170.7528329759998</v>
      </c>
      <c r="O66" s="112"/>
    </row>
    <row r="67" spans="1:15">
      <c r="A67" s="151" t="s">
        <v>30</v>
      </c>
      <c r="B67" s="55" t="str">
        <f>VLOOKUP(A67,'MANO DE OBRA'!A8:D69,3,FALSE)</f>
        <v>Oficial</v>
      </c>
      <c r="C67" s="53"/>
      <c r="D67" s="53"/>
      <c r="E67" s="53"/>
      <c r="F67" s="53"/>
      <c r="G67" s="53"/>
      <c r="H67" s="53"/>
      <c r="I67" s="302">
        <f>K67/J67*100</f>
        <v>55207.789411999998</v>
      </c>
      <c r="J67" s="303">
        <v>185</v>
      </c>
      <c r="K67" s="304">
        <f>VLOOKUP(A67,'MANO DE OBRA'!A8:D100,4,FALSE)</f>
        <v>102134.4104122</v>
      </c>
      <c r="L67" s="56"/>
      <c r="M67" s="309">
        <v>50</v>
      </c>
      <c r="N67" s="405">
        <f>K67/M67</f>
        <v>2042.688208244</v>
      </c>
    </row>
    <row r="68" spans="1:15">
      <c r="B68" s="55"/>
      <c r="C68" s="53"/>
      <c r="D68" s="53"/>
      <c r="E68" s="53"/>
      <c r="F68" s="53"/>
      <c r="G68" s="53"/>
      <c r="H68" s="53"/>
      <c r="I68" s="289"/>
      <c r="J68" s="307"/>
      <c r="K68" s="308"/>
      <c r="L68" s="56"/>
      <c r="M68" s="310"/>
      <c r="N68" s="306"/>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07"/>
      <c r="C71" s="808"/>
      <c r="D71" s="808"/>
      <c r="E71" s="808"/>
      <c r="F71" s="808"/>
      <c r="G71" s="808"/>
      <c r="H71" s="808"/>
      <c r="I71" s="132"/>
      <c r="J71" s="132"/>
      <c r="K71" s="132"/>
      <c r="L71" s="908"/>
      <c r="M71" s="908"/>
      <c r="N71" s="51"/>
    </row>
    <row r="72" spans="1:15" ht="15" thickBot="1">
      <c r="B72" s="826" t="s">
        <v>1037</v>
      </c>
      <c r="C72" s="827"/>
      <c r="D72" s="827"/>
      <c r="E72" s="827"/>
      <c r="F72" s="827"/>
      <c r="G72" s="827"/>
      <c r="H72" s="827"/>
      <c r="I72" s="827"/>
      <c r="J72" s="827"/>
      <c r="K72" s="827"/>
      <c r="L72" s="827"/>
      <c r="M72" s="828"/>
      <c r="N72" s="311">
        <f>SUM(N66:N71)</f>
        <v>10213.44104122</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N40+N50+N61+N72</f>
        <v>51705.111282283862</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1" t="s">
        <v>1053</v>
      </c>
      <c r="C78" s="812"/>
      <c r="D78" s="812"/>
      <c r="E78" s="812"/>
      <c r="F78" s="812"/>
      <c r="G78" s="812"/>
      <c r="H78" s="812"/>
      <c r="I78" s="324"/>
      <c r="J78" s="344"/>
      <c r="K78" s="312" t="s">
        <v>1054</v>
      </c>
      <c r="L78" s="850" t="s">
        <v>1055</v>
      </c>
      <c r="M78" s="851"/>
      <c r="N78" s="313"/>
    </row>
    <row r="79" spans="1:15">
      <c r="B79" s="852" t="s">
        <v>1056</v>
      </c>
      <c r="C79" s="853"/>
      <c r="D79" s="853"/>
      <c r="E79" s="853"/>
      <c r="F79" s="853"/>
      <c r="G79" s="853"/>
      <c r="H79" s="853"/>
      <c r="I79" s="93"/>
      <c r="J79" s="94"/>
      <c r="K79" s="314">
        <v>0.2</v>
      </c>
      <c r="L79" s="854">
        <f>N74*K79</f>
        <v>10341.022256456774</v>
      </c>
      <c r="M79" s="855"/>
      <c r="N79" s="57"/>
    </row>
    <row r="80" spans="1:15">
      <c r="B80" s="95" t="s">
        <v>1057</v>
      </c>
      <c r="C80" s="96"/>
      <c r="D80" s="96"/>
      <c r="E80" s="96"/>
      <c r="F80" s="96"/>
      <c r="G80" s="96"/>
      <c r="H80" s="96"/>
      <c r="I80" s="93"/>
      <c r="J80" s="94"/>
      <c r="K80" s="314">
        <v>0.05</v>
      </c>
      <c r="L80" s="854">
        <f>N74*K80</f>
        <v>2585.2555641141935</v>
      </c>
      <c r="M80" s="855"/>
      <c r="N80" s="57"/>
    </row>
    <row r="81" spans="1:14" ht="15" thickBot="1">
      <c r="B81" s="97" t="s">
        <v>1058</v>
      </c>
      <c r="C81" s="98"/>
      <c r="D81" s="98"/>
      <c r="E81" s="98"/>
      <c r="F81" s="98"/>
      <c r="G81" s="98"/>
      <c r="H81" s="98"/>
      <c r="I81" s="99"/>
      <c r="J81" s="100"/>
      <c r="K81" s="315">
        <v>0.05</v>
      </c>
      <c r="L81" s="856">
        <f>N74*K81</f>
        <v>2585.2555641141935</v>
      </c>
      <c r="M81" s="857"/>
      <c r="N81" s="57"/>
    </row>
    <row r="82" spans="1:14" ht="15" thickBot="1">
      <c r="B82" s="820" t="s">
        <v>1037</v>
      </c>
      <c r="C82" s="821"/>
      <c r="D82" s="821"/>
      <c r="E82" s="821"/>
      <c r="F82" s="821"/>
      <c r="G82" s="821"/>
      <c r="H82" s="821"/>
      <c r="I82" s="821"/>
      <c r="J82" s="821"/>
      <c r="K82" s="821"/>
      <c r="L82" s="821"/>
      <c r="M82" s="822"/>
      <c r="N82" s="58">
        <f>L79+L80+L81</f>
        <v>15511.533384685161</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7">
        <f>N74+N82</f>
        <v>67216.644666969019</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68"/>
      <c r="K114" s="968"/>
      <c r="L114" s="968"/>
      <c r="M114" s="968"/>
      <c r="N114" s="969"/>
    </row>
    <row r="115" spans="2:14" ht="15" thickBot="1">
      <c r="B115" s="429" t="s">
        <v>2327</v>
      </c>
      <c r="C115" s="430"/>
      <c r="D115" s="430"/>
      <c r="E115" s="269"/>
      <c r="F115" s="269"/>
      <c r="G115" s="269"/>
      <c r="H115" s="269"/>
      <c r="I115" s="269"/>
      <c r="J115" s="970"/>
      <c r="K115" s="970"/>
      <c r="L115" s="970"/>
      <c r="M115" s="970"/>
      <c r="N115" s="971"/>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1716</v>
      </c>
      <c r="C31" s="87" t="s">
        <v>2194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7"/>
      <c r="J36" s="278"/>
      <c r="K36" s="279">
        <f>VLOOKUP(A36,EQUIPOS!A6:D163,4,FALSE)</f>
        <v>113489.99999999999</v>
      </c>
      <c r="L36" s="280"/>
      <c r="M36" s="281">
        <v>35</v>
      </c>
      <c r="N36" s="282">
        <f>K36/M36</f>
        <v>3242.571428571428</v>
      </c>
    </row>
    <row r="37" spans="1:14">
      <c r="A37" s="119" t="s">
        <v>312</v>
      </c>
      <c r="B37" s="833" t="str">
        <f>VLOOKUP(A37,EQUIPOS!A7:D154,3,FALSE)</f>
        <v>Retroexcavadora sobre oruga, potencia 138 HP, balde de 1,5 m3.</v>
      </c>
      <c r="C37" s="834"/>
      <c r="D37" s="834"/>
      <c r="E37" s="834"/>
      <c r="F37" s="834"/>
      <c r="G37" s="834"/>
      <c r="H37" s="835"/>
      <c r="I37" s="431"/>
      <c r="J37" s="432"/>
      <c r="K37" s="279">
        <f>VLOOKUP(A37,EQUIPOS!A7:D164,4,FALSE)</f>
        <v>168000</v>
      </c>
      <c r="L37" s="345"/>
      <c r="M37" s="346">
        <v>35</v>
      </c>
      <c r="N37" s="282">
        <f>K37/M37</f>
        <v>4800</v>
      </c>
    </row>
    <row r="38" spans="1:14">
      <c r="A38" s="119"/>
      <c r="B38" s="330"/>
      <c r="C38" s="331"/>
      <c r="D38" s="331"/>
      <c r="E38" s="333"/>
      <c r="F38" s="331"/>
      <c r="G38" s="331"/>
      <c r="H38" s="332"/>
      <c r="I38" s="338"/>
      <c r="J38" s="340"/>
      <c r="K38" s="279"/>
      <c r="L38" s="433"/>
      <c r="M38" s="434"/>
      <c r="N38" s="282"/>
    </row>
    <row r="39" spans="1:14">
      <c r="B39" s="833"/>
      <c r="C39" s="834"/>
      <c r="D39" s="834"/>
      <c r="E39" s="839"/>
      <c r="F39" s="834"/>
      <c r="G39" s="834"/>
      <c r="H39" s="835"/>
      <c r="I39" s="42"/>
      <c r="J39" s="43"/>
      <c r="K39" s="284"/>
      <c r="L39" s="286"/>
      <c r="M39" s="287"/>
      <c r="N39" s="288"/>
    </row>
    <row r="40" spans="1:14">
      <c r="B40" s="840" t="s">
        <v>1036</v>
      </c>
      <c r="C40" s="841"/>
      <c r="D40" s="841"/>
      <c r="E40" s="44"/>
      <c r="F40" s="45"/>
      <c r="G40" s="45"/>
      <c r="H40" s="46"/>
      <c r="I40" s="42"/>
      <c r="J40" s="43"/>
      <c r="K40" s="289"/>
      <c r="L40" s="286"/>
      <c r="M40" s="411">
        <v>0.01</v>
      </c>
      <c r="N40" s="354">
        <f>N73*M40</f>
        <v>7.2953150294428575</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4">
        <f>SUM(N36:N41)</f>
        <v>8049.86674360087</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5" t="s">
        <v>1029</v>
      </c>
      <c r="K46" s="91" t="s">
        <v>1030</v>
      </c>
      <c r="L46" s="814" t="s">
        <v>1039</v>
      </c>
      <c r="M46" s="813"/>
      <c r="N46" s="92" t="s">
        <v>1035</v>
      </c>
    </row>
    <row r="47" spans="1:14">
      <c r="A47" s="150" t="s">
        <v>448</v>
      </c>
      <c r="B47" s="49" t="str">
        <f>VLOOKUP(A47,MATERIALES!A5:D373,3,FALSE)</f>
        <v xml:space="preserve">Derechos de explotación y/o disposición de materiales
</v>
      </c>
      <c r="C47" s="291"/>
      <c r="D47" s="291"/>
      <c r="E47" s="291"/>
      <c r="F47" s="291"/>
      <c r="G47" s="291"/>
      <c r="H47" s="291"/>
      <c r="I47" s="278"/>
      <c r="J47" s="234" t="str">
        <f>VLOOKUP(A47,MATERIALES!A3:D639,2,FALSE)</f>
        <v>m3</v>
      </c>
      <c r="K47" s="292">
        <v>1.3</v>
      </c>
      <c r="L47" s="277"/>
      <c r="M47" s="412">
        <f>VLOOKUP(A47,MATERIALES!A5:D396,4,FALSE)</f>
        <v>4853.290153542137</v>
      </c>
      <c r="N47" s="282">
        <f>K47*M47</f>
        <v>6309.2771996047786</v>
      </c>
    </row>
    <row r="48" spans="1:14">
      <c r="A48" s="215"/>
      <c r="B48" s="330"/>
      <c r="C48" s="435"/>
      <c r="D48" s="435"/>
      <c r="E48" s="435"/>
      <c r="F48" s="435"/>
      <c r="G48" s="435"/>
      <c r="H48" s="435"/>
      <c r="I48" s="432"/>
      <c r="J48" s="321"/>
      <c r="K48" s="407"/>
      <c r="L48" s="431"/>
      <c r="M48" s="436"/>
      <c r="N48" s="283"/>
    </row>
    <row r="49" spans="1:14">
      <c r="A49" s="215"/>
      <c r="B49" s="174"/>
      <c r="C49" s="339"/>
      <c r="D49" s="339"/>
      <c r="E49" s="339"/>
      <c r="F49" s="339"/>
      <c r="G49" s="339"/>
      <c r="H49" s="339"/>
      <c r="I49" s="432"/>
      <c r="J49" s="437"/>
      <c r="K49" s="438"/>
      <c r="L49" s="338"/>
      <c r="M49" s="439"/>
      <c r="N49" s="440"/>
    </row>
    <row r="50" spans="1:14" ht="15" thickBot="1">
      <c r="B50" s="319"/>
      <c r="C50" s="320"/>
      <c r="D50" s="320"/>
      <c r="E50" s="320"/>
      <c r="F50" s="320"/>
      <c r="G50" s="320"/>
      <c r="H50" s="320"/>
      <c r="I50" s="320"/>
      <c r="J50" s="132"/>
      <c r="K50" s="132"/>
      <c r="L50" s="335"/>
      <c r="M50" s="334"/>
      <c r="N50" s="133"/>
    </row>
    <row r="51" spans="1:14" ht="15" thickBot="1">
      <c r="B51" s="820" t="s">
        <v>1037</v>
      </c>
      <c r="C51" s="821"/>
      <c r="D51" s="821"/>
      <c r="E51" s="821"/>
      <c r="F51" s="821"/>
      <c r="G51" s="821"/>
      <c r="H51" s="821"/>
      <c r="I51" s="821"/>
      <c r="J51" s="821"/>
      <c r="K51" s="821"/>
      <c r="L51" s="821"/>
      <c r="M51" s="822"/>
      <c r="N51" s="404">
        <f>SUM(N47:N50)</f>
        <v>6309.2771996047786</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3" t="s">
        <v>1041</v>
      </c>
      <c r="C55" s="324"/>
      <c r="D55" s="324"/>
      <c r="E55" s="324"/>
      <c r="F55" s="324"/>
      <c r="G55" s="324"/>
      <c r="H55" s="79" t="s">
        <v>1029</v>
      </c>
      <c r="I55" s="80" t="s">
        <v>1042</v>
      </c>
      <c r="J55" s="81" t="s">
        <v>1043</v>
      </c>
      <c r="K55" s="79" t="s">
        <v>1044</v>
      </c>
      <c r="L55" s="823" t="s">
        <v>1045</v>
      </c>
      <c r="M55" s="796"/>
      <c r="N55" s="82" t="s">
        <v>1035</v>
      </c>
    </row>
    <row r="56" spans="1:14">
      <c r="A56" t="s">
        <v>1340</v>
      </c>
      <c r="B56" s="52" t="str">
        <f>VLOOKUP(A56,TRANSPORTE!A5:D117,3,FALSE)</f>
        <v>Transporte de material de excavación</v>
      </c>
      <c r="C56" s="327"/>
      <c r="D56" s="327"/>
      <c r="E56" s="327"/>
      <c r="F56" s="327"/>
      <c r="G56" s="327"/>
      <c r="H56" s="321" t="s">
        <v>1552</v>
      </c>
      <c r="I56" s="289">
        <v>1.3</v>
      </c>
      <c r="J56" s="296">
        <v>1</v>
      </c>
      <c r="K56" s="289">
        <f>I56*J56</f>
        <v>1.3</v>
      </c>
      <c r="L56" s="824">
        <f>VLOOKUP(A56,TRANSPORTE!A5:D117,4,FALSE)</f>
        <v>1082</v>
      </c>
      <c r="M56" s="825"/>
      <c r="N56" s="297">
        <f>K56*L56</f>
        <v>1406.6000000000001</v>
      </c>
    </row>
    <row r="57" spans="1:14">
      <c r="B57" s="52"/>
      <c r="C57" s="53"/>
      <c r="D57" s="53"/>
      <c r="E57" s="53"/>
      <c r="F57" s="53"/>
      <c r="G57" s="53"/>
      <c r="H57" s="321"/>
      <c r="I57" s="289"/>
      <c r="J57" s="296"/>
      <c r="K57" s="289"/>
      <c r="L57" s="824"/>
      <c r="M57" s="825"/>
      <c r="N57" s="297"/>
    </row>
    <row r="58" spans="1:14">
      <c r="B58" s="52"/>
      <c r="C58" s="53"/>
      <c r="D58" s="53"/>
      <c r="E58" s="53"/>
      <c r="F58" s="53"/>
      <c r="G58" s="53"/>
      <c r="H58" s="321"/>
      <c r="I58" s="289"/>
      <c r="J58" s="296"/>
      <c r="K58" s="289"/>
      <c r="L58" s="824"/>
      <c r="M58" s="825"/>
      <c r="N58" s="297"/>
    </row>
    <row r="59" spans="1:14">
      <c r="B59" s="52"/>
      <c r="C59" s="53"/>
      <c r="D59" s="53"/>
      <c r="E59" s="53"/>
      <c r="F59" s="53"/>
      <c r="G59" s="53"/>
      <c r="H59" s="321"/>
      <c r="I59" s="289"/>
      <c r="J59" s="296"/>
      <c r="K59" s="289"/>
      <c r="L59" s="824"/>
      <c r="M59" s="825"/>
      <c r="N59" s="297"/>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809"/>
      <c r="M61" s="810"/>
      <c r="N61" s="133"/>
    </row>
    <row r="62" spans="1:14" ht="15" thickBot="1">
      <c r="B62" s="826" t="s">
        <v>1037</v>
      </c>
      <c r="C62" s="827"/>
      <c r="D62" s="827"/>
      <c r="E62" s="827"/>
      <c r="F62" s="827"/>
      <c r="G62" s="827"/>
      <c r="H62" s="827"/>
      <c r="I62" s="827"/>
      <c r="J62" s="827"/>
      <c r="K62" s="827"/>
      <c r="L62" s="827"/>
      <c r="M62" s="828"/>
      <c r="N62" s="110">
        <f>N56+N57+N58+N59+N60</f>
        <v>1406.6000000000001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6" t="s">
        <v>1047</v>
      </c>
      <c r="C66" s="847"/>
      <c r="D66" s="847"/>
      <c r="E66" s="847"/>
      <c r="F66" s="847"/>
      <c r="G66" s="847"/>
      <c r="H66" s="847"/>
      <c r="I66" s="79" t="s">
        <v>1048</v>
      </c>
      <c r="J66" s="81" t="s">
        <v>1494</v>
      </c>
      <c r="K66" s="80" t="s">
        <v>1050</v>
      </c>
      <c r="L66" s="848" t="s">
        <v>1034</v>
      </c>
      <c r="M66" s="849"/>
      <c r="N66" s="104" t="s">
        <v>1035</v>
      </c>
    </row>
    <row r="67" spans="1:15">
      <c r="A67" s="151" t="s">
        <v>7</v>
      </c>
      <c r="B67" s="55" t="str">
        <f>VLOOKUP(A67,'MANO DE OBRA'!A8:D68,3,FALSE)</f>
        <v>Obrero (2)</v>
      </c>
      <c r="C67" s="53"/>
      <c r="D67" s="53"/>
      <c r="E67" s="53"/>
      <c r="F67" s="53"/>
      <c r="G67" s="53"/>
      <c r="H67" s="53"/>
      <c r="I67" s="302">
        <f>K67/J67*100</f>
        <v>55207.789411999998</v>
      </c>
      <c r="J67" s="303">
        <v>185</v>
      </c>
      <c r="K67" s="304">
        <f>VLOOKUP(A67,'MANO DE OBRA'!A8:D99,4,FALSE)</f>
        <v>102134.4104122</v>
      </c>
      <c r="L67" s="56"/>
      <c r="M67" s="441">
        <v>280</v>
      </c>
      <c r="N67" s="405">
        <f>K67/M67</f>
        <v>364.76575147214288</v>
      </c>
      <c r="O67" s="112"/>
    </row>
    <row r="68" spans="1:15">
      <c r="A68" s="151"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442">
        <v>280</v>
      </c>
      <c r="N68" s="405">
        <f>K68/M68</f>
        <v>364.76575147214288</v>
      </c>
    </row>
    <row r="69" spans="1:15">
      <c r="B69" s="55"/>
      <c r="C69" s="53"/>
      <c r="D69" s="53"/>
      <c r="E69" s="53"/>
      <c r="F69" s="53"/>
      <c r="G69" s="53"/>
      <c r="H69" s="53"/>
      <c r="I69" s="289"/>
      <c r="J69" s="307"/>
      <c r="K69" s="308"/>
      <c r="L69" s="56"/>
      <c r="M69" s="310"/>
      <c r="N69" s="306"/>
    </row>
    <row r="70" spans="1:15">
      <c r="B70" s="55"/>
      <c r="C70" s="53"/>
      <c r="D70" s="53"/>
      <c r="E70" s="53"/>
      <c r="F70" s="53"/>
      <c r="G70" s="53"/>
      <c r="H70" s="53"/>
      <c r="I70" s="289"/>
      <c r="J70" s="307"/>
      <c r="K70" s="308"/>
      <c r="L70" s="328"/>
      <c r="M70" s="310"/>
      <c r="N70" s="306"/>
    </row>
    <row r="71" spans="1:15">
      <c r="B71" s="55"/>
      <c r="C71" s="53"/>
      <c r="D71" s="53"/>
      <c r="E71" s="53"/>
      <c r="F71" s="53"/>
      <c r="G71" s="53"/>
      <c r="H71" s="53"/>
      <c r="I71" s="289"/>
      <c r="J71" s="307"/>
      <c r="K71" s="308"/>
      <c r="L71" s="328"/>
      <c r="M71" s="310"/>
      <c r="N71" s="306"/>
    </row>
    <row r="72" spans="1:15" ht="15" thickBot="1">
      <c r="B72" s="807"/>
      <c r="C72" s="808"/>
      <c r="D72" s="808"/>
      <c r="E72" s="808"/>
      <c r="F72" s="808"/>
      <c r="G72" s="808"/>
      <c r="H72" s="808"/>
      <c r="I72" s="132"/>
      <c r="J72" s="132"/>
      <c r="K72" s="132"/>
      <c r="L72" s="908"/>
      <c r="M72" s="908"/>
      <c r="N72" s="51"/>
    </row>
    <row r="73" spans="1:15" ht="15" thickBot="1">
      <c r="B73" s="826" t="s">
        <v>1037</v>
      </c>
      <c r="C73" s="827"/>
      <c r="D73" s="827"/>
      <c r="E73" s="827"/>
      <c r="F73" s="827"/>
      <c r="G73" s="827"/>
      <c r="H73" s="827"/>
      <c r="I73" s="827"/>
      <c r="J73" s="827"/>
      <c r="K73" s="827"/>
      <c r="L73" s="827"/>
      <c r="M73" s="828"/>
      <c r="N73" s="311">
        <f>SUM(N67:N72)</f>
        <v>729.53150294428576</v>
      </c>
    </row>
    <row r="74" spans="1:15" ht="15" thickBot="1">
      <c r="B74" s="39"/>
      <c r="C74" s="40"/>
      <c r="D74" s="40"/>
      <c r="E74" s="40"/>
      <c r="F74" s="40"/>
      <c r="G74" s="40"/>
      <c r="H74" s="40"/>
      <c r="I74" s="40"/>
      <c r="J74" s="40"/>
      <c r="K74" s="40"/>
      <c r="L74" s="40"/>
      <c r="M74" s="40"/>
      <c r="N74" s="41"/>
    </row>
    <row r="75" spans="1:15" ht="15" thickBot="1">
      <c r="B75" s="820" t="s">
        <v>1051</v>
      </c>
      <c r="C75" s="821"/>
      <c r="D75" s="821"/>
      <c r="E75" s="821"/>
      <c r="F75" s="821"/>
      <c r="G75" s="821"/>
      <c r="H75" s="821"/>
      <c r="I75" s="821"/>
      <c r="J75" s="821"/>
      <c r="K75" s="821"/>
      <c r="L75" s="821"/>
      <c r="M75" s="822"/>
      <c r="N75" s="105">
        <f>N42+N51+N62+N73</f>
        <v>16495.275446149935</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11" t="s">
        <v>1053</v>
      </c>
      <c r="C79" s="812"/>
      <c r="D79" s="812"/>
      <c r="E79" s="812"/>
      <c r="F79" s="812"/>
      <c r="G79" s="812"/>
      <c r="H79" s="812"/>
      <c r="I79" s="324"/>
      <c r="J79" s="344"/>
      <c r="K79" s="312" t="s">
        <v>1054</v>
      </c>
      <c r="L79" s="850" t="s">
        <v>1055</v>
      </c>
      <c r="M79" s="851"/>
      <c r="N79" s="313"/>
    </row>
    <row r="80" spans="1:15">
      <c r="B80" s="852" t="s">
        <v>1056</v>
      </c>
      <c r="C80" s="853"/>
      <c r="D80" s="853"/>
      <c r="E80" s="853"/>
      <c r="F80" s="853"/>
      <c r="G80" s="853"/>
      <c r="H80" s="853"/>
      <c r="I80" s="93"/>
      <c r="J80" s="94"/>
      <c r="K80" s="314">
        <v>0.2</v>
      </c>
      <c r="L80" s="854">
        <f>N75*K80</f>
        <v>3299.0550892299871</v>
      </c>
      <c r="M80" s="855"/>
      <c r="N80" s="57"/>
    </row>
    <row r="81" spans="1:14">
      <c r="B81" s="95" t="s">
        <v>1057</v>
      </c>
      <c r="C81" s="96"/>
      <c r="D81" s="96"/>
      <c r="E81" s="96"/>
      <c r="F81" s="96"/>
      <c r="G81" s="96"/>
      <c r="H81" s="96"/>
      <c r="I81" s="93"/>
      <c r="J81" s="94"/>
      <c r="K81" s="314">
        <v>0.05</v>
      </c>
      <c r="L81" s="854">
        <f>N75*K81</f>
        <v>824.76377230749677</v>
      </c>
      <c r="M81" s="855"/>
      <c r="N81" s="57"/>
    </row>
    <row r="82" spans="1:14" ht="15" thickBot="1">
      <c r="B82" s="97" t="s">
        <v>1058</v>
      </c>
      <c r="C82" s="98"/>
      <c r="D82" s="98"/>
      <c r="E82" s="98"/>
      <c r="F82" s="98"/>
      <c r="G82" s="98"/>
      <c r="H82" s="98"/>
      <c r="I82" s="99"/>
      <c r="J82" s="100"/>
      <c r="K82" s="315">
        <v>0.05</v>
      </c>
      <c r="L82" s="856">
        <f>N75*K82</f>
        <v>824.76377230749677</v>
      </c>
      <c r="M82" s="857"/>
      <c r="N82" s="57"/>
    </row>
    <row r="83" spans="1:14" ht="15" thickBot="1">
      <c r="B83" s="820" t="s">
        <v>1037</v>
      </c>
      <c r="C83" s="821"/>
      <c r="D83" s="821"/>
      <c r="E83" s="821"/>
      <c r="F83" s="821"/>
      <c r="G83" s="821"/>
      <c r="H83" s="821"/>
      <c r="I83" s="821"/>
      <c r="J83" s="821"/>
      <c r="K83" s="821"/>
      <c r="L83" s="821"/>
      <c r="M83" s="822"/>
      <c r="N83" s="58">
        <f>L80+L81+L82</f>
        <v>4948.5826338449806</v>
      </c>
    </row>
    <row r="84" spans="1:14" ht="15" thickBot="1">
      <c r="B84" s="39"/>
      <c r="C84" s="40"/>
      <c r="D84" s="40"/>
      <c r="E84" s="40"/>
      <c r="F84" s="40"/>
      <c r="G84" s="40"/>
      <c r="H84" s="40"/>
      <c r="I84" s="40"/>
      <c r="J84" s="40"/>
      <c r="K84" s="40"/>
      <c r="L84" s="40"/>
      <c r="M84" s="40"/>
      <c r="N84" s="41"/>
    </row>
    <row r="85" spans="1:14" ht="15" thickBot="1">
      <c r="A85" t="s">
        <v>2122</v>
      </c>
      <c r="B85" s="820" t="s">
        <v>1059</v>
      </c>
      <c r="C85" s="821"/>
      <c r="D85" s="821"/>
      <c r="E85" s="821"/>
      <c r="F85" s="821"/>
      <c r="G85" s="821"/>
      <c r="H85" s="821"/>
      <c r="I85" s="821"/>
      <c r="J85" s="821"/>
      <c r="K85" s="821"/>
      <c r="L85" s="821"/>
      <c r="M85" s="822"/>
      <c r="N85" s="197">
        <f>N75+N83</f>
        <v>21443.858079994916</v>
      </c>
    </row>
    <row r="86" spans="1:14">
      <c r="B86" s="249"/>
      <c r="C86" s="250"/>
      <c r="D86" s="250"/>
      <c r="E86" s="250"/>
      <c r="F86" s="250"/>
      <c r="G86" s="250"/>
      <c r="H86" s="250"/>
      <c r="I86" s="250"/>
      <c r="J86" s="250"/>
      <c r="K86" s="250"/>
      <c r="L86" s="250"/>
      <c r="M86" s="250"/>
      <c r="N86" s="251"/>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253"/>
      <c r="F89" s="253"/>
      <c r="G89" s="253"/>
      <c r="H89" s="253"/>
      <c r="I89" s="253"/>
      <c r="J89" s="253"/>
      <c r="K89" s="253"/>
      <c r="L89" s="253"/>
      <c r="M89" s="253"/>
      <c r="N89" s="254"/>
    </row>
    <row r="90" spans="1:14">
      <c r="B90" s="252"/>
      <c r="C90" s="253"/>
      <c r="D90" s="253"/>
      <c r="E90" s="427" t="s">
        <v>1060</v>
      </c>
      <c r="F90" s="427"/>
      <c r="G90" s="427"/>
      <c r="H90" s="427"/>
      <c r="I90" s="427"/>
      <c r="J90" s="427"/>
      <c r="K90" s="253"/>
      <c r="L90" s="253"/>
      <c r="M90" s="253"/>
      <c r="N90" s="254"/>
    </row>
    <row r="91" spans="1:14">
      <c r="B91" s="252"/>
      <c r="C91" s="253"/>
      <c r="D91" s="253"/>
      <c r="E91" s="253" t="s">
        <v>1061</v>
      </c>
      <c r="F91" s="253"/>
      <c r="G91" s="253"/>
      <c r="H91" s="253"/>
      <c r="I91" s="253"/>
      <c r="J91" s="253"/>
      <c r="K91" s="253"/>
      <c r="L91" s="253"/>
      <c r="M91" s="253"/>
      <c r="N91" s="254"/>
    </row>
    <row r="92" spans="1:14">
      <c r="B92" s="252"/>
      <c r="C92" s="253"/>
      <c r="D92" s="253"/>
      <c r="E92" s="253" t="s">
        <v>1062</v>
      </c>
      <c r="F92" s="253"/>
      <c r="G92" s="253"/>
      <c r="H92" s="253"/>
      <c r="I92" s="253"/>
      <c r="J92" s="253"/>
      <c r="K92" s="253"/>
      <c r="L92" s="253"/>
      <c r="M92" s="253"/>
      <c r="N92" s="254"/>
    </row>
    <row r="93" spans="1:14">
      <c r="B93" s="252"/>
      <c r="C93" s="253"/>
      <c r="D93" s="253"/>
      <c r="E93" s="253" t="s">
        <v>1063</v>
      </c>
      <c r="F93" s="253"/>
      <c r="G93" s="253"/>
      <c r="H93" s="253"/>
      <c r="I93" s="253"/>
      <c r="J93" s="253"/>
      <c r="K93" s="253"/>
      <c r="L93" s="253"/>
      <c r="M93" s="253"/>
      <c r="N93" s="254"/>
    </row>
    <row r="94" spans="1:14" ht="15" thickBot="1">
      <c r="B94" s="252"/>
      <c r="C94" s="253"/>
      <c r="D94" s="253"/>
      <c r="E94" s="253"/>
      <c r="F94" s="253" t="s">
        <v>1064</v>
      </c>
      <c r="G94" s="253"/>
      <c r="H94" s="253"/>
      <c r="I94" s="253"/>
      <c r="J94" s="253"/>
      <c r="K94" s="253"/>
      <c r="L94" s="253"/>
      <c r="M94" s="253"/>
      <c r="N94" s="254"/>
    </row>
    <row r="95" spans="1:14">
      <c r="B95" s="237" t="s">
        <v>2322</v>
      </c>
      <c r="C95" s="238"/>
      <c r="D95" s="238"/>
      <c r="E95" s="238"/>
      <c r="F95" s="238"/>
      <c r="G95" s="238"/>
      <c r="H95" s="238"/>
      <c r="I95" s="238"/>
      <c r="J95" s="238"/>
      <c r="K95" s="238"/>
      <c r="L95" s="238"/>
      <c r="M95" s="238"/>
      <c r="N95" s="239"/>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c r="B98" s="255"/>
      <c r="C98" s="256"/>
      <c r="D98" s="256"/>
      <c r="E98" s="256"/>
      <c r="F98" s="256"/>
      <c r="G98" s="256"/>
      <c r="H98" s="256"/>
      <c r="I98" s="256"/>
      <c r="J98" s="256"/>
      <c r="K98" s="256"/>
      <c r="L98" s="256"/>
      <c r="M98" s="256"/>
      <c r="N98" s="257"/>
    </row>
    <row r="99" spans="2:14" ht="15" thickBot="1">
      <c r="B99" s="258"/>
      <c r="C99" s="259"/>
      <c r="D99" s="259"/>
      <c r="E99" s="259"/>
      <c r="F99" s="259"/>
      <c r="G99" s="259"/>
      <c r="H99" s="259"/>
      <c r="I99" s="259"/>
      <c r="J99" s="259"/>
      <c r="K99" s="259"/>
      <c r="L99" s="259"/>
      <c r="M99" s="259"/>
      <c r="N99" s="260"/>
    </row>
    <row r="100" spans="2:14">
      <c r="B100" s="261"/>
      <c r="C100" s="262"/>
      <c r="D100" s="262"/>
      <c r="E100" s="262"/>
      <c r="F100" s="262"/>
      <c r="G100" s="262"/>
      <c r="H100" s="262"/>
      <c r="I100" s="262"/>
      <c r="J100" s="262"/>
      <c r="K100" s="262"/>
      <c r="L100" s="262"/>
      <c r="M100" s="262"/>
      <c r="N100" s="263"/>
    </row>
    <row r="101" spans="2:14">
      <c r="B101" s="264" t="s">
        <v>2323</v>
      </c>
      <c r="C101" s="265"/>
      <c r="D101" s="265"/>
      <c r="E101" s="265"/>
      <c r="F101" s="265"/>
      <c r="G101" s="265"/>
      <c r="H101" s="265"/>
      <c r="I101" s="265"/>
      <c r="J101" s="265"/>
      <c r="K101" s="265"/>
      <c r="L101" s="265"/>
      <c r="M101" s="265"/>
      <c r="N101" s="266"/>
    </row>
    <row r="102" spans="2:14" ht="15" customHeight="1">
      <c r="B102" s="962" t="s">
        <v>2324</v>
      </c>
      <c r="C102" s="963"/>
      <c r="D102" s="963"/>
      <c r="E102" s="963"/>
      <c r="F102" s="963"/>
      <c r="G102" s="963"/>
      <c r="H102" s="963"/>
      <c r="I102" s="963"/>
      <c r="J102" s="963"/>
      <c r="K102" s="963"/>
      <c r="L102" s="963"/>
      <c r="M102" s="963"/>
      <c r="N102" s="964"/>
    </row>
    <row r="103" spans="2:14" ht="15" customHeight="1">
      <c r="B103" s="962"/>
      <c r="C103" s="963"/>
      <c r="D103" s="963"/>
      <c r="E103" s="963"/>
      <c r="F103" s="963"/>
      <c r="G103" s="963"/>
      <c r="H103" s="963"/>
      <c r="I103" s="963"/>
      <c r="J103" s="963"/>
      <c r="K103" s="963"/>
      <c r="L103" s="963"/>
      <c r="M103" s="963"/>
      <c r="N103" s="964"/>
    </row>
    <row r="104" spans="2:14" ht="30" customHeight="1">
      <c r="B104" s="965" t="s">
        <v>2325</v>
      </c>
      <c r="C104" s="966"/>
      <c r="D104" s="966"/>
      <c r="E104" s="966"/>
      <c r="F104" s="966"/>
      <c r="G104" s="966"/>
      <c r="H104" s="966"/>
      <c r="I104" s="966"/>
      <c r="J104" s="966"/>
      <c r="K104" s="966"/>
      <c r="L104" s="966"/>
      <c r="M104" s="966"/>
      <c r="N104" s="967"/>
    </row>
    <row r="105" spans="2:14">
      <c r="B105" s="965"/>
      <c r="C105" s="966"/>
      <c r="D105" s="966"/>
      <c r="E105" s="966"/>
      <c r="F105" s="966"/>
      <c r="G105" s="966"/>
      <c r="H105" s="966"/>
      <c r="I105" s="966"/>
      <c r="J105" s="966"/>
      <c r="K105" s="966"/>
      <c r="L105" s="966"/>
      <c r="M105" s="966"/>
      <c r="N105" s="967"/>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349"/>
      <c r="C108" s="350"/>
      <c r="D108" s="350"/>
      <c r="E108" s="350"/>
      <c r="F108" s="350"/>
      <c r="G108" s="350"/>
      <c r="H108" s="350"/>
      <c r="I108" s="350"/>
      <c r="J108" s="350"/>
      <c r="K108" s="350"/>
      <c r="L108" s="350"/>
      <c r="M108" s="350"/>
      <c r="N108" s="351"/>
    </row>
    <row r="109" spans="2:14">
      <c r="B109" s="264"/>
      <c r="C109" s="265"/>
      <c r="D109" s="265"/>
      <c r="E109" s="265"/>
      <c r="F109" s="265"/>
      <c r="G109" s="265"/>
      <c r="H109" s="265"/>
      <c r="I109" s="265"/>
      <c r="J109" s="265"/>
      <c r="K109" s="265"/>
      <c r="L109" s="265"/>
      <c r="M109" s="265"/>
      <c r="N109" s="266"/>
    </row>
    <row r="110" spans="2:14">
      <c r="B110" s="252"/>
      <c r="C110" s="253"/>
      <c r="D110" s="253"/>
      <c r="E110" s="253" t="s">
        <v>1060</v>
      </c>
      <c r="F110" s="427"/>
      <c r="G110" s="427"/>
      <c r="H110" s="253"/>
      <c r="I110" s="253"/>
      <c r="J110" s="253"/>
      <c r="K110" s="253"/>
      <c r="L110" s="253"/>
      <c r="M110" s="253"/>
      <c r="N110" s="254"/>
    </row>
    <row r="111" spans="2:14">
      <c r="B111" s="252"/>
      <c r="C111" s="253"/>
      <c r="D111" s="253"/>
      <c r="E111" s="428" t="s">
        <v>1061</v>
      </c>
      <c r="F111" s="253"/>
      <c r="G111" s="253"/>
      <c r="H111" s="428"/>
      <c r="I111" s="428"/>
      <c r="J111" s="428"/>
      <c r="K111" s="253"/>
      <c r="L111" s="253"/>
      <c r="M111" s="253"/>
      <c r="N111" s="254"/>
    </row>
    <row r="112" spans="2:14">
      <c r="B112" s="252"/>
      <c r="C112" s="253"/>
      <c r="D112" s="253"/>
      <c r="E112" s="267" t="s">
        <v>1065</v>
      </c>
      <c r="F112" s="253"/>
      <c r="G112" s="253"/>
      <c r="H112" s="267"/>
      <c r="I112" s="267"/>
      <c r="J112" s="267"/>
      <c r="K112" s="253"/>
      <c r="L112" s="253"/>
      <c r="M112" s="253"/>
      <c r="N112" s="254"/>
    </row>
    <row r="113" spans="2:14">
      <c r="B113" s="268"/>
      <c r="C113" s="265"/>
      <c r="D113" s="265"/>
      <c r="E113" s="253" t="s">
        <v>1063</v>
      </c>
      <c r="F113" s="253"/>
      <c r="G113" s="253"/>
      <c r="H113" s="253"/>
      <c r="I113" s="253"/>
      <c r="J113" s="253"/>
      <c r="K113" s="265"/>
      <c r="L113" s="265"/>
      <c r="M113" s="265"/>
      <c r="N113" s="266"/>
    </row>
    <row r="114" spans="2:14">
      <c r="B114" s="268"/>
      <c r="C114" s="265"/>
      <c r="D114" s="265"/>
      <c r="E114" s="265"/>
      <c r="F114" s="253"/>
      <c r="G114" s="253"/>
      <c r="H114" s="253"/>
      <c r="I114" s="253"/>
      <c r="J114" s="253"/>
      <c r="K114" s="265"/>
      <c r="L114" s="265"/>
      <c r="M114" s="265"/>
      <c r="N114" s="266"/>
    </row>
    <row r="115" spans="2:14">
      <c r="B115" s="268" t="s">
        <v>2326</v>
      </c>
      <c r="C115" s="267"/>
      <c r="D115" s="267"/>
      <c r="E115" s="253"/>
      <c r="F115" s="253"/>
      <c r="G115" s="253"/>
      <c r="H115" s="253"/>
      <c r="I115" s="253"/>
      <c r="J115" s="968"/>
      <c r="K115" s="968"/>
      <c r="L115" s="968"/>
      <c r="M115" s="968"/>
      <c r="N115" s="969"/>
    </row>
    <row r="116" spans="2:14" ht="15" thickBot="1">
      <c r="B116" s="429" t="s">
        <v>2327</v>
      </c>
      <c r="C116" s="430"/>
      <c r="D116" s="430"/>
      <c r="E116" s="269"/>
      <c r="F116" s="269"/>
      <c r="G116" s="269"/>
      <c r="H116" s="269"/>
      <c r="I116" s="269"/>
      <c r="J116" s="970"/>
      <c r="K116" s="970"/>
      <c r="L116" s="970"/>
      <c r="M116" s="970"/>
      <c r="N116" s="971"/>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1717</v>
      </c>
      <c r="C31" s="87" t="s">
        <v>2195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7"/>
      <c r="J36" s="278"/>
      <c r="K36" s="279">
        <f>VLOOKUP(A36,EQUIPOS!A6:D163,4,FALSE)</f>
        <v>113489.99999999999</v>
      </c>
      <c r="L36" s="280"/>
      <c r="M36" s="281">
        <v>2.5</v>
      </c>
      <c r="N36" s="282">
        <f>K36/M36</f>
        <v>45395.999999999993</v>
      </c>
    </row>
    <row r="37" spans="1:14">
      <c r="A37" s="119" t="s">
        <v>129</v>
      </c>
      <c r="B37" s="833" t="str">
        <f>VLOOKUP(A37,EQUIPOS!A7:D154,3,FALSE)</f>
        <v xml:space="preserve">Buldozer, Potencia al volante de 140 HP, motor de 2200 RPM, longitud de hoja 4,80m. </v>
      </c>
      <c r="C37" s="834"/>
      <c r="D37" s="834"/>
      <c r="E37" s="834"/>
      <c r="F37" s="834"/>
      <c r="G37" s="834"/>
      <c r="H37" s="835"/>
      <c r="I37" s="431"/>
      <c r="J37" s="432"/>
      <c r="K37" s="279">
        <f>VLOOKUP(A37,EQUIPOS!A7:D164,4,FALSE)</f>
        <v>120000</v>
      </c>
      <c r="L37" s="345"/>
      <c r="M37" s="346">
        <v>100</v>
      </c>
      <c r="N37" s="282">
        <f>K37/M37</f>
        <v>1200</v>
      </c>
    </row>
    <row r="38" spans="1:14">
      <c r="A38" s="119" t="s">
        <v>312</v>
      </c>
      <c r="B38" s="833" t="str">
        <f>VLOOKUP(A38,EQUIPOS!A8:D154,3,FALSE)</f>
        <v>Retroexcavadora sobre oruga, potencia 138 HP, balde de 1,5 m3.</v>
      </c>
      <c r="C38" s="834"/>
      <c r="D38" s="834"/>
      <c r="E38" s="834"/>
      <c r="F38" s="834"/>
      <c r="G38" s="834"/>
      <c r="H38" s="835"/>
      <c r="I38" s="338"/>
      <c r="J38" s="340"/>
      <c r="K38" s="279">
        <f>VLOOKUP(A38,EQUIPOS!A8:D165,4,FALSE)</f>
        <v>168000</v>
      </c>
      <c r="L38" s="433"/>
      <c r="M38" s="434">
        <v>16</v>
      </c>
      <c r="N38" s="282">
        <f>K38/M38</f>
        <v>10500</v>
      </c>
    </row>
    <row r="39" spans="1:14">
      <c r="B39" s="833"/>
      <c r="C39" s="834"/>
      <c r="D39" s="834"/>
      <c r="E39" s="839"/>
      <c r="F39" s="834"/>
      <c r="G39" s="834"/>
      <c r="H39" s="835"/>
      <c r="I39" s="42"/>
      <c r="J39" s="43"/>
      <c r="K39" s="284"/>
      <c r="L39" s="286"/>
      <c r="M39" s="287"/>
      <c r="N39" s="288"/>
    </row>
    <row r="40" spans="1:14">
      <c r="B40" s="840" t="s">
        <v>1036</v>
      </c>
      <c r="C40" s="841"/>
      <c r="D40" s="841"/>
      <c r="E40" s="44"/>
      <c r="F40" s="45"/>
      <c r="G40" s="45"/>
      <c r="H40" s="46"/>
      <c r="I40" s="42"/>
      <c r="J40" s="43"/>
      <c r="K40" s="289"/>
      <c r="L40" s="286"/>
      <c r="M40" s="411">
        <v>0.01</v>
      </c>
      <c r="N40" s="354">
        <f>N76*M40</f>
        <v>23.937752440359372</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4">
        <f>SUM(N36:N41)</f>
        <v>57119.937752440354</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5" t="s">
        <v>1029</v>
      </c>
      <c r="K46" s="91" t="s">
        <v>1030</v>
      </c>
      <c r="L46" s="814" t="s">
        <v>1039</v>
      </c>
      <c r="M46" s="813"/>
      <c r="N46" s="92" t="s">
        <v>1035</v>
      </c>
    </row>
    <row r="47" spans="1:14">
      <c r="A47" s="152" t="s">
        <v>376</v>
      </c>
      <c r="B47" s="49" t="str">
        <f>VLOOKUP(A47,MATERIALES!A5:D373,3,FALSE)</f>
        <v>Anfo</v>
      </c>
      <c r="C47" s="291"/>
      <c r="D47" s="291"/>
      <c r="E47" s="291"/>
      <c r="F47" s="291"/>
      <c r="G47" s="291"/>
      <c r="H47" s="291"/>
      <c r="I47" s="278"/>
      <c r="J47" s="234" t="str">
        <f>VLOOKUP(A47,MATERIALES!A3:D639,2,FALSE)</f>
        <v>kg</v>
      </c>
      <c r="K47" s="292">
        <v>0.3</v>
      </c>
      <c r="L47" s="277"/>
      <c r="M47" s="412">
        <f>VLOOKUP(A47,MATERIALES!A5:D396,4,FALSE)</f>
        <v>3696.8167300742653</v>
      </c>
      <c r="N47" s="282">
        <f>K47*M47</f>
        <v>1109.0450190222796</v>
      </c>
    </row>
    <row r="48" spans="1:14">
      <c r="A48" s="152" t="s">
        <v>427</v>
      </c>
      <c r="B48" s="49" t="str">
        <f>VLOOKUP(A48,MATERIALES!A6:D373,3,FALSE)</f>
        <v>Cordón detonante</v>
      </c>
      <c r="C48" s="435"/>
      <c r="D48" s="435"/>
      <c r="E48" s="435"/>
      <c r="F48" s="435"/>
      <c r="G48" s="435"/>
      <c r="H48" s="435"/>
      <c r="I48" s="435"/>
      <c r="J48" s="321" t="str">
        <f>VLOOKUP(A48,MATERIALES!A4:D640,2,FALSE)</f>
        <v>m</v>
      </c>
      <c r="K48" s="407">
        <v>3</v>
      </c>
      <c r="L48" s="431"/>
      <c r="M48" s="412">
        <f>VLOOKUP(A48,MATERIALES!A6:D397,4,FALSE)</f>
        <v>2273.9645967064898</v>
      </c>
      <c r="N48" s="282">
        <f t="shared" ref="N48:N53" si="0">K48*M48</f>
        <v>6821.8937901194695</v>
      </c>
    </row>
    <row r="49" spans="1:14">
      <c r="A49" s="152" t="s">
        <v>462</v>
      </c>
      <c r="B49" s="49" t="str">
        <f>VLOOKUP(A49,MATERIALES!A6:D373,3,FALSE)</f>
        <v>Explosivos  75% (INDUGEL)</v>
      </c>
      <c r="C49" s="435"/>
      <c r="D49" s="435"/>
      <c r="E49" s="435"/>
      <c r="F49" s="435"/>
      <c r="G49" s="435"/>
      <c r="H49" s="435"/>
      <c r="I49" s="435"/>
      <c r="J49" s="322" t="str">
        <f>VLOOKUP(A49,MATERIALES!A5:D641,2,FALSE)</f>
        <v>lb</v>
      </c>
      <c r="K49" s="407">
        <v>0.25</v>
      </c>
      <c r="L49" s="431"/>
      <c r="M49" s="412">
        <f>VLOOKUP(A49,MATERIALES!A6:D398,4,FALSE)</f>
        <v>7049.2902497901187</v>
      </c>
      <c r="N49" s="282">
        <f t="shared" si="0"/>
        <v>1762.3225624475297</v>
      </c>
    </row>
    <row r="50" spans="1:14">
      <c r="A50" s="152" t="s">
        <v>467</v>
      </c>
      <c r="B50" s="49" t="str">
        <f>VLOOKUP(A50,MATERIALES!A6:D373,3,FALSE)</f>
        <v>Fulminantes</v>
      </c>
      <c r="C50" s="435"/>
      <c r="D50" s="435"/>
      <c r="E50" s="435"/>
      <c r="F50" s="435"/>
      <c r="G50" s="435"/>
      <c r="H50" s="435"/>
      <c r="I50" s="435"/>
      <c r="J50" s="322" t="str">
        <f>VLOOKUP(A50,MATERIALES!A6:D642,2,FALSE)</f>
        <v>u</v>
      </c>
      <c r="K50" s="407">
        <v>1</v>
      </c>
      <c r="L50" s="431"/>
      <c r="M50" s="412">
        <f>VLOOKUP(A50,MATERIALES!A6:D399,4,FALSE)</f>
        <v>1082.8402841459476</v>
      </c>
      <c r="N50" s="282">
        <f t="shared" si="0"/>
        <v>1082.8402841459476</v>
      </c>
    </row>
    <row r="51" spans="1:14">
      <c r="A51" s="152" t="s">
        <v>567</v>
      </c>
      <c r="B51" s="49" t="str">
        <f>VLOOKUP(A51,MATERIALES!A7:D373,3,FALSE)</f>
        <v>Mecha Lenta</v>
      </c>
      <c r="C51" s="435"/>
      <c r="D51" s="435"/>
      <c r="E51" s="435"/>
      <c r="F51" s="435"/>
      <c r="G51" s="435"/>
      <c r="H51" s="435"/>
      <c r="I51" s="435"/>
      <c r="J51" s="322" t="str">
        <f>VLOOKUP(A51,MATERIALES!A6:D643,2,FALSE)</f>
        <v>m</v>
      </c>
      <c r="K51" s="407">
        <v>1</v>
      </c>
      <c r="L51" s="431"/>
      <c r="M51" s="412">
        <f>VLOOKUP(A51,MATERIALES!A7:D400,4,FALSE)</f>
        <v>795.88760884727139</v>
      </c>
      <c r="N51" s="282">
        <f t="shared" si="0"/>
        <v>795.88760884727139</v>
      </c>
    </row>
    <row r="52" spans="1:14">
      <c r="A52" s="152" t="s">
        <v>918</v>
      </c>
      <c r="B52" s="49" t="str">
        <f>VLOOKUP(A52,MATERIALES!A8:D373,3,FALSE)</f>
        <v xml:space="preserve">Escolta y transporte (una tarifa por cada m3 escoltado y transportado)
</v>
      </c>
      <c r="C52" s="435"/>
      <c r="D52" s="435"/>
      <c r="E52" s="435"/>
      <c r="F52" s="435"/>
      <c r="G52" s="435"/>
      <c r="H52" s="435"/>
      <c r="I52" s="435"/>
      <c r="J52" s="322" t="str">
        <f>VLOOKUP(A52,MATERIALES!A6:D644,2,FALSE)</f>
        <v>kg</v>
      </c>
      <c r="K52" s="407">
        <v>0.45800000000000002</v>
      </c>
      <c r="L52" s="431"/>
      <c r="M52" s="412">
        <f>VLOOKUP(A52,MATERIALES!A8:D401,4,FALSE)</f>
        <v>5847.3375343881171</v>
      </c>
      <c r="N52" s="282">
        <f t="shared" si="0"/>
        <v>2678.0805907497579</v>
      </c>
    </row>
    <row r="53" spans="1:14" ht="15" thickBot="1">
      <c r="A53" t="s">
        <v>448</v>
      </c>
      <c r="B53" s="49" t="str">
        <f>VLOOKUP(A53,MATERIALES!A9:D373,3,FALSE)</f>
        <v xml:space="preserve">Derechos de explotación y/o disposición de materiales
</v>
      </c>
      <c r="C53" s="320"/>
      <c r="D53" s="320"/>
      <c r="E53" s="320"/>
      <c r="F53" s="320"/>
      <c r="G53" s="320"/>
      <c r="H53" s="320"/>
      <c r="I53" s="320"/>
      <c r="J53" s="443" t="str">
        <f>VLOOKUP(A53,MATERIALES!A7:D645,2,FALSE)</f>
        <v>m3</v>
      </c>
      <c r="K53" s="132">
        <v>1.3</v>
      </c>
      <c r="L53" s="335"/>
      <c r="M53" s="412">
        <f>VLOOKUP(A53,MATERIALES!A9:D402,4,FALSE)</f>
        <v>4853.290153542137</v>
      </c>
      <c r="N53" s="282">
        <f t="shared" si="0"/>
        <v>6309.2771996047786</v>
      </c>
    </row>
    <row r="54" spans="1:14" ht="15" thickBot="1">
      <c r="B54" s="820" t="s">
        <v>1037</v>
      </c>
      <c r="C54" s="821"/>
      <c r="D54" s="821"/>
      <c r="E54" s="821"/>
      <c r="F54" s="821"/>
      <c r="G54" s="821"/>
      <c r="H54" s="821"/>
      <c r="I54" s="821"/>
      <c r="J54" s="821"/>
      <c r="K54" s="821"/>
      <c r="L54" s="821"/>
      <c r="M54" s="822"/>
      <c r="N54" s="404">
        <f>SUM(N47:N53)</f>
        <v>20559.347054937036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824">
        <f>VLOOKUP(A59,TRANSPORTE!A5:D117,4,FALSE)</f>
        <v>1082</v>
      </c>
      <c r="M59" s="825"/>
      <c r="N59" s="297">
        <f>K59*L59</f>
        <v>1406.6000000000001</v>
      </c>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1406.6000000000001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53"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44">
        <v>128</v>
      </c>
      <c r="N70" s="405">
        <f>K70/M70</f>
        <v>1595.850162690625</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128</v>
      </c>
      <c r="N71" s="405">
        <f>K71/M71</f>
        <v>797.92508134531249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0" t="s">
        <v>1037</v>
      </c>
      <c r="C76" s="821"/>
      <c r="D76" s="821"/>
      <c r="E76" s="821"/>
      <c r="F76" s="821"/>
      <c r="G76" s="821"/>
      <c r="H76" s="821"/>
      <c r="I76" s="827"/>
      <c r="J76" s="827"/>
      <c r="K76" s="827"/>
      <c r="L76" s="827"/>
      <c r="M76" s="828"/>
      <c r="N76" s="311">
        <f>SUM(N70:N75)</f>
        <v>2393.7752440359372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81479.660051413332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16295.932010282668</v>
      </c>
      <c r="M83" s="855"/>
      <c r="N83" s="57"/>
    </row>
    <row r="84" spans="1:14">
      <c r="B84" s="95" t="s">
        <v>1057</v>
      </c>
      <c r="C84" s="96"/>
      <c r="D84" s="96"/>
      <c r="E84" s="96"/>
      <c r="F84" s="96"/>
      <c r="G84" s="96"/>
      <c r="H84" s="96"/>
      <c r="I84" s="93"/>
      <c r="J84" s="94"/>
      <c r="K84" s="314">
        <v>0.05</v>
      </c>
      <c r="L84" s="854">
        <f>N78*K84</f>
        <v>4073.9830025706669</v>
      </c>
      <c r="M84" s="855"/>
      <c r="N84" s="57"/>
    </row>
    <row r="85" spans="1:14" ht="15" thickBot="1">
      <c r="B85" s="97" t="s">
        <v>1058</v>
      </c>
      <c r="C85" s="98"/>
      <c r="D85" s="98"/>
      <c r="E85" s="98"/>
      <c r="F85" s="98"/>
      <c r="G85" s="98"/>
      <c r="H85" s="98"/>
      <c r="I85" s="99"/>
      <c r="J85" s="100"/>
      <c r="K85" s="315">
        <v>0.05</v>
      </c>
      <c r="L85" s="856">
        <f>N78*K85</f>
        <v>4073.9830025706669</v>
      </c>
      <c r="M85" s="857"/>
      <c r="N85" s="57"/>
    </row>
    <row r="86" spans="1:14" ht="15" thickBot="1">
      <c r="B86" s="820" t="s">
        <v>1037</v>
      </c>
      <c r="C86" s="821"/>
      <c r="D86" s="821"/>
      <c r="E86" s="821"/>
      <c r="F86" s="821"/>
      <c r="G86" s="821"/>
      <c r="H86" s="821"/>
      <c r="I86" s="821"/>
      <c r="J86" s="821"/>
      <c r="K86" s="821"/>
      <c r="L86" s="821"/>
      <c r="M86" s="822"/>
      <c r="N86" s="58">
        <f>L83+L84+L85</f>
        <v>24443.898015424005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105923.55806683734</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1718</v>
      </c>
      <c r="C31" s="87" t="s">
        <v>2196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7"/>
      <c r="J36" s="278"/>
      <c r="K36" s="279">
        <f>VLOOKUP(A36,EQUIPOS!A6:D163,4,FALSE)</f>
        <v>113489.99999999999</v>
      </c>
      <c r="L36" s="280"/>
      <c r="M36" s="346">
        <v>2.5</v>
      </c>
      <c r="N36" s="282">
        <f>K36/M36</f>
        <v>45395.999999999993</v>
      </c>
    </row>
    <row r="37" spans="1:14">
      <c r="A37" s="119" t="s">
        <v>129</v>
      </c>
      <c r="B37" s="833" t="str">
        <f>VLOOKUP(A37,EQUIPOS!A7:D154,3,FALSE)</f>
        <v xml:space="preserve">Buldozer, Potencia al volante de 140 HP, motor de 2200 RPM, longitud de hoja 4,80m. </v>
      </c>
      <c r="C37" s="834"/>
      <c r="D37" s="834"/>
      <c r="E37" s="834"/>
      <c r="F37" s="834"/>
      <c r="G37" s="834"/>
      <c r="H37" s="835"/>
      <c r="I37" s="431"/>
      <c r="J37" s="432"/>
      <c r="K37" s="279">
        <f>VLOOKUP(A37,EQUIPOS!A7:D164,4,FALSE)</f>
        <v>120000</v>
      </c>
      <c r="L37" s="345"/>
      <c r="M37" s="346">
        <v>100</v>
      </c>
      <c r="N37" s="282">
        <f>K37/M37</f>
        <v>1200</v>
      </c>
    </row>
    <row r="38" spans="1:14">
      <c r="A38" s="119" t="s">
        <v>261</v>
      </c>
      <c r="B38" s="833" t="str">
        <f>VLOOKUP(A38,EQUIPOS!A8:D154,3,FALSE)</f>
        <v xml:space="preserve">Motobomba 3 PULGADAS (incluye operario)
</v>
      </c>
      <c r="C38" s="834"/>
      <c r="D38" s="834"/>
      <c r="E38" s="834"/>
      <c r="F38" s="834"/>
      <c r="G38" s="834"/>
      <c r="H38" s="835"/>
      <c r="I38" s="338"/>
      <c r="J38" s="340"/>
      <c r="K38" s="279">
        <f>VLOOKUP(A38,EQUIPOS!A8:D165,4,FALSE)</f>
        <v>7000</v>
      </c>
      <c r="L38" s="433"/>
      <c r="M38" s="434">
        <v>8</v>
      </c>
      <c r="N38" s="282">
        <f>K38/M38</f>
        <v>875</v>
      </c>
    </row>
    <row r="39" spans="1:14">
      <c r="A39" t="s">
        <v>312</v>
      </c>
      <c r="B39" s="833" t="str">
        <f>VLOOKUP(A39,EQUIPOS!A9:D154,3,FALSE)</f>
        <v>Retroexcavadora sobre oruga, potencia 138 HP, balde de 1,5 m3.</v>
      </c>
      <c r="C39" s="834"/>
      <c r="D39" s="834"/>
      <c r="E39" s="834"/>
      <c r="F39" s="834"/>
      <c r="G39" s="834"/>
      <c r="H39" s="835"/>
      <c r="I39" s="42"/>
      <c r="J39" s="43"/>
      <c r="K39" s="279">
        <f>VLOOKUP(A39,EQUIPOS!A9:D166,4,FALSE)</f>
        <v>168000</v>
      </c>
      <c r="L39" s="286"/>
      <c r="M39" s="346">
        <v>8</v>
      </c>
      <c r="N39" s="282">
        <f>K39/M39</f>
        <v>21000</v>
      </c>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N78*M41</f>
        <v>204.2688208244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68675.268820824407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52" t="s">
        <v>376</v>
      </c>
      <c r="B48" s="49" t="str">
        <f>VLOOKUP(A48,MATERIALES!A5:D373,3,FALSE)</f>
        <v>Anfo</v>
      </c>
      <c r="C48" s="291"/>
      <c r="D48" s="291"/>
      <c r="E48" s="291"/>
      <c r="F48" s="291"/>
      <c r="G48" s="291"/>
      <c r="H48" s="291"/>
      <c r="I48" s="278"/>
      <c r="J48" s="234" t="str">
        <f>VLOOKUP(A48,MATERIALES!A4:D640,2,FALSE)</f>
        <v>kg</v>
      </c>
      <c r="K48" s="292">
        <v>0.3</v>
      </c>
      <c r="L48" s="277"/>
      <c r="M48" s="412">
        <f>VLOOKUP(A48,MATERIALES!A5:D396,4,FALSE)</f>
        <v>3696.8167300742653</v>
      </c>
      <c r="N48" s="282">
        <f>K48*M48</f>
        <v>1109.0450190222796</v>
      </c>
    </row>
    <row r="49" spans="1:14">
      <c r="A49" s="152" t="s">
        <v>427</v>
      </c>
      <c r="B49" s="49" t="str">
        <f>VLOOKUP(A49,MATERIALES!A6:D373,3,FALSE)</f>
        <v>Cordón detonante</v>
      </c>
      <c r="C49" s="435"/>
      <c r="D49" s="435"/>
      <c r="E49" s="435"/>
      <c r="F49" s="435"/>
      <c r="G49" s="435"/>
      <c r="H49" s="435"/>
      <c r="I49" s="435"/>
      <c r="J49" s="321" t="str">
        <f>VLOOKUP(A49,MATERIALES!A5:D641,2,FALSE)</f>
        <v>m</v>
      </c>
      <c r="K49" s="407">
        <v>3</v>
      </c>
      <c r="L49" s="431"/>
      <c r="M49" s="412">
        <f>VLOOKUP(A49,MATERIALES!A6:D397,4,FALSE)</f>
        <v>2273.9645967064898</v>
      </c>
      <c r="N49" s="282">
        <f t="shared" ref="N49:N54" si="0">K49*M49</f>
        <v>6821.8937901194695</v>
      </c>
    </row>
    <row r="50" spans="1:14">
      <c r="A50" s="152" t="s">
        <v>462</v>
      </c>
      <c r="B50" s="49" t="str">
        <f>VLOOKUP(A50,MATERIALES!A6:D373,3,FALSE)</f>
        <v>Explosivos  75% (INDUGEL)</v>
      </c>
      <c r="C50" s="435"/>
      <c r="D50" s="435"/>
      <c r="E50" s="435"/>
      <c r="F50" s="435"/>
      <c r="G50" s="435"/>
      <c r="H50" s="435"/>
      <c r="I50" s="435"/>
      <c r="J50" s="322" t="str">
        <f>VLOOKUP(A50,MATERIALES!A6:D642,2,FALSE)</f>
        <v>lb</v>
      </c>
      <c r="K50" s="407">
        <v>0.25</v>
      </c>
      <c r="L50" s="431"/>
      <c r="M50" s="412">
        <f>VLOOKUP(A50,MATERIALES!A6:D398,4,FALSE)</f>
        <v>7049.2902497901187</v>
      </c>
      <c r="N50" s="282">
        <f t="shared" si="0"/>
        <v>1762.3225624475297</v>
      </c>
    </row>
    <row r="51" spans="1:14">
      <c r="A51" s="152"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VLOOKUP(A51,MATERIALES!A6:D399,4,FALSE)</f>
        <v>1082.8402841459476</v>
      </c>
      <c r="N51" s="282">
        <f t="shared" si="0"/>
        <v>1082.8402841459476</v>
      </c>
    </row>
    <row r="52" spans="1:14">
      <c r="A52" s="152" t="s">
        <v>567</v>
      </c>
      <c r="B52" s="49" t="str">
        <f>VLOOKUP(A52,MATERIALES!A7:D373,3,FALSE)</f>
        <v>Mecha Lenta</v>
      </c>
      <c r="C52" s="435"/>
      <c r="D52" s="435"/>
      <c r="E52" s="435"/>
      <c r="F52" s="435"/>
      <c r="G52" s="435"/>
      <c r="H52" s="435"/>
      <c r="I52" s="435"/>
      <c r="J52" s="322" t="str">
        <f>VLOOKUP(A52,MATERIALES!A6:D644,2,FALSE)</f>
        <v>m</v>
      </c>
      <c r="K52" s="407">
        <v>1</v>
      </c>
      <c r="L52" s="431"/>
      <c r="M52" s="412">
        <f>VLOOKUP(A52,MATERIALES!A7:D400,4,FALSE)</f>
        <v>795.88760884727139</v>
      </c>
      <c r="N52" s="282">
        <f t="shared" si="0"/>
        <v>795.88760884727139</v>
      </c>
    </row>
    <row r="53" spans="1:14">
      <c r="A53" s="215" t="s">
        <v>918</v>
      </c>
      <c r="B53" s="49" t="str">
        <f>VLOOKUP(A53,MATERIALES!A7:D373,3,FALSE)</f>
        <v xml:space="preserve">Escolta y transporte (una tarifa por cada m3 escoltado y transportado)
</v>
      </c>
      <c r="C53" s="435"/>
      <c r="D53" s="435"/>
      <c r="E53" s="435"/>
      <c r="F53" s="435"/>
      <c r="G53" s="435"/>
      <c r="H53" s="435"/>
      <c r="I53" s="435"/>
      <c r="J53" s="322" t="str">
        <f>VLOOKUP(A53,MATERIALES!A6:D644,2,FALSE)</f>
        <v>kg</v>
      </c>
      <c r="K53" s="407">
        <v>0.45800000000000002</v>
      </c>
      <c r="L53" s="431"/>
      <c r="M53" s="412">
        <f>VLOOKUP(A53,MATERIALES!A7:D400,4,FALSE)</f>
        <v>5847.3375343881171</v>
      </c>
      <c r="N53" s="282">
        <f>K53*M53</f>
        <v>2678.0805907497579</v>
      </c>
    </row>
    <row r="54" spans="1:14">
      <c r="A54" s="152" t="s">
        <v>448</v>
      </c>
      <c r="B54" s="49" t="str">
        <f>VLOOKUP(A54,MATERIALES!A8:D373,3,FALSE)</f>
        <v xml:space="preserve">Derechos de explotación y/o disposición de materiales
</v>
      </c>
      <c r="C54" s="435"/>
      <c r="D54" s="435"/>
      <c r="E54" s="435"/>
      <c r="F54" s="435"/>
      <c r="G54" s="435"/>
      <c r="H54" s="435"/>
      <c r="I54" s="435"/>
      <c r="J54" s="322" t="str">
        <f>VLOOKUP(A54,MATERIALES!A7:D645,2,FALSE)</f>
        <v>m3</v>
      </c>
      <c r="K54" s="407">
        <v>1.3</v>
      </c>
      <c r="L54" s="431"/>
      <c r="M54" s="412">
        <f>VLOOKUP(A54,MATERIALES!A8:D401,4,FALSE)</f>
        <v>4853.290153542137</v>
      </c>
      <c r="N54" s="282">
        <f t="shared" si="0"/>
        <v>6309.2771996047786</v>
      </c>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20559.347054937036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A61" t="s">
        <v>1340</v>
      </c>
      <c r="B61" s="52" t="str">
        <f>VLOOKUP(A61,TRANSPORTE!A5:D117,3,FALSE)</f>
        <v>Transporte de material de excavación</v>
      </c>
      <c r="C61" s="327"/>
      <c r="D61" s="327"/>
      <c r="E61" s="327"/>
      <c r="F61" s="327"/>
      <c r="G61" s="327"/>
      <c r="H61" s="321" t="s">
        <v>1552</v>
      </c>
      <c r="I61" s="289">
        <v>1.3</v>
      </c>
      <c r="J61" s="296">
        <v>1</v>
      </c>
      <c r="K61" s="289">
        <f>I61*J61</f>
        <v>1.3</v>
      </c>
      <c r="L61" s="824">
        <f>VLOOKUP(A61,TRANSPORTE!A5:D117,4,FALSE)</f>
        <v>1082</v>
      </c>
      <c r="M61" s="825"/>
      <c r="N61" s="297">
        <f>K61*L61</f>
        <v>1406.6000000000001</v>
      </c>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1406.6000000000001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53" t="s">
        <v>15</v>
      </c>
      <c r="B72" s="55" t="str">
        <f>VLOOKUP(A72,'MANO DE OBRA'!A8:D68,3,FALSE)</f>
        <v>Obrero (6)</v>
      </c>
      <c r="C72" s="53"/>
      <c r="D72" s="53"/>
      <c r="E72" s="53"/>
      <c r="F72" s="53"/>
      <c r="G72" s="53"/>
      <c r="H72" s="53"/>
      <c r="I72" s="302">
        <f>K72/J72*100</f>
        <v>165623.36823599998</v>
      </c>
      <c r="J72" s="303">
        <v>185</v>
      </c>
      <c r="K72" s="304">
        <f>VLOOKUP(A72,'MANO DE OBRA'!A8:D99,4,FALSE)</f>
        <v>306403.23123659997</v>
      </c>
      <c r="L72" s="56"/>
      <c r="M72" s="444">
        <v>20</v>
      </c>
      <c r="N72" s="405">
        <f>K72/M72</f>
        <v>15320.161561829998</v>
      </c>
      <c r="O72" s="112"/>
    </row>
    <row r="73" spans="1:15">
      <c r="A73" s="15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2">
        <v>20</v>
      </c>
      <c r="N73" s="405">
        <f>K73/M73</f>
        <v>5106.7205206099998</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11">
        <f>SUM(N72:N77)</f>
        <v>20426.882082439999</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111068.09795820146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22213.619591640294</v>
      </c>
      <c r="M85" s="855"/>
      <c r="N85" s="57"/>
    </row>
    <row r="86" spans="1:14">
      <c r="B86" s="95" t="s">
        <v>1057</v>
      </c>
      <c r="C86" s="96"/>
      <c r="D86" s="96"/>
      <c r="E86" s="96"/>
      <c r="F86" s="96"/>
      <c r="G86" s="96"/>
      <c r="H86" s="96"/>
      <c r="I86" s="93"/>
      <c r="J86" s="94"/>
      <c r="K86" s="314">
        <v>0.05</v>
      </c>
      <c r="L86" s="854">
        <f>N80*K86</f>
        <v>5553.4048979100735</v>
      </c>
      <c r="M86" s="855"/>
      <c r="N86" s="57"/>
    </row>
    <row r="87" spans="1:14" ht="15" thickBot="1">
      <c r="B87" s="97" t="s">
        <v>1058</v>
      </c>
      <c r="C87" s="98"/>
      <c r="D87" s="98"/>
      <c r="E87" s="98"/>
      <c r="F87" s="98"/>
      <c r="G87" s="98"/>
      <c r="H87" s="98"/>
      <c r="I87" s="99"/>
      <c r="J87" s="100"/>
      <c r="K87" s="315">
        <v>0.05</v>
      </c>
      <c r="L87" s="856">
        <f>N80*K87</f>
        <v>5553.4048979100735</v>
      </c>
      <c r="M87" s="857"/>
      <c r="N87" s="57"/>
    </row>
    <row r="88" spans="1:14" ht="15" thickBot="1">
      <c r="B88" s="820" t="s">
        <v>1037</v>
      </c>
      <c r="C88" s="821"/>
      <c r="D88" s="821"/>
      <c r="E88" s="821"/>
      <c r="F88" s="821"/>
      <c r="G88" s="821"/>
      <c r="H88" s="821"/>
      <c r="I88" s="821"/>
      <c r="J88" s="821"/>
      <c r="K88" s="821"/>
      <c r="L88" s="821"/>
      <c r="M88" s="822"/>
      <c r="N88" s="58">
        <f>L85+L86+L87</f>
        <v>33320.429387460441</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144388.52734566189</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2.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1719</v>
      </c>
      <c r="C31" s="87" t="s">
        <v>2197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129</v>
      </c>
      <c r="B36" s="833" t="str">
        <f>VLOOKUP(A36,EQUIPOS!A6:D154,3,FALSE)</f>
        <v xml:space="preserve">Buldozer, Potencia al volante de 140 HP, motor de 2200 RPM, longitud de hoja 4,80m. </v>
      </c>
      <c r="C36" s="834"/>
      <c r="D36" s="834"/>
      <c r="E36" s="834"/>
      <c r="F36" s="834"/>
      <c r="G36" s="834"/>
      <c r="H36" s="835"/>
      <c r="I36" s="277"/>
      <c r="J36" s="278"/>
      <c r="K36" s="279">
        <f>VLOOKUP(A36,EQUIPOS!A6:D163,4,FALSE)</f>
        <v>120000</v>
      </c>
      <c r="L36" s="280"/>
      <c r="M36" s="346">
        <v>100</v>
      </c>
      <c r="N36" s="282">
        <f>K36/M36</f>
        <v>1200</v>
      </c>
    </row>
    <row r="37" spans="1:14">
      <c r="A37" s="119" t="s">
        <v>312</v>
      </c>
      <c r="B37" s="833" t="str">
        <f>VLOOKUP(A37,EQUIPOS!A7:D154,3,FALSE)</f>
        <v>Retroexcavadora sobre oruga, potencia 138 HP, balde de 1,5 m3.</v>
      </c>
      <c r="C37" s="834"/>
      <c r="D37" s="834"/>
      <c r="E37" s="834"/>
      <c r="F37" s="834"/>
      <c r="G37" s="834"/>
      <c r="H37" s="835"/>
      <c r="I37" s="431"/>
      <c r="J37" s="432"/>
      <c r="K37" s="279">
        <f>VLOOKUP(A37,EQUIPOS!A7:D164,4,FALSE)</f>
        <v>168000</v>
      </c>
      <c r="L37" s="345"/>
      <c r="M37" s="346">
        <v>35</v>
      </c>
      <c r="N37" s="282">
        <f>K37/M37</f>
        <v>4800</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7.2953150294428575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6007.2953150294425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52" t="s">
        <v>448</v>
      </c>
      <c r="B48" s="49" t="str">
        <f>VLOOKUP(A48,MATERIALES!A5:D373,3,FALSE)</f>
        <v xml:space="preserve">Derechos de explotación y/o disposición de materiales
</v>
      </c>
      <c r="C48" s="291"/>
      <c r="D48" s="291"/>
      <c r="E48" s="291"/>
      <c r="F48" s="291"/>
      <c r="G48" s="291"/>
      <c r="H48" s="291"/>
      <c r="I48" s="278"/>
      <c r="J48" s="234" t="str">
        <f>VLOOKUP(A48,MATERIALES!A4:D640,2,FALSE)</f>
        <v>m3</v>
      </c>
      <c r="K48" s="292">
        <v>1.3</v>
      </c>
      <c r="L48" s="277"/>
      <c r="M48" s="412">
        <f>VLOOKUP(A48,MATERIALES!A5:D396,4,FALSE)</f>
        <v>4853.290153542137</v>
      </c>
      <c r="N48" s="282">
        <f>K48*M48</f>
        <v>6309.2771996047786</v>
      </c>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c r="A53" s="152"/>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f>K54*M54</f>
        <v>0</v>
      </c>
    </row>
    <row r="55" spans="1:14" ht="15" thickBot="1">
      <c r="B55" s="820" t="s">
        <v>1037</v>
      </c>
      <c r="C55" s="821"/>
      <c r="D55" s="821"/>
      <c r="E55" s="821"/>
      <c r="F55" s="821"/>
      <c r="G55" s="821"/>
      <c r="H55" s="821"/>
      <c r="I55" s="821"/>
      <c r="J55" s="821"/>
      <c r="K55" s="821"/>
      <c r="L55" s="821"/>
      <c r="M55" s="822"/>
      <c r="N55" s="404">
        <f>SUM(N48:N54)</f>
        <v>6309.2771996047786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1340</v>
      </c>
      <c r="B60" s="52" t="str">
        <f>VLOOKUP(A60,TRANSPORTE!A5:D117,3,FALSE)</f>
        <v>Transporte de material de excavación</v>
      </c>
      <c r="C60" s="327"/>
      <c r="D60" s="327"/>
      <c r="E60" s="327"/>
      <c r="F60" s="327"/>
      <c r="G60" s="327"/>
      <c r="H60" s="321" t="s">
        <v>1552</v>
      </c>
      <c r="I60" s="289">
        <v>1.3</v>
      </c>
      <c r="J60" s="296">
        <v>1</v>
      </c>
      <c r="K60" s="289">
        <f>I60*J60</f>
        <v>1.3</v>
      </c>
      <c r="L60" s="824">
        <f>VLOOKUP(A60,TRANSPORTE!A5:D117,4,FALSE)</f>
        <v>1082</v>
      </c>
      <c r="M60" s="825"/>
      <c r="N60" s="297">
        <f>K60*L60</f>
        <v>1406.6000000000001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1406.6000000000001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5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280</v>
      </c>
      <c r="N71" s="405">
        <f>K71/M71</f>
        <v>364.76575147214288</v>
      </c>
      <c r="O71" s="112"/>
    </row>
    <row r="72" spans="1:15">
      <c r="A72" s="15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2">
        <v>280</v>
      </c>
      <c r="N72" s="405">
        <f>K72/M72</f>
        <v>364.76575147214288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729.53150294428576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14452.704017578508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2890.5408035157016</v>
      </c>
      <c r="M84" s="855"/>
      <c r="N84" s="57"/>
    </row>
    <row r="85" spans="1:14">
      <c r="B85" s="95" t="s">
        <v>1057</v>
      </c>
      <c r="C85" s="96"/>
      <c r="D85" s="96"/>
      <c r="E85" s="96"/>
      <c r="F85" s="96"/>
      <c r="G85" s="96"/>
      <c r="H85" s="96"/>
      <c r="I85" s="93"/>
      <c r="J85" s="94"/>
      <c r="K85" s="314">
        <v>0.05</v>
      </c>
      <c r="L85" s="854">
        <f>N79*K85</f>
        <v>722.63520087892539</v>
      </c>
      <c r="M85" s="855"/>
      <c r="N85" s="57"/>
    </row>
    <row r="86" spans="1:14" ht="15" thickBot="1">
      <c r="B86" s="97" t="s">
        <v>1058</v>
      </c>
      <c r="C86" s="98"/>
      <c r="D86" s="98"/>
      <c r="E86" s="98"/>
      <c r="F86" s="98"/>
      <c r="G86" s="98"/>
      <c r="H86" s="98"/>
      <c r="I86" s="99"/>
      <c r="J86" s="100"/>
      <c r="K86" s="315">
        <v>0.05</v>
      </c>
      <c r="L86" s="856">
        <f>N79*K86</f>
        <v>722.63520087892539</v>
      </c>
      <c r="M86" s="857"/>
      <c r="N86" s="57"/>
    </row>
    <row r="87" spans="1:14" ht="15" thickBot="1">
      <c r="B87" s="820" t="s">
        <v>1037</v>
      </c>
      <c r="C87" s="821"/>
      <c r="D87" s="821"/>
      <c r="E87" s="821"/>
      <c r="F87" s="821"/>
      <c r="G87" s="821"/>
      <c r="H87" s="821"/>
      <c r="I87" s="821"/>
      <c r="J87" s="821"/>
      <c r="K87" s="821"/>
      <c r="L87" s="821"/>
      <c r="M87" s="822"/>
      <c r="N87" s="58">
        <f>L84+L85+L86</f>
        <v>4335.8112052735523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18788.51522285206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75" customHeight="1" thickBot="1">
      <c r="B29" s="77" t="s">
        <v>1027</v>
      </c>
      <c r="C29" s="829" t="s">
        <v>1028</v>
      </c>
      <c r="D29" s="830"/>
      <c r="E29" s="830"/>
      <c r="F29" s="830"/>
      <c r="G29" s="830"/>
      <c r="H29" s="830"/>
      <c r="I29" s="830"/>
      <c r="J29" s="78"/>
      <c r="K29" s="352" t="s">
        <v>2321</v>
      </c>
      <c r="L29" s="831" t="s">
        <v>1029</v>
      </c>
      <c r="M29" s="832"/>
      <c r="N29" s="77" t="s">
        <v>1030</v>
      </c>
    </row>
    <row r="30" spans="1:14" ht="15.75" customHeight="1" thickBot="1">
      <c r="A30" t="s">
        <v>1929</v>
      </c>
      <c r="B30" s="86" t="s">
        <v>1720</v>
      </c>
      <c r="C30" s="87" t="s">
        <v>2198</v>
      </c>
      <c r="D30" s="88"/>
      <c r="E30" s="88"/>
      <c r="F30" s="88"/>
      <c r="G30" s="88"/>
      <c r="H30" s="88"/>
      <c r="I30" s="88"/>
      <c r="J30" s="88"/>
      <c r="K30" s="463"/>
      <c r="L30" s="316" t="s">
        <v>388</v>
      </c>
      <c r="M30" s="213"/>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6"/>
      <c r="C33" s="67"/>
      <c r="D33" s="67"/>
      <c r="E33" s="67"/>
      <c r="F33" s="67"/>
      <c r="G33" s="67"/>
      <c r="H33" s="67"/>
      <c r="I33" s="68"/>
      <c r="J33" s="68"/>
      <c r="K33" s="67"/>
      <c r="L33" s="67"/>
      <c r="M33" s="67"/>
      <c r="N33" s="69"/>
    </row>
    <row r="34" spans="1:14">
      <c r="B34" s="801" t="s">
        <v>1028</v>
      </c>
      <c r="C34" s="802"/>
      <c r="D34" s="802"/>
      <c r="E34" s="802"/>
      <c r="F34" s="802"/>
      <c r="G34" s="802"/>
      <c r="H34" s="803"/>
      <c r="I34" s="804" t="s">
        <v>1032</v>
      </c>
      <c r="J34" s="805"/>
      <c r="K34" s="75" t="s">
        <v>1033</v>
      </c>
      <c r="L34" s="806" t="s">
        <v>1034</v>
      </c>
      <c r="M34" s="803"/>
      <c r="N34" s="76" t="s">
        <v>1035</v>
      </c>
    </row>
    <row r="35" spans="1:14">
      <c r="A35" s="119" t="s">
        <v>263</v>
      </c>
      <c r="B35" s="833" t="str">
        <f>VLOOKUP(A35,EQUIPOS!A6:D154,3,FALSE)</f>
        <v xml:space="preserve">Motobomba 4 pulgadas
</v>
      </c>
      <c r="C35" s="834"/>
      <c r="D35" s="834"/>
      <c r="E35" s="834"/>
      <c r="F35" s="834"/>
      <c r="G35" s="834"/>
      <c r="H35" s="835"/>
      <c r="I35" s="277"/>
      <c r="J35" s="278"/>
      <c r="K35" s="279">
        <f>VLOOKUP(A35,EQUIPOS!A6:D163,4,FALSE)</f>
        <v>10566</v>
      </c>
      <c r="L35" s="280"/>
      <c r="M35" s="346">
        <v>21</v>
      </c>
      <c r="N35" s="282">
        <f>K35/M35</f>
        <v>503.14285714285717</v>
      </c>
    </row>
    <row r="36" spans="1:14">
      <c r="A36" s="119" t="s">
        <v>129</v>
      </c>
      <c r="B36" s="833" t="str">
        <f>VLOOKUP(A36,EQUIPOS!A7:D154,3,FALSE)</f>
        <v xml:space="preserve">Buldozer, Potencia al volante de 140 HP, motor de 2200 RPM, longitud de hoja 4,80m. </v>
      </c>
      <c r="C36" s="834"/>
      <c r="D36" s="834"/>
      <c r="E36" s="834"/>
      <c r="F36" s="834"/>
      <c r="G36" s="834"/>
      <c r="H36" s="835"/>
      <c r="I36" s="431"/>
      <c r="J36" s="432"/>
      <c r="K36" s="279">
        <f>VLOOKUP(A36,EQUIPOS!A7:D164,4,FALSE)</f>
        <v>120000</v>
      </c>
      <c r="L36" s="345"/>
      <c r="M36" s="346">
        <v>100</v>
      </c>
      <c r="N36" s="282">
        <f>K36/M36</f>
        <v>1200</v>
      </c>
    </row>
    <row r="37" spans="1:14">
      <c r="A37" s="119" t="s">
        <v>312</v>
      </c>
      <c r="B37" s="833" t="str">
        <f>VLOOKUP(A37,EQUIPOS!A8:D154,3,FALSE)</f>
        <v>Retroexcavadora sobre oruga, potencia 138 HP, balde de 1,5 m3.</v>
      </c>
      <c r="C37" s="834"/>
      <c r="D37" s="834"/>
      <c r="E37" s="834"/>
      <c r="F37" s="834"/>
      <c r="G37" s="834"/>
      <c r="H37" s="835"/>
      <c r="I37" s="338"/>
      <c r="J37" s="340"/>
      <c r="K37" s="279">
        <f>VLOOKUP(A37,EQUIPOS!A8:D165,4,FALSE)</f>
        <v>168000</v>
      </c>
      <c r="L37" s="433"/>
      <c r="M37" s="434">
        <v>21</v>
      </c>
      <c r="N37" s="282">
        <f>K37/M37</f>
        <v>8000</v>
      </c>
    </row>
    <row r="38" spans="1:14">
      <c r="B38" s="833"/>
      <c r="C38" s="834"/>
      <c r="D38" s="834"/>
      <c r="E38" s="834"/>
      <c r="F38" s="834"/>
      <c r="G38" s="834"/>
      <c r="H38" s="835"/>
      <c r="I38" s="42"/>
      <c r="J38" s="43"/>
      <c r="K38" s="279"/>
      <c r="L38" s="286"/>
      <c r="M38" s="346"/>
      <c r="N38" s="282"/>
    </row>
    <row r="39" spans="1:14">
      <c r="B39" s="330"/>
      <c r="C39" s="331"/>
      <c r="D39" s="331"/>
      <c r="E39" s="331"/>
      <c r="F39" s="333"/>
      <c r="G39" s="333"/>
      <c r="H39" s="131"/>
      <c r="I39" s="42"/>
      <c r="J39" s="43"/>
      <c r="K39" s="279"/>
      <c r="L39" s="286"/>
      <c r="M39" s="287"/>
      <c r="N39" s="283"/>
    </row>
    <row r="40" spans="1:14">
      <c r="B40" s="840" t="s">
        <v>1036</v>
      </c>
      <c r="C40" s="841"/>
      <c r="D40" s="841"/>
      <c r="E40" s="44"/>
      <c r="F40" s="45"/>
      <c r="G40" s="45"/>
      <c r="H40" s="46"/>
      <c r="I40" s="42"/>
      <c r="J40" s="43"/>
      <c r="K40" s="289"/>
      <c r="L40" s="286"/>
      <c r="M40" s="411">
        <v>0.01</v>
      </c>
      <c r="N40" s="354">
        <f>N76*M40</f>
        <v>12.158858382404762</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4">
        <f>SUM(N35:N41)</f>
        <v>9715.3017155252619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5" t="s">
        <v>1029</v>
      </c>
      <c r="K46" s="91" t="s">
        <v>1030</v>
      </c>
      <c r="L46" s="814" t="s">
        <v>1039</v>
      </c>
      <c r="M46" s="813"/>
      <c r="N46" s="92" t="s">
        <v>1035</v>
      </c>
    </row>
    <row r="47" spans="1:14">
      <c r="A47" s="152" t="s">
        <v>448</v>
      </c>
      <c r="B47" s="49" t="str">
        <f>VLOOKUP(A47,MATERIALES!A5:D373,3,FALSE)</f>
        <v xml:space="preserve">Derechos de explotación y/o disposición de materiales
</v>
      </c>
      <c r="C47" s="291"/>
      <c r="D47" s="291"/>
      <c r="E47" s="291"/>
      <c r="F47" s="291"/>
      <c r="G47" s="291"/>
      <c r="H47" s="291"/>
      <c r="I47" s="278"/>
      <c r="J47" s="234" t="str">
        <f>VLOOKUP(A47,MATERIALES!A4:D640,2,FALSE)</f>
        <v>m3</v>
      </c>
      <c r="K47" s="292">
        <v>1.3</v>
      </c>
      <c r="L47" s="277"/>
      <c r="M47" s="412">
        <f>VLOOKUP(A47,MATERIALES!A5:D396,4,FALSE)</f>
        <v>4853.290153542137</v>
      </c>
      <c r="N47" s="282">
        <f>K47*M47</f>
        <v>6309.2771996047786</v>
      </c>
    </row>
    <row r="48" spans="1:14">
      <c r="A48" s="152"/>
      <c r="B48" s="49"/>
      <c r="C48" s="435"/>
      <c r="D48" s="435"/>
      <c r="E48" s="435"/>
      <c r="F48" s="435"/>
      <c r="G48" s="435"/>
      <c r="H48" s="435"/>
      <c r="I48" s="435"/>
      <c r="J48" s="321"/>
      <c r="K48" s="407"/>
      <c r="L48" s="431"/>
      <c r="M48" s="412"/>
      <c r="N48" s="282"/>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0" t="s">
        <v>1037</v>
      </c>
      <c r="C54" s="821"/>
      <c r="D54" s="821"/>
      <c r="E54" s="821"/>
      <c r="F54" s="821"/>
      <c r="G54" s="821"/>
      <c r="H54" s="821"/>
      <c r="I54" s="821"/>
      <c r="J54" s="821"/>
      <c r="K54" s="821"/>
      <c r="L54" s="821"/>
      <c r="M54" s="822"/>
      <c r="N54" s="404">
        <f>SUM(N47:N53)</f>
        <v>6309.2771996047786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824">
        <f>VLOOKUP(A59,TRANSPORTE!A5:D117,4,FALSE)</f>
        <v>1082</v>
      </c>
      <c r="M59" s="825"/>
      <c r="N59" s="297">
        <f>K59*L59</f>
        <v>1406.6000000000001</v>
      </c>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1406.6000000000001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53"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168</v>
      </c>
      <c r="N70" s="405">
        <f>K70/M70</f>
        <v>607.94291912023812</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168</v>
      </c>
      <c r="N71" s="405">
        <f>K71/M71</f>
        <v>607.94291912023812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133"/>
    </row>
    <row r="76" spans="1:15" ht="15" thickBot="1">
      <c r="B76" s="826" t="s">
        <v>1037</v>
      </c>
      <c r="C76" s="827"/>
      <c r="D76" s="827"/>
      <c r="E76" s="827"/>
      <c r="F76" s="827"/>
      <c r="G76" s="827"/>
      <c r="H76" s="827"/>
      <c r="I76" s="827"/>
      <c r="J76" s="827"/>
      <c r="K76" s="827"/>
      <c r="L76" s="827"/>
      <c r="M76" s="828"/>
      <c r="N76" s="470">
        <f>SUM(N70:N75)</f>
        <v>1215.8858382404762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18647.064753370516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3729.4129506741033</v>
      </c>
      <c r="M83" s="855"/>
      <c r="N83" s="57"/>
    </row>
    <row r="84" spans="1:14">
      <c r="B84" s="95" t="s">
        <v>1057</v>
      </c>
      <c r="C84" s="96"/>
      <c r="D84" s="96"/>
      <c r="E84" s="96"/>
      <c r="F84" s="96"/>
      <c r="G84" s="96"/>
      <c r="H84" s="96"/>
      <c r="I84" s="93"/>
      <c r="J84" s="94"/>
      <c r="K84" s="314">
        <v>0.05</v>
      </c>
      <c r="L84" s="854">
        <f>N78*K84</f>
        <v>932.35323766852582</v>
      </c>
      <c r="M84" s="855"/>
      <c r="N84" s="57"/>
    </row>
    <row r="85" spans="1:14" ht="15" thickBot="1">
      <c r="B85" s="97" t="s">
        <v>1058</v>
      </c>
      <c r="C85" s="98"/>
      <c r="D85" s="98"/>
      <c r="E85" s="98"/>
      <c r="F85" s="98"/>
      <c r="G85" s="98"/>
      <c r="H85" s="98"/>
      <c r="I85" s="99"/>
      <c r="J85" s="100"/>
      <c r="K85" s="315">
        <v>0.05</v>
      </c>
      <c r="L85" s="856">
        <f>N78*K85</f>
        <v>932.35323766852582</v>
      </c>
      <c r="M85" s="857"/>
      <c r="N85" s="57"/>
    </row>
    <row r="86" spans="1:14" ht="15" thickBot="1">
      <c r="B86" s="820" t="s">
        <v>1037</v>
      </c>
      <c r="C86" s="821"/>
      <c r="D86" s="821"/>
      <c r="E86" s="821"/>
      <c r="F86" s="821"/>
      <c r="G86" s="821"/>
      <c r="H86" s="821"/>
      <c r="I86" s="821"/>
      <c r="J86" s="821"/>
      <c r="K86" s="821"/>
      <c r="L86" s="821"/>
      <c r="M86" s="822"/>
      <c r="N86" s="58">
        <f>L83+L84+L85</f>
        <v>5594.1194260111552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24241.184179381671</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1179</v>
      </c>
      <c r="C31" s="87" t="s">
        <v>2199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346">
        <v>2.5</v>
      </c>
      <c r="N36" s="282">
        <f>K36/M36</f>
        <v>4299.7484175631953</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4682.7524566089451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4"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17054.734475298676</v>
      </c>
      <c r="N48" s="282">
        <f>K48*M48</f>
        <v>22171.15481788828</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2</v>
      </c>
      <c r="N49" s="282">
        <f>K49*M49</f>
        <v>60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22231.15481788828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824">
        <f>VLOOKUP(A60,TRANSPORTE!A5:D117,4,FALSE)</f>
        <v>1082</v>
      </c>
      <c r="M60" s="825"/>
      <c r="N60" s="297">
        <f>K60*L60</f>
        <v>1406.6000000000001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1406.6000000000001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35980.588055412227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7196.1176110824454</v>
      </c>
      <c r="M84" s="855"/>
      <c r="N84" s="57"/>
    </row>
    <row r="85" spans="1:14">
      <c r="B85" s="95" t="s">
        <v>1057</v>
      </c>
      <c r="C85" s="96"/>
      <c r="D85" s="96"/>
      <c r="E85" s="96"/>
      <c r="F85" s="96"/>
      <c r="G85" s="96"/>
      <c r="H85" s="96"/>
      <c r="I85" s="93"/>
      <c r="J85" s="94"/>
      <c r="K85" s="314">
        <v>0.05</v>
      </c>
      <c r="L85" s="854">
        <f>N79*K85</f>
        <v>1799.0294027706113</v>
      </c>
      <c r="M85" s="855"/>
      <c r="N85" s="57"/>
    </row>
    <row r="86" spans="1:14" ht="15" thickBot="1">
      <c r="B86" s="97" t="s">
        <v>1058</v>
      </c>
      <c r="C86" s="98"/>
      <c r="D86" s="98"/>
      <c r="E86" s="98"/>
      <c r="F86" s="98"/>
      <c r="G86" s="98"/>
      <c r="H86" s="98"/>
      <c r="I86" s="99"/>
      <c r="J86" s="100"/>
      <c r="K86" s="315">
        <v>0.05</v>
      </c>
      <c r="L86" s="856">
        <f>N79*K86</f>
        <v>1799.0294027706113</v>
      </c>
      <c r="M86" s="857"/>
      <c r="N86" s="57"/>
    </row>
    <row r="87" spans="1:14" ht="15" thickBot="1">
      <c r="B87" s="820" t="s">
        <v>1037</v>
      </c>
      <c r="C87" s="821"/>
      <c r="D87" s="821"/>
      <c r="E87" s="821"/>
      <c r="F87" s="821"/>
      <c r="G87" s="821"/>
      <c r="H87" s="821"/>
      <c r="I87" s="821"/>
      <c r="J87" s="821"/>
      <c r="K87" s="821"/>
      <c r="L87" s="821"/>
      <c r="M87" s="822"/>
      <c r="N87" s="58">
        <f>L84+L85+L86</f>
        <v>10794.176416623668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46774.764472035895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1180</v>
      </c>
      <c r="C31" s="87" t="s">
        <v>1721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346">
        <v>2.5</v>
      </c>
      <c r="N36" s="282">
        <f>K36/M36</f>
        <v>4299.7484175631953</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4682.7524566089451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4" t="s">
        <v>554</v>
      </c>
      <c r="B48" s="49" t="str">
        <f>VLOOKUP(A48,MATERIALES!A5:D373,3,FALSE)</f>
        <v>Material de Recebo Para Relleno</v>
      </c>
      <c r="C48" s="291"/>
      <c r="D48" s="291"/>
      <c r="E48" s="291"/>
      <c r="F48" s="291"/>
      <c r="G48" s="291"/>
      <c r="H48" s="291"/>
      <c r="I48" s="278"/>
      <c r="J48" s="234" t="str">
        <f>VLOOKUP(A48,MATERIALES!A4:D640,2,FALSE)</f>
        <v>m3</v>
      </c>
      <c r="K48" s="292">
        <v>1.3</v>
      </c>
      <c r="L48" s="277"/>
      <c r="M48" s="412">
        <f>VLOOKUP(A48,MATERIALES!A5:D396,4,FALSE)</f>
        <v>10550</v>
      </c>
      <c r="N48" s="282">
        <f>K48*M48</f>
        <v>13715</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2</v>
      </c>
      <c r="N49" s="282">
        <f>K49*M49</f>
        <v>60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13775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824">
        <f>VLOOKUP(A60,TRANSPORTE!A5:D117,4,FALSE)</f>
        <v>1082</v>
      </c>
      <c r="M60" s="825"/>
      <c r="N60" s="297">
        <f>K60*L60</f>
        <v>1406.6000000000001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51"/>
    </row>
    <row r="66" spans="1:15" ht="15" thickBot="1">
      <c r="B66" s="826" t="s">
        <v>1037</v>
      </c>
      <c r="C66" s="827"/>
      <c r="D66" s="827"/>
      <c r="E66" s="827"/>
      <c r="F66" s="827"/>
      <c r="G66" s="827"/>
      <c r="H66" s="827"/>
      <c r="I66" s="827"/>
      <c r="J66" s="827"/>
      <c r="K66" s="827"/>
      <c r="L66" s="827"/>
      <c r="M66" s="828"/>
      <c r="N66" s="110">
        <f>N60+N61+N62+N63+N64</f>
        <v>1406.6000000000001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27524.433237523943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5504.8866475047889</v>
      </c>
      <c r="M84" s="855"/>
      <c r="N84" s="57"/>
    </row>
    <row r="85" spans="1:14">
      <c r="B85" s="95" t="s">
        <v>1057</v>
      </c>
      <c r="C85" s="96"/>
      <c r="D85" s="96"/>
      <c r="E85" s="96"/>
      <c r="F85" s="96"/>
      <c r="G85" s="96"/>
      <c r="H85" s="96"/>
      <c r="I85" s="93"/>
      <c r="J85" s="94"/>
      <c r="K85" s="314">
        <v>0.05</v>
      </c>
      <c r="L85" s="854">
        <f>N79*K85</f>
        <v>1376.2216618761972</v>
      </c>
      <c r="M85" s="855"/>
      <c r="N85" s="57"/>
    </row>
    <row r="86" spans="1:14" ht="15" thickBot="1">
      <c r="B86" s="97" t="s">
        <v>1058</v>
      </c>
      <c r="C86" s="98"/>
      <c r="D86" s="98"/>
      <c r="E86" s="98"/>
      <c r="F86" s="98"/>
      <c r="G86" s="98"/>
      <c r="H86" s="98"/>
      <c r="I86" s="99"/>
      <c r="J86" s="100"/>
      <c r="K86" s="315">
        <v>0.05</v>
      </c>
      <c r="L86" s="856">
        <f>N79*K86</f>
        <v>1376.2216618761972</v>
      </c>
      <c r="M86" s="857"/>
      <c r="N86" s="57"/>
    </row>
    <row r="87" spans="1:14" ht="15" thickBot="1">
      <c r="B87" s="820" t="s">
        <v>1037</v>
      </c>
      <c r="C87" s="821"/>
      <c r="D87" s="821"/>
      <c r="E87" s="821"/>
      <c r="F87" s="821"/>
      <c r="G87" s="821"/>
      <c r="H87" s="821"/>
      <c r="I87" s="821"/>
      <c r="J87" s="821"/>
      <c r="K87" s="821"/>
      <c r="L87" s="821"/>
      <c r="M87" s="822"/>
      <c r="N87" s="58">
        <f>L84+L85+L86</f>
        <v>8257.3299712571843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35781.763208781129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1722</v>
      </c>
      <c r="C31" s="87" t="s">
        <v>1723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346">
        <v>2.5</v>
      </c>
      <c r="N36" s="282">
        <f>K36/M36</f>
        <v>4299.7484175631953</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4682.7524566089451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4" t="s">
        <v>525</v>
      </c>
      <c r="B48" s="49" t="str">
        <f>VLOOKUP(A48,MATERIALES!A5:D373,3,FALSE)</f>
        <v>Material  Granular Tipo SBG</v>
      </c>
      <c r="C48" s="291"/>
      <c r="D48" s="291"/>
      <c r="E48" s="291"/>
      <c r="F48" s="291"/>
      <c r="G48" s="291"/>
      <c r="H48" s="291"/>
      <c r="I48" s="278"/>
      <c r="J48" s="234" t="str">
        <f>VLOOKUP(A48,MATERIALES!A4:D640,2,FALSE)</f>
        <v>m3</v>
      </c>
      <c r="K48" s="292">
        <v>1.3</v>
      </c>
      <c r="L48" s="277"/>
      <c r="M48" s="412">
        <f>VLOOKUP(A48,MATERIALES!A5:D396,4,FALSE)</f>
        <v>57120</v>
      </c>
      <c r="N48" s="282">
        <f>K48*M48</f>
        <v>74256</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2</v>
      </c>
      <c r="N49" s="282">
        <f>K49*M49</f>
        <v>60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74316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824">
        <f>VLOOKUP(A60,TRANSPORTE!A5:D117,4,FALSE)</f>
        <v>1082</v>
      </c>
      <c r="M60" s="825"/>
      <c r="N60" s="297">
        <f>K60*L60</f>
        <v>1406.6000000000001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1406.6000000000001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88065.433237523946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17613.086647504791</v>
      </c>
      <c r="M84" s="855"/>
      <c r="N84" s="57"/>
    </row>
    <row r="85" spans="1:14">
      <c r="B85" s="95" t="s">
        <v>1057</v>
      </c>
      <c r="C85" s="96"/>
      <c r="D85" s="96"/>
      <c r="E85" s="96"/>
      <c r="F85" s="96"/>
      <c r="G85" s="96"/>
      <c r="H85" s="96"/>
      <c r="I85" s="93"/>
      <c r="J85" s="94"/>
      <c r="K85" s="314">
        <v>0.05</v>
      </c>
      <c r="L85" s="854">
        <f>N79*K85</f>
        <v>4403.2716618761979</v>
      </c>
      <c r="M85" s="855"/>
      <c r="N85" s="57"/>
    </row>
    <row r="86" spans="1:14" ht="15" thickBot="1">
      <c r="B86" s="97" t="s">
        <v>1058</v>
      </c>
      <c r="C86" s="98"/>
      <c r="D86" s="98"/>
      <c r="E86" s="98"/>
      <c r="F86" s="98"/>
      <c r="G86" s="98"/>
      <c r="H86" s="98"/>
      <c r="I86" s="99"/>
      <c r="J86" s="100"/>
      <c r="K86" s="315">
        <v>0.05</v>
      </c>
      <c r="L86" s="856">
        <f>N79*K86</f>
        <v>4403.2716618761979</v>
      </c>
      <c r="M86" s="857"/>
      <c r="N86" s="57"/>
    </row>
    <row r="87" spans="1:14" ht="15" thickBot="1">
      <c r="B87" s="820" t="s">
        <v>1037</v>
      </c>
      <c r="C87" s="821"/>
      <c r="D87" s="821"/>
      <c r="E87" s="821"/>
      <c r="F87" s="821"/>
      <c r="G87" s="821"/>
      <c r="H87" s="821"/>
      <c r="I87" s="821"/>
      <c r="J87" s="821"/>
      <c r="K87" s="821"/>
      <c r="L87" s="821"/>
      <c r="M87" s="822"/>
      <c r="N87" s="58">
        <f>L84+L85+L86</f>
        <v>26419.629971257189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114485.06320878114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8.75" customHeight="1" thickBot="1">
      <c r="A31" t="s">
        <v>1929</v>
      </c>
      <c r="B31" s="86" t="s">
        <v>1724</v>
      </c>
      <c r="C31" s="87" t="s">
        <v>1725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7"/>
      <c r="J36" s="278"/>
      <c r="K36" s="279">
        <f>VLOOKUP(A36,EQUIPOS!A6:D163,4,FALSE)</f>
        <v>10749.371043907988</v>
      </c>
      <c r="L36" s="280"/>
      <c r="M36" s="346">
        <v>2.5</v>
      </c>
      <c r="N36" s="282">
        <f>K36/M36</f>
        <v>4299.7484175631953</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4682.7524566089451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4" t="s">
        <v>527</v>
      </c>
      <c r="B48" s="49" t="str">
        <f>VLOOKUP(A48,MATERIALES!A5:D373,3,FALSE)</f>
        <v>Material Granular Tipo  BG</v>
      </c>
      <c r="C48" s="291"/>
      <c r="D48" s="291"/>
      <c r="E48" s="291"/>
      <c r="F48" s="291"/>
      <c r="G48" s="291"/>
      <c r="H48" s="291"/>
      <c r="I48" s="278"/>
      <c r="J48" s="234" t="str">
        <f>VLOOKUP(A48,MATERIALES!A4:D640,2,FALSE)</f>
        <v>m3</v>
      </c>
      <c r="K48" s="292">
        <v>1.3</v>
      </c>
      <c r="L48" s="277"/>
      <c r="M48" s="412">
        <f>VLOOKUP(A48,MATERIALES!A5:D396,4,FALSE)</f>
        <v>36023.93057296738</v>
      </c>
      <c r="N48" s="282">
        <f>K48*M48</f>
        <v>46831.109744857597</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2</v>
      </c>
      <c r="N49" s="282">
        <f>K49*M49</f>
        <v>60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46891.109744857597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824">
        <f>VLOOKUP(A60,TRANSPORTE!A5:D117,4,FALSE)</f>
        <v>1082</v>
      </c>
      <c r="M60" s="825"/>
      <c r="N60" s="297">
        <f>K60*L60</f>
        <v>1406.6000000000001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1406.6000000000001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60640.542982381543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12128.10859647631</v>
      </c>
      <c r="M84" s="855"/>
      <c r="N84" s="57"/>
    </row>
    <row r="85" spans="1:14">
      <c r="B85" s="95" t="s">
        <v>1057</v>
      </c>
      <c r="C85" s="96"/>
      <c r="D85" s="96"/>
      <c r="E85" s="96"/>
      <c r="F85" s="96"/>
      <c r="G85" s="96"/>
      <c r="H85" s="96"/>
      <c r="I85" s="93"/>
      <c r="J85" s="94"/>
      <c r="K85" s="314">
        <v>0.05</v>
      </c>
      <c r="L85" s="854">
        <f>N79*K85</f>
        <v>3032.0271491190774</v>
      </c>
      <c r="M85" s="855"/>
      <c r="N85" s="57"/>
    </row>
    <row r="86" spans="1:14" ht="15" thickBot="1">
      <c r="B86" s="97" t="s">
        <v>1058</v>
      </c>
      <c r="C86" s="98"/>
      <c r="D86" s="98"/>
      <c r="E86" s="98"/>
      <c r="F86" s="98"/>
      <c r="G86" s="98"/>
      <c r="H86" s="98"/>
      <c r="I86" s="99"/>
      <c r="J86" s="100"/>
      <c r="K86" s="315">
        <v>0.05</v>
      </c>
      <c r="L86" s="856">
        <f>N79*K86</f>
        <v>3032.0271491190774</v>
      </c>
      <c r="M86" s="857"/>
      <c r="N86" s="57"/>
    </row>
    <row r="87" spans="1:14" ht="15" thickBot="1">
      <c r="B87" s="820" t="s">
        <v>1037</v>
      </c>
      <c r="C87" s="821"/>
      <c r="D87" s="821"/>
      <c r="E87" s="821"/>
      <c r="F87" s="821"/>
      <c r="G87" s="821"/>
      <c r="H87" s="821"/>
      <c r="I87" s="821"/>
      <c r="J87" s="821"/>
      <c r="K87" s="821"/>
      <c r="L87" s="821"/>
      <c r="M87" s="822"/>
      <c r="N87" s="58">
        <f>L84+L85+L86</f>
        <v>18192.162894714464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78832.705877096014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8.75" customHeight="1" thickBot="1">
      <c r="A31" t="s">
        <v>1929</v>
      </c>
      <c r="B31" s="86" t="s">
        <v>1726</v>
      </c>
      <c r="C31" s="87" t="s">
        <v>1727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7"/>
      <c r="J36" s="278"/>
      <c r="K36" s="279"/>
      <c r="L36" s="280"/>
      <c r="M36" s="346"/>
      <c r="N36" s="282"/>
      <c r="P36" s="112"/>
    </row>
    <row r="37" spans="1:16">
      <c r="A37" s="119"/>
      <c r="B37" s="833"/>
      <c r="C37" s="834"/>
      <c r="D37" s="834"/>
      <c r="E37" s="834"/>
      <c r="F37" s="834"/>
      <c r="G37" s="834"/>
      <c r="H37" s="835"/>
      <c r="I37" s="431"/>
      <c r="J37" s="432"/>
      <c r="K37" s="279"/>
      <c r="L37" s="345"/>
      <c r="M37" s="346"/>
      <c r="N37" s="282"/>
      <c r="P37" s="109"/>
    </row>
    <row r="38" spans="1:16">
      <c r="A38" s="119"/>
      <c r="B38" s="833"/>
      <c r="C38" s="834"/>
      <c r="D38" s="834"/>
      <c r="E38" s="834"/>
      <c r="F38" s="834"/>
      <c r="G38" s="834"/>
      <c r="H38" s="835"/>
      <c r="I38" s="338"/>
      <c r="J38" s="340"/>
      <c r="K38" s="279"/>
      <c r="L38" s="433"/>
      <c r="M38" s="434"/>
      <c r="N38" s="282"/>
      <c r="P38" s="112"/>
    </row>
    <row r="39" spans="1:16">
      <c r="B39" s="833"/>
      <c r="C39" s="834"/>
      <c r="D39" s="834"/>
      <c r="E39" s="834"/>
      <c r="F39" s="834"/>
      <c r="G39" s="834"/>
      <c r="H39" s="835"/>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40" t="s">
        <v>1036</v>
      </c>
      <c r="C41" s="841"/>
      <c r="D41" s="841"/>
      <c r="E41" s="44"/>
      <c r="F41" s="45"/>
      <c r="G41" s="45"/>
      <c r="H41" s="46"/>
      <c r="I41" s="42"/>
      <c r="J41" s="43"/>
      <c r="K41" s="289"/>
      <c r="L41" s="286"/>
      <c r="M41" s="411">
        <v>0.05</v>
      </c>
      <c r="N41" s="354">
        <f>N77*M41</f>
        <v>383.00403904575001</v>
      </c>
      <c r="P41" s="112"/>
    </row>
    <row r="42" spans="1:16" ht="15" thickBot="1">
      <c r="B42" s="833"/>
      <c r="C42" s="834"/>
      <c r="D42" s="834"/>
      <c r="E42" s="834"/>
      <c r="F42" s="834"/>
      <c r="G42" s="834"/>
      <c r="H42" s="835"/>
      <c r="I42" s="842"/>
      <c r="J42" s="843"/>
      <c r="K42" s="47"/>
      <c r="L42" s="844"/>
      <c r="M42" s="845"/>
      <c r="N42" s="111"/>
    </row>
    <row r="43" spans="1:16" ht="15" thickBot="1">
      <c r="B43" s="820" t="s">
        <v>1037</v>
      </c>
      <c r="C43" s="821"/>
      <c r="D43" s="821"/>
      <c r="E43" s="821"/>
      <c r="F43" s="821"/>
      <c r="G43" s="821"/>
      <c r="H43" s="821"/>
      <c r="I43" s="821"/>
      <c r="J43" s="821"/>
      <c r="K43" s="821"/>
      <c r="L43" s="821"/>
      <c r="M43" s="822"/>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5" t="s">
        <v>1029</v>
      </c>
      <c r="K47" s="91" t="s">
        <v>1030</v>
      </c>
      <c r="L47" s="814" t="s">
        <v>1039</v>
      </c>
      <c r="M47" s="813"/>
      <c r="N47" s="92" t="s">
        <v>1035</v>
      </c>
    </row>
    <row r="48" spans="1:16">
      <c r="A48" s="164" t="s">
        <v>558</v>
      </c>
      <c r="B48" s="49" t="str">
        <f>VLOOKUP(A48,MATERIALES!A5:D373,3,FALSE)</f>
        <v>Material filtrante (6´´)</v>
      </c>
      <c r="C48" s="291"/>
      <c r="D48" s="291"/>
      <c r="E48" s="291"/>
      <c r="F48" s="291"/>
      <c r="G48" s="291"/>
      <c r="H48" s="291"/>
      <c r="I48" s="278"/>
      <c r="J48" s="234" t="str">
        <f>VLOOKUP(A48,MATERIALES!A4:D640,2,FALSE)</f>
        <v>m3</v>
      </c>
      <c r="K48" s="292">
        <v>1.3</v>
      </c>
      <c r="L48" s="277"/>
      <c r="M48" s="412">
        <f>VLOOKUP(A48,MATERIALES!A5:D396,4,FALSE)</f>
        <v>51164.203425896019</v>
      </c>
      <c r="N48" s="282">
        <f>K48*M48</f>
        <v>66513.464453664827</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66513.464453664827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824">
        <f>VLOOKUP(A60,TRANSPORTE!A5:D117,4,FALSE)</f>
        <v>1082</v>
      </c>
      <c r="M60" s="825"/>
      <c r="N60" s="297">
        <f>K60*L60</f>
        <v>1406.6000000000001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1406.6000000000001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75963.149273625575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15192.629854725115</v>
      </c>
      <c r="M84" s="855"/>
      <c r="N84" s="57"/>
    </row>
    <row r="85" spans="1:14">
      <c r="B85" s="95" t="s">
        <v>1057</v>
      </c>
      <c r="C85" s="96"/>
      <c r="D85" s="96"/>
      <c r="E85" s="96"/>
      <c r="F85" s="96"/>
      <c r="G85" s="96"/>
      <c r="H85" s="96"/>
      <c r="I85" s="93"/>
      <c r="J85" s="94"/>
      <c r="K85" s="314">
        <v>0.05</v>
      </c>
      <c r="L85" s="854">
        <f>N79*K85</f>
        <v>3798.1574636812788</v>
      </c>
      <c r="M85" s="855"/>
      <c r="N85" s="57"/>
    </row>
    <row r="86" spans="1:14" ht="15" thickBot="1">
      <c r="B86" s="97" t="s">
        <v>1058</v>
      </c>
      <c r="C86" s="98"/>
      <c r="D86" s="98"/>
      <c r="E86" s="98"/>
      <c r="F86" s="98"/>
      <c r="G86" s="98"/>
      <c r="H86" s="98"/>
      <c r="I86" s="99"/>
      <c r="J86" s="100"/>
      <c r="K86" s="315">
        <v>0.05</v>
      </c>
      <c r="L86" s="856">
        <f>N79*K86</f>
        <v>3798.1574636812788</v>
      </c>
      <c r="M86" s="857"/>
      <c r="N86" s="57"/>
    </row>
    <row r="87" spans="1:14" ht="15" thickBot="1">
      <c r="B87" s="820" t="s">
        <v>1037</v>
      </c>
      <c r="C87" s="821"/>
      <c r="D87" s="821"/>
      <c r="E87" s="821"/>
      <c r="F87" s="821"/>
      <c r="G87" s="821"/>
      <c r="H87" s="821"/>
      <c r="I87" s="821"/>
      <c r="J87" s="821"/>
      <c r="K87" s="821"/>
      <c r="L87" s="821"/>
      <c r="M87" s="822"/>
      <c r="N87" s="58">
        <f>L84+L85+L86</f>
        <v>22788.944782087674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98752.094055713242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1728</v>
      </c>
      <c r="C31" s="87" t="s">
        <v>1729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7"/>
      <c r="J36" s="278"/>
      <c r="K36" s="279"/>
      <c r="L36" s="280"/>
      <c r="M36" s="346"/>
      <c r="N36" s="282"/>
      <c r="P36" s="112"/>
    </row>
    <row r="37" spans="1:16">
      <c r="A37" s="119"/>
      <c r="B37" s="833"/>
      <c r="C37" s="834"/>
      <c r="D37" s="834"/>
      <c r="E37" s="834"/>
      <c r="F37" s="834"/>
      <c r="G37" s="834"/>
      <c r="H37" s="835"/>
      <c r="I37" s="431"/>
      <c r="J37" s="432"/>
      <c r="K37" s="279"/>
      <c r="L37" s="345"/>
      <c r="M37" s="346"/>
      <c r="N37" s="282"/>
      <c r="P37" s="109"/>
    </row>
    <row r="38" spans="1:16">
      <c r="A38" s="119"/>
      <c r="B38" s="833"/>
      <c r="C38" s="834"/>
      <c r="D38" s="834"/>
      <c r="E38" s="834"/>
      <c r="F38" s="834"/>
      <c r="G38" s="834"/>
      <c r="H38" s="835"/>
      <c r="I38" s="338"/>
      <c r="J38" s="340"/>
      <c r="K38" s="279"/>
      <c r="L38" s="433"/>
      <c r="M38" s="434"/>
      <c r="N38" s="282"/>
      <c r="P38" s="112"/>
    </row>
    <row r="39" spans="1:16">
      <c r="B39" s="833"/>
      <c r="C39" s="834"/>
      <c r="D39" s="834"/>
      <c r="E39" s="834"/>
      <c r="F39" s="834"/>
      <c r="G39" s="834"/>
      <c r="H39" s="835"/>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40" t="s">
        <v>1036</v>
      </c>
      <c r="C41" s="841"/>
      <c r="D41" s="841"/>
      <c r="E41" s="44"/>
      <c r="F41" s="45"/>
      <c r="G41" s="45"/>
      <c r="H41" s="46"/>
      <c r="I41" s="42"/>
      <c r="J41" s="43"/>
      <c r="K41" s="289"/>
      <c r="L41" s="286"/>
      <c r="M41" s="411">
        <v>0.05</v>
      </c>
      <c r="N41" s="354">
        <f>N77*M41</f>
        <v>383.00403904575001</v>
      </c>
      <c r="P41" s="112"/>
    </row>
    <row r="42" spans="1:16" ht="15" thickBot="1">
      <c r="B42" s="833"/>
      <c r="C42" s="834"/>
      <c r="D42" s="834"/>
      <c r="E42" s="834"/>
      <c r="F42" s="834"/>
      <c r="G42" s="834"/>
      <c r="H42" s="835"/>
      <c r="I42" s="842"/>
      <c r="J42" s="843"/>
      <c r="K42" s="47"/>
      <c r="L42" s="844"/>
      <c r="M42" s="845"/>
      <c r="N42" s="111"/>
    </row>
    <row r="43" spans="1:16" ht="15" thickBot="1">
      <c r="B43" s="820" t="s">
        <v>1037</v>
      </c>
      <c r="C43" s="821"/>
      <c r="D43" s="821"/>
      <c r="E43" s="821"/>
      <c r="F43" s="821"/>
      <c r="G43" s="821"/>
      <c r="H43" s="821"/>
      <c r="I43" s="821"/>
      <c r="J43" s="821"/>
      <c r="K43" s="821"/>
      <c r="L43" s="821"/>
      <c r="M43" s="822"/>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5" t="s">
        <v>1029</v>
      </c>
      <c r="K47" s="91" t="s">
        <v>1030</v>
      </c>
      <c r="L47" s="814" t="s">
        <v>1039</v>
      </c>
      <c r="M47" s="813"/>
      <c r="N47" s="92" t="s">
        <v>1035</v>
      </c>
    </row>
    <row r="48" spans="1:16">
      <c r="A48" s="164" t="s">
        <v>483</v>
      </c>
      <c r="B48" s="49" t="str">
        <f>VLOOKUP(A48,MATERIALES!A5:D373,3,FALSE)</f>
        <v>Gravilla</v>
      </c>
      <c r="C48" s="291"/>
      <c r="D48" s="291"/>
      <c r="E48" s="291"/>
      <c r="F48" s="291"/>
      <c r="G48" s="291"/>
      <c r="H48" s="291"/>
      <c r="I48" s="278"/>
      <c r="J48" s="234" t="str">
        <f>VLOOKUP(A48,MATERIALES!A4:D640,2,FALSE)</f>
        <v>m3</v>
      </c>
      <c r="K48" s="292">
        <v>1.3</v>
      </c>
      <c r="L48" s="277"/>
      <c r="M48" s="412">
        <f>VLOOKUP(A48,MATERIALES!A5:D396,4,FALSE)</f>
        <v>50000</v>
      </c>
      <c r="N48" s="282">
        <f>K48*M48</f>
        <v>65000</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65000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824">
        <f>VLOOKUP(A60,TRANSPORTE!A5:D117,4,FALSE)</f>
        <v>1082</v>
      </c>
      <c r="M60" s="825"/>
      <c r="N60" s="297">
        <f>K60*L60</f>
        <v>1406.6000000000001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1406.6000000000001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74449.684819960748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14889.93696399215</v>
      </c>
      <c r="M84" s="855"/>
      <c r="N84" s="57"/>
    </row>
    <row r="85" spans="1:14">
      <c r="B85" s="95" t="s">
        <v>1057</v>
      </c>
      <c r="C85" s="96"/>
      <c r="D85" s="96"/>
      <c r="E85" s="96"/>
      <c r="F85" s="96"/>
      <c r="G85" s="96"/>
      <c r="H85" s="96"/>
      <c r="I85" s="93"/>
      <c r="J85" s="94"/>
      <c r="K85" s="314">
        <v>0.05</v>
      </c>
      <c r="L85" s="854">
        <f>N79*K85</f>
        <v>3722.4842409980374</v>
      </c>
      <c r="M85" s="855"/>
      <c r="N85" s="57"/>
    </row>
    <row r="86" spans="1:14" ht="15" thickBot="1">
      <c r="B86" s="97" t="s">
        <v>1058</v>
      </c>
      <c r="C86" s="98"/>
      <c r="D86" s="98"/>
      <c r="E86" s="98"/>
      <c r="F86" s="98"/>
      <c r="G86" s="98"/>
      <c r="H86" s="98"/>
      <c r="I86" s="99"/>
      <c r="J86" s="100"/>
      <c r="K86" s="315">
        <v>0.05</v>
      </c>
      <c r="L86" s="856">
        <f>N79*K86</f>
        <v>3722.4842409980374</v>
      </c>
      <c r="M86" s="857"/>
      <c r="N86" s="57"/>
    </row>
    <row r="87" spans="1:14" ht="15" thickBot="1">
      <c r="B87" s="820" t="s">
        <v>1037</v>
      </c>
      <c r="C87" s="821"/>
      <c r="D87" s="821"/>
      <c r="E87" s="821"/>
      <c r="F87" s="821"/>
      <c r="G87" s="821"/>
      <c r="H87" s="821"/>
      <c r="I87" s="821"/>
      <c r="J87" s="821"/>
      <c r="K87" s="821"/>
      <c r="L87" s="821"/>
      <c r="M87" s="822"/>
      <c r="N87" s="58">
        <f>L84+L85+L86</f>
        <v>22334.905445988225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96784.590265948966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1730</v>
      </c>
      <c r="C31" s="87" t="s">
        <v>1731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7"/>
      <c r="J36" s="278"/>
      <c r="K36" s="279"/>
      <c r="L36" s="280"/>
      <c r="M36" s="346"/>
      <c r="N36" s="282"/>
      <c r="P36" s="112"/>
    </row>
    <row r="37" spans="1:16">
      <c r="A37" s="119"/>
      <c r="B37" s="833"/>
      <c r="C37" s="834"/>
      <c r="D37" s="834"/>
      <c r="E37" s="834"/>
      <c r="F37" s="834"/>
      <c r="G37" s="834"/>
      <c r="H37" s="835"/>
      <c r="I37" s="431"/>
      <c r="J37" s="432"/>
      <c r="K37" s="279"/>
      <c r="L37" s="345"/>
      <c r="M37" s="346"/>
      <c r="N37" s="282"/>
      <c r="P37" s="109"/>
    </row>
    <row r="38" spans="1:16">
      <c r="A38" s="119"/>
      <c r="B38" s="833"/>
      <c r="C38" s="834"/>
      <c r="D38" s="834"/>
      <c r="E38" s="834"/>
      <c r="F38" s="834"/>
      <c r="G38" s="834"/>
      <c r="H38" s="835"/>
      <c r="I38" s="338"/>
      <c r="J38" s="340"/>
      <c r="K38" s="279"/>
      <c r="L38" s="433"/>
      <c r="M38" s="434"/>
      <c r="N38" s="282"/>
      <c r="P38" s="112"/>
    </row>
    <row r="39" spans="1:16">
      <c r="B39" s="833"/>
      <c r="C39" s="834"/>
      <c r="D39" s="834"/>
      <c r="E39" s="834"/>
      <c r="F39" s="834"/>
      <c r="G39" s="834"/>
      <c r="H39" s="835"/>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40" t="s">
        <v>1036</v>
      </c>
      <c r="C41" s="841"/>
      <c r="D41" s="841"/>
      <c r="E41" s="44"/>
      <c r="F41" s="45"/>
      <c r="G41" s="45"/>
      <c r="H41" s="46"/>
      <c r="I41" s="42"/>
      <c r="J41" s="43"/>
      <c r="K41" s="289"/>
      <c r="L41" s="286"/>
      <c r="M41" s="411">
        <v>0.05</v>
      </c>
      <c r="N41" s="354">
        <f>N77*M41</f>
        <v>255.33602603049999</v>
      </c>
      <c r="P41" s="112"/>
    </row>
    <row r="42" spans="1:16" ht="15" thickBot="1">
      <c r="B42" s="833"/>
      <c r="C42" s="834"/>
      <c r="D42" s="834"/>
      <c r="E42" s="834"/>
      <c r="F42" s="834"/>
      <c r="G42" s="834"/>
      <c r="H42" s="835"/>
      <c r="I42" s="842"/>
      <c r="J42" s="843"/>
      <c r="K42" s="47"/>
      <c r="L42" s="844"/>
      <c r="M42" s="845"/>
      <c r="N42" s="111"/>
    </row>
    <row r="43" spans="1:16" ht="15" thickBot="1">
      <c r="B43" s="820" t="s">
        <v>1037</v>
      </c>
      <c r="C43" s="821"/>
      <c r="D43" s="821"/>
      <c r="E43" s="821"/>
      <c r="F43" s="821"/>
      <c r="G43" s="821"/>
      <c r="H43" s="821"/>
      <c r="I43" s="821"/>
      <c r="J43" s="821"/>
      <c r="K43" s="821"/>
      <c r="L43" s="821"/>
      <c r="M43" s="822"/>
      <c r="N43" s="404">
        <f>SUM(N36:N42)</f>
        <v>255.33602603049999</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5" t="s">
        <v>1029</v>
      </c>
      <c r="K47" s="91" t="s">
        <v>1030</v>
      </c>
      <c r="L47" s="814" t="s">
        <v>1039</v>
      </c>
      <c r="M47" s="813"/>
      <c r="N47" s="92" t="s">
        <v>1035</v>
      </c>
    </row>
    <row r="48" spans="1:16">
      <c r="A48" s="167" t="s">
        <v>873</v>
      </c>
      <c r="B48" s="49" t="str">
        <f>VLOOKUP(A48,MATERIALES!A5:D373,3,FALSE)</f>
        <v>Arena lavada</v>
      </c>
      <c r="C48" s="291"/>
      <c r="D48" s="291"/>
      <c r="E48" s="291"/>
      <c r="F48" s="291"/>
      <c r="G48" s="291"/>
      <c r="H48" s="291"/>
      <c r="I48" s="278"/>
      <c r="J48" s="234" t="str">
        <f>VLOOKUP(A48,MATERIALES!A4:D640,2,FALSE)</f>
        <v>m3</v>
      </c>
      <c r="K48" s="292">
        <v>1.3</v>
      </c>
      <c r="L48" s="277"/>
      <c r="M48" s="412">
        <f>VLOOKUP(A48,MATERIALES!A5:D396,4,FALSE)</f>
        <v>45858.28603358088</v>
      </c>
      <c r="N48" s="282">
        <f>K48*M48</f>
        <v>59615.771843655144</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59615.771843655144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824">
        <f>VLOOKUP(A60,TRANSPORTE!A5:D117,4,FALSE)</f>
        <v>1082</v>
      </c>
      <c r="M60" s="825"/>
      <c r="N60" s="297">
        <f>K60*L60</f>
        <v>1406.6000000000001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1406.6000000000001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5106.7205206099998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66384.428390295638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13276.885678059129</v>
      </c>
      <c r="M84" s="855"/>
      <c r="N84" s="57"/>
    </row>
    <row r="85" spans="1:14">
      <c r="B85" s="95" t="s">
        <v>1057</v>
      </c>
      <c r="C85" s="96"/>
      <c r="D85" s="96"/>
      <c r="E85" s="96"/>
      <c r="F85" s="96"/>
      <c r="G85" s="96"/>
      <c r="H85" s="96"/>
      <c r="I85" s="93"/>
      <c r="J85" s="94"/>
      <c r="K85" s="314">
        <v>0.05</v>
      </c>
      <c r="L85" s="854">
        <f>N79*K85</f>
        <v>3319.2214195147822</v>
      </c>
      <c r="M85" s="855"/>
      <c r="N85" s="57"/>
    </row>
    <row r="86" spans="1:14" ht="15" thickBot="1">
      <c r="B86" s="97" t="s">
        <v>1058</v>
      </c>
      <c r="C86" s="98"/>
      <c r="D86" s="98"/>
      <c r="E86" s="98"/>
      <c r="F86" s="98"/>
      <c r="G86" s="98"/>
      <c r="H86" s="98"/>
      <c r="I86" s="99"/>
      <c r="J86" s="100"/>
      <c r="K86" s="315">
        <v>0.05</v>
      </c>
      <c r="L86" s="856">
        <f>N79*K86</f>
        <v>3319.2214195147822</v>
      </c>
      <c r="M86" s="857"/>
      <c r="N86" s="57"/>
    </row>
    <row r="87" spans="1:14" ht="15" thickBot="1">
      <c r="B87" s="820" t="s">
        <v>1037</v>
      </c>
      <c r="C87" s="821"/>
      <c r="D87" s="821"/>
      <c r="E87" s="821"/>
      <c r="F87" s="821"/>
      <c r="G87" s="821"/>
      <c r="H87" s="821"/>
      <c r="I87" s="821"/>
      <c r="J87" s="821"/>
      <c r="K87" s="821"/>
      <c r="L87" s="821"/>
      <c r="M87" s="822"/>
      <c r="N87" s="58">
        <f>L84+L85+L86</f>
        <v>19915.328517088692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86299.756907384333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1" zoomScale="77" zoomScaleNormal="77" workbookViewId="0">
      <selection activeCell="E45" sqref="E45"/>
    </sheetView>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1181</v>
      </c>
      <c r="C31" s="87" t="s">
        <v>2201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228</v>
      </c>
      <c r="B36" s="833" t="str">
        <f>VLOOKUP(A36,EQUIPOS!A6:D154,3,FALSE)</f>
        <v xml:space="preserve">Formaleta metálica (concreto hidráulico)
</v>
      </c>
      <c r="C36" s="834"/>
      <c r="D36" s="834"/>
      <c r="E36" s="834"/>
      <c r="F36" s="834"/>
      <c r="G36" s="834"/>
      <c r="H36" s="835"/>
      <c r="I36" s="277"/>
      <c r="J36" s="278"/>
      <c r="K36" s="279">
        <f>VLOOKUP(A36,EQUIPOS!A6:D163,4,FALSE)</f>
        <v>3238</v>
      </c>
      <c r="L36" s="280"/>
      <c r="M36" s="281">
        <v>2</v>
      </c>
      <c r="N36" s="282">
        <f>K36/M36</f>
        <v>1619</v>
      </c>
    </row>
    <row r="37" spans="1:14">
      <c r="A37" s="119" t="s">
        <v>282</v>
      </c>
      <c r="B37" s="833" t="str">
        <f>VLOOKUP(A37,EQUIPOS!A7:D154,3,FALSE)</f>
        <v>Piloteadora potencia 250KW, RPM 1800, fuerza elevadora 200KN</v>
      </c>
      <c r="C37" s="834"/>
      <c r="D37" s="834"/>
      <c r="E37" s="834"/>
      <c r="F37" s="834"/>
      <c r="G37" s="834"/>
      <c r="H37" s="835"/>
      <c r="I37" s="431"/>
      <c r="J37" s="432"/>
      <c r="K37" s="279">
        <f>VLOOKUP(A37,EQUIPOS!A7:D164,4,FALSE)</f>
        <v>585104</v>
      </c>
      <c r="L37" s="345"/>
      <c r="M37" s="346">
        <v>4</v>
      </c>
      <c r="N37" s="282">
        <f>K37/M37</f>
        <v>146276</v>
      </c>
    </row>
    <row r="38" spans="1:14">
      <c r="A38" s="119" t="s">
        <v>363</v>
      </c>
      <c r="B38" s="833" t="str">
        <f>VLOOKUP(A38,EQUIPOS!A8:D154,3,FALSE)</f>
        <v>Vibrador de concreto, Motor de 3 hp a 18.000 rpm Mangueras de 4 mt</v>
      </c>
      <c r="C38" s="834"/>
      <c r="D38" s="834"/>
      <c r="E38" s="834"/>
      <c r="F38" s="834"/>
      <c r="G38" s="834"/>
      <c r="H38" s="835"/>
      <c r="I38" s="338"/>
      <c r="J38" s="340"/>
      <c r="K38" s="279">
        <f>VLOOKUP(A38,EQUIPOS!A8:D165,4,FALSE)</f>
        <v>7500</v>
      </c>
      <c r="L38" s="433"/>
      <c r="M38" s="434">
        <v>2</v>
      </c>
      <c r="N38" s="282">
        <f>K38/M38</f>
        <v>3750</v>
      </c>
    </row>
    <row r="39" spans="1:14">
      <c r="B39" s="833"/>
      <c r="C39" s="834"/>
      <c r="D39" s="834"/>
      <c r="E39" s="839"/>
      <c r="F39" s="834"/>
      <c r="G39" s="834"/>
      <c r="H39" s="835"/>
      <c r="I39" s="42"/>
      <c r="J39" s="43"/>
      <c r="K39" s="284"/>
      <c r="L39" s="286"/>
      <c r="M39" s="287"/>
      <c r="N39" s="288"/>
    </row>
    <row r="40" spans="1:14">
      <c r="B40" s="840" t="s">
        <v>1036</v>
      </c>
      <c r="C40" s="841"/>
      <c r="D40" s="841"/>
      <c r="E40" s="44"/>
      <c r="F40" s="45"/>
      <c r="G40" s="45"/>
      <c r="H40" s="46"/>
      <c r="I40" s="42"/>
      <c r="J40" s="43"/>
      <c r="K40" s="289"/>
      <c r="L40" s="286"/>
      <c r="M40" s="411">
        <v>0.1</v>
      </c>
      <c r="N40" s="354">
        <f>N76*M40</f>
        <v>1174.5457360179728</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4">
        <f>SUM(N36:N41)</f>
        <v>152819.54573601799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5" t="s">
        <v>1029</v>
      </c>
      <c r="K46" s="91" t="s">
        <v>1030</v>
      </c>
      <c r="L46" s="814" t="s">
        <v>1039</v>
      </c>
      <c r="M46" s="813"/>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2619</v>
      </c>
      <c r="N47" s="282">
        <f>K47*M47</f>
        <v>31101.201783861306</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6820</v>
      </c>
      <c r="N48" s="282">
        <f>K48*M48</f>
        <v>3410</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4060.6510655473035</v>
      </c>
      <c r="N49" s="282">
        <f>K49*M49</f>
        <v>2030.3255327736517</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349563.69</v>
      </c>
      <c r="N50" s="282">
        <f>K50*M50</f>
        <v>46123.842259561075</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0" t="s">
        <v>1037</v>
      </c>
      <c r="C54" s="821"/>
      <c r="D54" s="821"/>
      <c r="E54" s="821"/>
      <c r="F54" s="821"/>
      <c r="G54" s="821"/>
      <c r="H54" s="821"/>
      <c r="I54" s="821"/>
      <c r="J54" s="821"/>
      <c r="K54" s="821"/>
      <c r="L54" s="821"/>
      <c r="M54" s="822"/>
      <c r="N54" s="404">
        <f>SUM(N47:N53)</f>
        <v>82665.369576196041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824">
        <f>VLOOKUP(A59,TRANSPORTE!A5:D117,4,FALSE)</f>
        <v>55.488691299647009</v>
      </c>
      <c r="M59" s="825"/>
      <c r="N59" s="297">
        <f>K59*L59</f>
        <v>2.7744345649823505</v>
      </c>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11745.457360179727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247233.14710695873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49446.62942139175</v>
      </c>
      <c r="M83" s="855"/>
      <c r="N83" s="57"/>
    </row>
    <row r="84" spans="1:14">
      <c r="B84" s="95" t="s">
        <v>1057</v>
      </c>
      <c r="C84" s="96"/>
      <c r="D84" s="96"/>
      <c r="E84" s="96"/>
      <c r="F84" s="96"/>
      <c r="G84" s="96"/>
      <c r="H84" s="96"/>
      <c r="I84" s="93"/>
      <c r="J84" s="94"/>
      <c r="K84" s="314">
        <v>0.05</v>
      </c>
      <c r="L84" s="854">
        <f>N78*K84</f>
        <v>12361.657355347937</v>
      </c>
      <c r="M84" s="855"/>
      <c r="N84" s="57"/>
    </row>
    <row r="85" spans="1:14" ht="15" thickBot="1">
      <c r="B85" s="97" t="s">
        <v>1058</v>
      </c>
      <c r="C85" s="98"/>
      <c r="D85" s="98"/>
      <c r="E85" s="98"/>
      <c r="F85" s="98"/>
      <c r="G85" s="98"/>
      <c r="H85" s="98"/>
      <c r="I85" s="99"/>
      <c r="J85" s="100"/>
      <c r="K85" s="315">
        <v>0.05</v>
      </c>
      <c r="L85" s="856">
        <f>N78*K85</f>
        <v>12361.657355347937</v>
      </c>
      <c r="M85" s="857"/>
      <c r="N85" s="57"/>
    </row>
    <row r="86" spans="1:14" ht="15" thickBot="1">
      <c r="B86" s="820" t="s">
        <v>1037</v>
      </c>
      <c r="C86" s="821"/>
      <c r="D86" s="821"/>
      <c r="E86" s="821"/>
      <c r="F86" s="821"/>
      <c r="G86" s="821"/>
      <c r="H86" s="821"/>
      <c r="I86" s="821"/>
      <c r="J86" s="821"/>
      <c r="K86" s="821"/>
      <c r="L86" s="821"/>
      <c r="M86" s="822"/>
      <c r="N86" s="58">
        <f>L83+L84+L85</f>
        <v>74169.944132087621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321403.09123904636</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15" customHeight="1">
      <c r="B107" s="965" t="s">
        <v>2325</v>
      </c>
      <c r="C107" s="966"/>
      <c r="D107" s="966"/>
      <c r="E107" s="966"/>
      <c r="F107" s="966"/>
      <c r="G107" s="966"/>
      <c r="H107" s="966"/>
      <c r="I107" s="966"/>
      <c r="J107" s="966"/>
      <c r="K107" s="966"/>
      <c r="L107" s="966"/>
      <c r="M107" s="966"/>
      <c r="N107" s="967"/>
    </row>
    <row r="108" spans="2:14" ht="30.75" customHeight="1">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1182</v>
      </c>
      <c r="C31" s="87" t="s">
        <v>1963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228</v>
      </c>
      <c r="B36" s="833" t="str">
        <f>VLOOKUP(A36,EQUIPOS!A6:D154,3,FALSE)</f>
        <v xml:space="preserve">Formaleta metálica (concreto hidráulico)
</v>
      </c>
      <c r="C36" s="834"/>
      <c r="D36" s="834"/>
      <c r="E36" s="834"/>
      <c r="F36" s="834"/>
      <c r="G36" s="834"/>
      <c r="H36" s="835"/>
      <c r="I36" s="277"/>
      <c r="J36" s="278"/>
      <c r="K36" s="279">
        <f>VLOOKUP(A36,EQUIPOS!A6:D163,4,FALSE)</f>
        <v>3238</v>
      </c>
      <c r="L36" s="280"/>
      <c r="M36" s="281">
        <v>2</v>
      </c>
      <c r="N36" s="282">
        <f>K36/M36</f>
        <v>1619</v>
      </c>
    </row>
    <row r="37" spans="1:14">
      <c r="A37" s="119" t="s">
        <v>282</v>
      </c>
      <c r="B37" s="833" t="str">
        <f>VLOOKUP(A37,EQUIPOS!A7:D154,3,FALSE)</f>
        <v>Piloteadora potencia 250KW, RPM 1800, fuerza elevadora 200KN</v>
      </c>
      <c r="C37" s="834"/>
      <c r="D37" s="834"/>
      <c r="E37" s="834"/>
      <c r="F37" s="834"/>
      <c r="G37" s="834"/>
      <c r="H37" s="835"/>
      <c r="I37" s="431"/>
      <c r="J37" s="432"/>
      <c r="K37" s="279">
        <f>VLOOKUP(A37,EQUIPOS!A7:D164,4,FALSE)</f>
        <v>585104</v>
      </c>
      <c r="L37" s="345"/>
      <c r="M37" s="346">
        <v>4</v>
      </c>
      <c r="N37" s="282">
        <f>K37/M37</f>
        <v>146276</v>
      </c>
    </row>
    <row r="38" spans="1:14">
      <c r="A38" s="119" t="s">
        <v>363</v>
      </c>
      <c r="B38" s="833" t="str">
        <f>VLOOKUP(A38,EQUIPOS!A8:D154,3,FALSE)</f>
        <v>Vibrador de concreto, Motor de 3 hp a 18.000 rpm Mangueras de 4 mt</v>
      </c>
      <c r="C38" s="834"/>
      <c r="D38" s="834"/>
      <c r="E38" s="834"/>
      <c r="F38" s="834"/>
      <c r="G38" s="834"/>
      <c r="H38" s="835"/>
      <c r="I38" s="338"/>
      <c r="J38" s="340"/>
      <c r="K38" s="279">
        <f>VLOOKUP(A38,EQUIPOS!A8:D165,4,FALSE)</f>
        <v>7500</v>
      </c>
      <c r="L38" s="433"/>
      <c r="M38" s="434">
        <v>2</v>
      </c>
      <c r="N38" s="282">
        <f>K38/M38</f>
        <v>3750</v>
      </c>
    </row>
    <row r="39" spans="1:14">
      <c r="B39" s="833"/>
      <c r="C39" s="834"/>
      <c r="D39" s="834"/>
      <c r="E39" s="839"/>
      <c r="F39" s="834"/>
      <c r="G39" s="834"/>
      <c r="H39" s="835"/>
      <c r="I39" s="42"/>
      <c r="J39" s="43"/>
      <c r="K39" s="284"/>
      <c r="L39" s="286"/>
      <c r="M39" s="287"/>
      <c r="N39" s="288"/>
    </row>
    <row r="40" spans="1:14">
      <c r="B40" s="840" t="s">
        <v>1036</v>
      </c>
      <c r="C40" s="841"/>
      <c r="D40" s="841"/>
      <c r="E40" s="44"/>
      <c r="F40" s="45"/>
      <c r="G40" s="45"/>
      <c r="H40" s="46"/>
      <c r="I40" s="42"/>
      <c r="J40" s="43"/>
      <c r="K40" s="289"/>
      <c r="L40" s="286"/>
      <c r="M40" s="411">
        <v>0.1</v>
      </c>
      <c r="N40" s="354">
        <f>N76*M40</f>
        <v>1174.5457360179728</v>
      </c>
    </row>
    <row r="41" spans="1:14" ht="15" thickBot="1">
      <c r="B41" s="833"/>
      <c r="C41" s="834"/>
      <c r="D41" s="834"/>
      <c r="E41" s="834"/>
      <c r="F41" s="834"/>
      <c r="G41" s="834"/>
      <c r="H41" s="835"/>
      <c r="I41" s="842"/>
      <c r="J41" s="843"/>
      <c r="K41" s="47"/>
      <c r="L41" s="844"/>
      <c r="M41" s="845"/>
      <c r="N41" s="111"/>
    </row>
    <row r="42" spans="1:14" ht="15" thickBot="1">
      <c r="B42" s="820" t="s">
        <v>1037</v>
      </c>
      <c r="C42" s="821"/>
      <c r="D42" s="821"/>
      <c r="E42" s="821"/>
      <c r="F42" s="821"/>
      <c r="G42" s="821"/>
      <c r="H42" s="821"/>
      <c r="I42" s="821"/>
      <c r="J42" s="821"/>
      <c r="K42" s="821"/>
      <c r="L42" s="821"/>
      <c r="M42" s="822"/>
      <c r="N42" s="404">
        <f>SUM(N36:N41)</f>
        <v>152819.54573601799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5" t="s">
        <v>1029</v>
      </c>
      <c r="K46" s="91" t="s">
        <v>1030</v>
      </c>
      <c r="L46" s="814" t="s">
        <v>1039</v>
      </c>
      <c r="M46" s="813"/>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2619</v>
      </c>
      <c r="N47" s="282">
        <f>K47*M47</f>
        <v>31101.201783861306</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6820</v>
      </c>
      <c r="N48" s="282">
        <f>K48*M48</f>
        <v>3410</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4060.6510655473035</v>
      </c>
      <c r="N49" s="282">
        <f>K49*M49</f>
        <v>2030.3255327736517</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349563.69</v>
      </c>
      <c r="N50" s="282">
        <f>K50*M50</f>
        <v>46123.842259561075</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0" t="s">
        <v>1037</v>
      </c>
      <c r="C54" s="821"/>
      <c r="D54" s="821"/>
      <c r="E54" s="821"/>
      <c r="F54" s="821"/>
      <c r="G54" s="821"/>
      <c r="H54" s="821"/>
      <c r="I54" s="821"/>
      <c r="J54" s="821"/>
      <c r="K54" s="821"/>
      <c r="L54" s="821"/>
      <c r="M54" s="822"/>
      <c r="N54" s="404">
        <f>SUM(N47:N53)</f>
        <v>82665.369576196041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824">
        <f>VLOOKUP(A59,TRANSPORTE!A5:D117,4,FALSE)</f>
        <v>55.488691299647009</v>
      </c>
      <c r="M59" s="825"/>
      <c r="N59" s="297">
        <f>K59*L59</f>
        <v>2.7744345649823505</v>
      </c>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09"/>
      <c r="M64" s="810"/>
      <c r="N64" s="133"/>
    </row>
    <row r="65" spans="1:15" ht="15" thickBot="1">
      <c r="B65" s="826" t="s">
        <v>1037</v>
      </c>
      <c r="C65" s="827"/>
      <c r="D65" s="827"/>
      <c r="E65" s="827"/>
      <c r="F65" s="827"/>
      <c r="G65" s="827"/>
      <c r="H65" s="827"/>
      <c r="I65" s="827"/>
      <c r="J65" s="827"/>
      <c r="K65" s="827"/>
      <c r="L65" s="827"/>
      <c r="M65" s="828"/>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849"/>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7">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07"/>
      <c r="C75" s="808"/>
      <c r="D75" s="808"/>
      <c r="E75" s="808"/>
      <c r="F75" s="808"/>
      <c r="G75" s="808"/>
      <c r="H75" s="808"/>
      <c r="I75" s="132"/>
      <c r="J75" s="132"/>
      <c r="K75" s="132"/>
      <c r="L75" s="908"/>
      <c r="M75" s="908"/>
      <c r="N75" s="51"/>
    </row>
    <row r="76" spans="1:15" ht="15" thickBot="1">
      <c r="B76" s="826" t="s">
        <v>1037</v>
      </c>
      <c r="C76" s="827"/>
      <c r="D76" s="827"/>
      <c r="E76" s="827"/>
      <c r="F76" s="827"/>
      <c r="G76" s="827"/>
      <c r="H76" s="827"/>
      <c r="I76" s="827"/>
      <c r="J76" s="827"/>
      <c r="K76" s="827"/>
      <c r="L76" s="827"/>
      <c r="M76" s="828"/>
      <c r="N76" s="311">
        <f>SUM(N70:N75)</f>
        <v>11745.457360179727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247233.14710695873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49446.62942139175</v>
      </c>
      <c r="M83" s="855"/>
      <c r="N83" s="57"/>
    </row>
    <row r="84" spans="1:14">
      <c r="B84" s="95" t="s">
        <v>1057</v>
      </c>
      <c r="C84" s="96"/>
      <c r="D84" s="96"/>
      <c r="E84" s="96"/>
      <c r="F84" s="96"/>
      <c r="G84" s="96"/>
      <c r="H84" s="96"/>
      <c r="I84" s="93"/>
      <c r="J84" s="94"/>
      <c r="K84" s="314">
        <v>0.05</v>
      </c>
      <c r="L84" s="854">
        <f>N78*K84</f>
        <v>12361.657355347937</v>
      </c>
      <c r="M84" s="855"/>
      <c r="N84" s="57"/>
    </row>
    <row r="85" spans="1:14" ht="15" thickBot="1">
      <c r="B85" s="97" t="s">
        <v>1058</v>
      </c>
      <c r="C85" s="98"/>
      <c r="D85" s="98"/>
      <c r="E85" s="98"/>
      <c r="F85" s="98"/>
      <c r="G85" s="98"/>
      <c r="H85" s="98"/>
      <c r="I85" s="99"/>
      <c r="J85" s="100"/>
      <c r="K85" s="315">
        <v>0.05</v>
      </c>
      <c r="L85" s="856">
        <f>N78*K85</f>
        <v>12361.657355347937</v>
      </c>
      <c r="M85" s="857"/>
      <c r="N85" s="57"/>
    </row>
    <row r="86" spans="1:14" ht="15" thickBot="1">
      <c r="B86" s="820" t="s">
        <v>1037</v>
      </c>
      <c r="C86" s="821"/>
      <c r="D86" s="821"/>
      <c r="E86" s="821"/>
      <c r="F86" s="821"/>
      <c r="G86" s="821"/>
      <c r="H86" s="821"/>
      <c r="I86" s="821"/>
      <c r="J86" s="821"/>
      <c r="K86" s="821"/>
      <c r="L86" s="821"/>
      <c r="M86" s="822"/>
      <c r="N86" s="58">
        <f>L83+L84+L85</f>
        <v>74169.944132087621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321403.09123904636</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1183</v>
      </c>
      <c r="C31" s="87" t="s">
        <v>2337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243</v>
      </c>
      <c r="B36" s="833" t="str">
        <f>VLOOKUP(A36,EQUIPOS!A6:D154,3,FALSE)</f>
        <v>Grúa 10 ton</v>
      </c>
      <c r="C36" s="834"/>
      <c r="D36" s="834"/>
      <c r="E36" s="834"/>
      <c r="F36" s="834"/>
      <c r="G36" s="834"/>
      <c r="H36" s="835"/>
      <c r="I36" s="277"/>
      <c r="J36" s="278"/>
      <c r="K36" s="279">
        <f>VLOOKUP(A36,EQUIPOS!A6:D163,4,FALSE)</f>
        <v>403519.99999999994</v>
      </c>
      <c r="L36" s="280"/>
      <c r="M36" s="281">
        <v>0.158</v>
      </c>
      <c r="N36" s="282">
        <f t="shared" ref="N36:N44" si="0">K36/M36</f>
        <v>2553924.0506329108</v>
      </c>
    </row>
    <row r="37" spans="1:14">
      <c r="A37" s="119" t="s">
        <v>121</v>
      </c>
      <c r="B37" s="833" t="str">
        <f>VLOOKUP(A37,EQUIPOS!A7:D154,3,FALSE)</f>
        <v>Bomba eléctrica para accionar la celda</v>
      </c>
      <c r="C37" s="834"/>
      <c r="D37" s="834"/>
      <c r="E37" s="834"/>
      <c r="F37" s="834"/>
      <c r="G37" s="834"/>
      <c r="H37" s="835"/>
      <c r="I37" s="431"/>
      <c r="J37" s="432"/>
      <c r="K37" s="279">
        <f>VLOOKUP(A37,EQUIPOS!A7:D164,4,FALSE)</f>
        <v>43760.305455007328</v>
      </c>
      <c r="L37" s="345"/>
      <c r="M37" s="346">
        <v>0.158</v>
      </c>
      <c r="N37" s="282">
        <f t="shared" si="0"/>
        <v>276963.95857599576</v>
      </c>
    </row>
    <row r="38" spans="1:14">
      <c r="A38" s="119" t="s">
        <v>217</v>
      </c>
      <c r="B38" s="833" t="str">
        <f>VLOOKUP(A38,EQUIPOS!A8:D154,3,FALSE)</f>
        <v>Equipo de soldadura y de acetileno (incluye soldadura)</v>
      </c>
      <c r="C38" s="834"/>
      <c r="D38" s="834"/>
      <c r="E38" s="834"/>
      <c r="F38" s="834"/>
      <c r="G38" s="834"/>
      <c r="H38" s="835"/>
      <c r="I38" s="431"/>
      <c r="J38" s="432"/>
      <c r="K38" s="448">
        <f>VLOOKUP(A38,EQUIPOS!A8:D165,4,FALSE)</f>
        <v>21093.970076161197</v>
      </c>
      <c r="L38" s="345"/>
      <c r="M38" s="346">
        <v>0.158</v>
      </c>
      <c r="N38" s="282">
        <f t="shared" si="0"/>
        <v>133506.13972253923</v>
      </c>
    </row>
    <row r="39" spans="1:14">
      <c r="A39" s="119" t="s">
        <v>255</v>
      </c>
      <c r="B39" s="833" t="str">
        <f>VLOOKUP(A39,EQUIPOS!A9:D154,3,FALSE)</f>
        <v>Manómetro cable de acero para bajar la celda</v>
      </c>
      <c r="C39" s="834"/>
      <c r="D39" s="834"/>
      <c r="E39" s="834"/>
      <c r="F39" s="834"/>
      <c r="G39" s="834"/>
      <c r="H39" s="835"/>
      <c r="I39" s="431"/>
      <c r="J39" s="432"/>
      <c r="K39" s="448">
        <f>VLOOKUP(A39,EQUIPOS!A9:D166,4,FALSE)</f>
        <v>1276232</v>
      </c>
      <c r="L39" s="345"/>
      <c r="M39" s="346">
        <v>0.158</v>
      </c>
      <c r="N39" s="282">
        <f t="shared" si="0"/>
        <v>8077417.7215189869</v>
      </c>
    </row>
    <row r="40" spans="1:14">
      <c r="A40" s="119" t="s">
        <v>1732</v>
      </c>
      <c r="B40" s="833" t="str">
        <f>VLOOKUP(A40,EQUIPOS!A10:D154,3,FALSE)</f>
        <v xml:space="preserve">Retroexcavadora sobre llantas 
</v>
      </c>
      <c r="C40" s="834"/>
      <c r="D40" s="834"/>
      <c r="E40" s="834"/>
      <c r="F40" s="834"/>
      <c r="G40" s="834"/>
      <c r="H40" s="835"/>
      <c r="I40" s="431"/>
      <c r="J40" s="432"/>
      <c r="K40" s="448">
        <f>VLOOKUP(A40,EQUIPOS!A10:D167,4,FALSE)</f>
        <v>120000</v>
      </c>
      <c r="L40" s="345"/>
      <c r="M40" s="346">
        <v>0.158</v>
      </c>
      <c r="N40" s="282">
        <f t="shared" si="0"/>
        <v>759493.67088607594</v>
      </c>
    </row>
    <row r="41" spans="1:14">
      <c r="A41" s="119" t="s">
        <v>115</v>
      </c>
      <c r="B41" s="833" t="str">
        <f>VLOOKUP(A41,EQUIPOS!A6:D154,3,FALSE)</f>
        <v>Andamiaje para Aplicar la Carga (Equipos Sustituto de la Tara)</v>
      </c>
      <c r="C41" s="834"/>
      <c r="D41" s="834"/>
      <c r="E41" s="834"/>
      <c r="F41" s="834"/>
      <c r="G41" s="834"/>
      <c r="H41" s="835"/>
      <c r="I41" s="431"/>
      <c r="J41" s="432"/>
      <c r="K41" s="448">
        <f>VLOOKUP(A41,EQUIPOS!A6:D154,4,FALSE)</f>
        <v>45000</v>
      </c>
      <c r="L41" s="345"/>
      <c r="M41" s="346">
        <v>0.158</v>
      </c>
      <c r="N41" s="282">
        <f t="shared" si="0"/>
        <v>284810.12658227846</v>
      </c>
    </row>
    <row r="42" spans="1:14">
      <c r="A42" s="119" t="s">
        <v>224</v>
      </c>
      <c r="B42" s="833" t="str">
        <f>VLOOKUP(A42,EQUIPOS!A12:D156,3,FALSE)</f>
        <v>Equipo de Medición (Deformimetros Eléctricos, Mecánicos, Celdas de Carga,  Etc.)</v>
      </c>
      <c r="C42" s="834"/>
      <c r="D42" s="834"/>
      <c r="E42" s="834"/>
      <c r="F42" s="834"/>
      <c r="G42" s="834"/>
      <c r="H42" s="835"/>
      <c r="I42" s="338"/>
      <c r="J42" s="340"/>
      <c r="K42" s="448">
        <f>VLOOKUP(A42,EQUIPOS!A12:D169,4,FALSE)</f>
        <v>153660</v>
      </c>
      <c r="L42" s="433"/>
      <c r="M42" s="434">
        <v>0.158</v>
      </c>
      <c r="N42" s="282">
        <f t="shared" si="0"/>
        <v>972531.64556962019</v>
      </c>
    </row>
    <row r="43" spans="1:14">
      <c r="A43" t="s">
        <v>335</v>
      </c>
      <c r="B43" s="833" t="str">
        <f>VLOOKUP(A43,EQUIPOS!A13:D157,3,FALSE)</f>
        <v>Tara (Recebo, Agua, Etc.)</v>
      </c>
      <c r="C43" s="834"/>
      <c r="D43" s="834"/>
      <c r="E43" s="834"/>
      <c r="F43" s="834"/>
      <c r="G43" s="834"/>
      <c r="H43" s="835"/>
      <c r="I43" s="42"/>
      <c r="J43" s="43"/>
      <c r="K43" s="448">
        <f>VLOOKUP(A43,EQUIPOS!A13:D170,4,FALSE)</f>
        <v>242216</v>
      </c>
      <c r="L43" s="286"/>
      <c r="M43" s="287">
        <v>2.8000000000000001E-2</v>
      </c>
      <c r="N43" s="282">
        <f t="shared" si="0"/>
        <v>8650571.4285714291</v>
      </c>
    </row>
    <row r="44" spans="1:14">
      <c r="A44" t="s">
        <v>216</v>
      </c>
      <c r="B44" s="833" t="str">
        <f>VLOOKUP(A44,EQUIPOS!A14:D158,3,FALSE)</f>
        <v xml:space="preserve">Equipo de topografía Teodolito electrónico con abertura de anteojo de 42 mm. Aumento del anteojo: 30x.Distancia mínima de enfoque: 1.0 m. Precisión: 5´´. Compensador con rango de trabajo ±3´. </v>
      </c>
      <c r="C44" s="834"/>
      <c r="D44" s="834"/>
      <c r="E44" s="834"/>
      <c r="F44" s="834"/>
      <c r="G44" s="834"/>
      <c r="H44" s="835"/>
      <c r="I44" s="42"/>
      <c r="J44" s="43"/>
      <c r="K44" s="448">
        <f>VLOOKUP(A44,EQUIPOS!A14:D171,4,FALSE)</f>
        <v>3000</v>
      </c>
      <c r="L44" s="286"/>
      <c r="M44" s="287">
        <v>0.158</v>
      </c>
      <c r="N44" s="283">
        <f t="shared" si="0"/>
        <v>18987.3417721519</v>
      </c>
    </row>
    <row r="45" spans="1:14">
      <c r="B45" s="840" t="s">
        <v>1036</v>
      </c>
      <c r="C45" s="841"/>
      <c r="D45" s="841"/>
      <c r="E45" s="44"/>
      <c r="F45" s="45"/>
      <c r="G45" s="45"/>
      <c r="H45" s="46"/>
      <c r="I45" s="42"/>
      <c r="J45" s="43"/>
      <c r="K45" s="289"/>
      <c r="L45" s="286"/>
      <c r="M45" s="411">
        <v>0.02</v>
      </c>
      <c r="N45" s="354">
        <f>N81*M45</f>
        <v>19315.10654910397</v>
      </c>
    </row>
    <row r="46" spans="1:14" ht="15" thickBot="1">
      <c r="B46" s="833"/>
      <c r="C46" s="834"/>
      <c r="D46" s="834"/>
      <c r="E46" s="834"/>
      <c r="F46" s="834"/>
      <c r="G46" s="834"/>
      <c r="H46" s="835"/>
      <c r="I46" s="842"/>
      <c r="J46" s="843"/>
      <c r="K46" s="47"/>
      <c r="L46" s="844"/>
      <c r="M46" s="845"/>
      <c r="N46" s="111"/>
    </row>
    <row r="47" spans="1:14" ht="15" thickBot="1">
      <c r="B47" s="820" t="s">
        <v>1037</v>
      </c>
      <c r="C47" s="821"/>
      <c r="D47" s="821"/>
      <c r="E47" s="821"/>
      <c r="F47" s="821"/>
      <c r="G47" s="821"/>
      <c r="H47" s="821"/>
      <c r="I47" s="821"/>
      <c r="J47" s="821"/>
      <c r="K47" s="821"/>
      <c r="L47" s="821"/>
      <c r="M47" s="822"/>
      <c r="N47" s="404">
        <f>SUM(N36:N46)</f>
        <v>21747521.190381087</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5" t="s">
        <v>1029</v>
      </c>
      <c r="K51" s="91" t="s">
        <v>1030</v>
      </c>
      <c r="L51" s="814" t="s">
        <v>1039</v>
      </c>
      <c r="M51" s="813"/>
      <c r="N51" s="92" t="s">
        <v>1035</v>
      </c>
    </row>
    <row r="52" spans="1:14">
      <c r="A52" s="167" t="s">
        <v>412</v>
      </c>
      <c r="B52" s="49" t="str">
        <f>VLOOKUP(A52,MATERIALES!A5:D373,3,FALSE)</f>
        <v>Celda especial de carga</v>
      </c>
      <c r="C52" s="291"/>
      <c r="D52" s="291"/>
      <c r="E52" s="291"/>
      <c r="F52" s="291"/>
      <c r="G52" s="291"/>
      <c r="H52" s="291"/>
      <c r="I52" s="278"/>
      <c r="J52" s="234" t="str">
        <f>VLOOKUP(A52,MATERIALES!A6:D644,2,FALSE)</f>
        <v>u</v>
      </c>
      <c r="K52" s="292">
        <v>1</v>
      </c>
      <c r="L52" s="277"/>
      <c r="M52" s="412">
        <f>VLOOKUP(A52,MATERIALES!A5:D396,4,FALSE)</f>
        <v>14425358.154997088</v>
      </c>
      <c r="N52" s="282">
        <f t="shared" ref="N52:N58" si="1">K52*M52</f>
        <v>14425358.154997088</v>
      </c>
    </row>
    <row r="53" spans="1:14">
      <c r="A53" s="167" t="s">
        <v>515</v>
      </c>
      <c r="B53" s="49" t="str">
        <f>VLOOKUP(A53,MATERIALES!A6:D373,3,FALSE)</f>
        <v>Manguera de alta presión</v>
      </c>
      <c r="C53" s="435"/>
      <c r="D53" s="435"/>
      <c r="E53" s="435"/>
      <c r="F53" s="435"/>
      <c r="G53" s="435"/>
      <c r="H53" s="435"/>
      <c r="I53" s="435"/>
      <c r="J53" s="321" t="str">
        <f>VLOOKUP(A53,MATERIALES!A7:D645,2,FALSE)</f>
        <v>m</v>
      </c>
      <c r="K53" s="407">
        <v>30</v>
      </c>
      <c r="L53" s="431"/>
      <c r="M53" s="412">
        <f>VLOOKUP(A53,MATERIALES!A6:D397,4,FALSE)</f>
        <v>96731.20542304164</v>
      </c>
      <c r="N53" s="282">
        <f t="shared" si="1"/>
        <v>2901936.162691249</v>
      </c>
    </row>
    <row r="54" spans="1:14">
      <c r="A54" s="167" t="s">
        <v>792</v>
      </c>
      <c r="B54" s="49" t="str">
        <f>VLOOKUP(A54,MATERIALES!A6:D373,3,FALSE)</f>
        <v>Tubo Metálico De Alta Resistencia</v>
      </c>
      <c r="C54" s="435"/>
      <c r="D54" s="435"/>
      <c r="E54" s="435"/>
      <c r="F54" s="435"/>
      <c r="G54" s="435"/>
      <c r="H54" s="435"/>
      <c r="I54" s="435"/>
      <c r="J54" s="322" t="str">
        <f>VLOOKUP(A54,MATERIALES!A8:D646,2,FALSE)</f>
        <v>m</v>
      </c>
      <c r="K54" s="407">
        <v>60</v>
      </c>
      <c r="L54" s="431"/>
      <c r="M54" s="412">
        <f>VLOOKUP(A54,MATERIALES!A6:D398,4,FALSE)</f>
        <v>48936.835496632433</v>
      </c>
      <c r="N54" s="282">
        <f t="shared" si="1"/>
        <v>2936210.1297979462</v>
      </c>
    </row>
    <row r="55" spans="1:14">
      <c r="A55" s="167" t="s">
        <v>799</v>
      </c>
      <c r="B55" s="49" t="str">
        <f>VLOOKUP(A55,MATERIALES!A6:D373,3,FALSE)</f>
        <v>Uniones especiales de alta resistencia para tubería</v>
      </c>
      <c r="C55" s="435"/>
      <c r="D55" s="435"/>
      <c r="E55" s="435"/>
      <c r="F55" s="435"/>
      <c r="G55" s="435"/>
      <c r="H55" s="435"/>
      <c r="I55" s="435"/>
      <c r="J55" s="322" t="str">
        <f>VLOOKUP(A55,MATERIALES!A9:D647,2,FALSE)</f>
        <v>u</v>
      </c>
      <c r="K55" s="407">
        <v>12</v>
      </c>
      <c r="L55" s="431"/>
      <c r="M55" s="412">
        <f>VLOOKUP(A55,MATERIALES!A6:D399,4,FALSE)</f>
        <v>38620.581574349366</v>
      </c>
      <c r="N55" s="282">
        <f t="shared" si="1"/>
        <v>463446.97889219236</v>
      </c>
    </row>
    <row r="56" spans="1:14">
      <c r="A56" s="167" t="s">
        <v>755</v>
      </c>
      <c r="B56" s="49" t="str">
        <f>VLOOKUP(A56,MATERIALES!A7:D373,3,FALSE)</f>
        <v>Transductores electrónicos (incluye cables, protección contra el concreto y panel de lectura)</v>
      </c>
      <c r="C56" s="435"/>
      <c r="D56" s="435"/>
      <c r="E56" s="435"/>
      <c r="F56" s="435"/>
      <c r="G56" s="435"/>
      <c r="H56" s="435"/>
      <c r="I56" s="435"/>
      <c r="J56" s="322" t="str">
        <f>VLOOKUP(A56,MATERIALES!A10:D648,2,FALSE)</f>
        <v>u</v>
      </c>
      <c r="K56" s="407">
        <v>2</v>
      </c>
      <c r="L56" s="431"/>
      <c r="M56" s="412">
        <f>VLOOKUP(A56,MATERIALES!A7:D400,4,FALSE)</f>
        <v>1465556.1056536387</v>
      </c>
      <c r="N56" s="282">
        <f t="shared" si="1"/>
        <v>2931112.2113072774</v>
      </c>
    </row>
    <row r="57" spans="1:14">
      <c r="A57" s="167" t="s">
        <v>757</v>
      </c>
      <c r="B57" s="49" t="str">
        <f>VLOOKUP(A57,MATERIALES!A8:D373,3,FALSE)</f>
        <v>Transductores mecánicos (incluye cables, protección contra el concreto y panel de lectura)</v>
      </c>
      <c r="C57" s="435"/>
      <c r="D57" s="435"/>
      <c r="E57" s="435"/>
      <c r="F57" s="435"/>
      <c r="G57" s="435"/>
      <c r="H57" s="435"/>
      <c r="I57" s="435"/>
      <c r="J57" s="322" t="str">
        <f>VLOOKUP(A57,MATERIALES!A11:D649,2,FALSE)</f>
        <v>u</v>
      </c>
      <c r="K57" s="407">
        <v>5</v>
      </c>
      <c r="L57" s="431"/>
      <c r="M57" s="412">
        <f>VLOOKUP(A57,MATERIALES!A8:D401,4,FALSE)</f>
        <v>895140.74929208902</v>
      </c>
      <c r="N57" s="282">
        <f t="shared" si="1"/>
        <v>4475703.7464604452</v>
      </c>
    </row>
    <row r="58" spans="1:14" ht="15" thickBot="1">
      <c r="A58" s="215" t="s">
        <v>564</v>
      </c>
      <c r="B58" s="49" t="str">
        <f>VLOOKUP(A58,MATERIALES!A9:D374,3,FALSE)</f>
        <v xml:space="preserve">Material seleccionado para Relleno
</v>
      </c>
      <c r="C58" s="320"/>
      <c r="D58" s="320"/>
      <c r="E58" s="320"/>
      <c r="F58" s="320"/>
      <c r="G58" s="320"/>
      <c r="H58" s="320"/>
      <c r="I58" s="320"/>
      <c r="J58" s="445" t="str">
        <f>VLOOKUP(A58,MATERIALES!A12:D650,2,FALSE)</f>
        <v>m3</v>
      </c>
      <c r="K58" s="132">
        <v>70</v>
      </c>
      <c r="L58" s="335"/>
      <c r="M58" s="412">
        <f>VLOOKUP(A58,MATERIALES!A9:D402,4,FALSE)</f>
        <v>17054.734475298676</v>
      </c>
      <c r="N58" s="282">
        <f t="shared" si="1"/>
        <v>1193831.4132709072</v>
      </c>
    </row>
    <row r="59" spans="1:14" ht="15" thickBot="1">
      <c r="B59" s="820" t="s">
        <v>1037</v>
      </c>
      <c r="C59" s="821"/>
      <c r="D59" s="821"/>
      <c r="E59" s="821"/>
      <c r="F59" s="821"/>
      <c r="G59" s="821"/>
      <c r="H59" s="821"/>
      <c r="I59" s="821"/>
      <c r="J59" s="821"/>
      <c r="K59" s="821"/>
      <c r="L59" s="821"/>
      <c r="M59" s="822"/>
      <c r="N59" s="404">
        <f>SUM(N52:N58)</f>
        <v>29327598.797417104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1479</v>
      </c>
      <c r="B64" s="52" t="str">
        <f>VLOOKUP(A64,TRANSPORTE!A5:D117,3,FALSE)</f>
        <v>Transporte de Equipos para Prueba (1)</v>
      </c>
      <c r="C64" s="327"/>
      <c r="D64" s="327"/>
      <c r="E64" s="327"/>
      <c r="F64" s="327"/>
      <c r="G64" s="327"/>
      <c r="H64" s="321" t="s">
        <v>1552</v>
      </c>
      <c r="I64" s="289">
        <v>0.05</v>
      </c>
      <c r="J64" s="296">
        <v>1</v>
      </c>
      <c r="K64" s="289">
        <f>I64*J64</f>
        <v>0.05</v>
      </c>
      <c r="L64" s="824">
        <f>VLOOKUP(A64,TRANSPORTE!A5:D117,4,FALSE)</f>
        <v>177109.93386256482</v>
      </c>
      <c r="M64" s="825"/>
      <c r="N64" s="297">
        <f>K64*L64</f>
        <v>8855.4966931282415</v>
      </c>
    </row>
    <row r="65" spans="1:15">
      <c r="B65" s="52"/>
      <c r="C65" s="53"/>
      <c r="D65" s="53"/>
      <c r="E65" s="53"/>
      <c r="F65" s="53"/>
      <c r="G65" s="53"/>
      <c r="H65" s="321"/>
      <c r="I65" s="289"/>
      <c r="J65" s="296"/>
      <c r="K65" s="289"/>
      <c r="L65" s="824"/>
      <c r="M65" s="825"/>
      <c r="N65" s="297"/>
    </row>
    <row r="66" spans="1:15">
      <c r="B66" s="52"/>
      <c r="C66" s="53"/>
      <c r="D66" s="53"/>
      <c r="E66" s="53"/>
      <c r="F66" s="53"/>
      <c r="G66" s="53"/>
      <c r="H66" s="321"/>
      <c r="I66" s="289"/>
      <c r="J66" s="296"/>
      <c r="K66" s="289"/>
      <c r="L66" s="824"/>
      <c r="M66" s="825"/>
      <c r="N66" s="297"/>
    </row>
    <row r="67" spans="1:15">
      <c r="B67" s="52"/>
      <c r="C67" s="53"/>
      <c r="D67" s="53"/>
      <c r="E67" s="53"/>
      <c r="F67" s="53"/>
      <c r="G67" s="53"/>
      <c r="H67" s="321"/>
      <c r="I67" s="289"/>
      <c r="J67" s="296"/>
      <c r="K67" s="289"/>
      <c r="L67" s="824"/>
      <c r="M67" s="825"/>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8855.4966931282415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68" t="s">
        <v>15</v>
      </c>
      <c r="B75" s="55" t="str">
        <f>VLOOKUP(A75,'MANO DE OBRA'!A8:D68,3,FALSE)</f>
        <v>Obrero (6)</v>
      </c>
      <c r="C75" s="53"/>
      <c r="D75" s="53"/>
      <c r="E75" s="53"/>
      <c r="F75" s="53"/>
      <c r="G75" s="53"/>
      <c r="H75" s="53"/>
      <c r="I75" s="302">
        <f>K75/J75*100</f>
        <v>165623.36823599998</v>
      </c>
      <c r="J75" s="303">
        <v>185</v>
      </c>
      <c r="K75" s="304">
        <f>VLOOKUP(A75,'MANO DE OBRA'!A8:D99,4,FALSE)</f>
        <v>306403.23123659997</v>
      </c>
      <c r="L75" s="56"/>
      <c r="M75" s="444">
        <v>1.26</v>
      </c>
      <c r="N75" s="405">
        <f>K75/M75</f>
        <v>243177.1676480952</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2">
        <v>1.26</v>
      </c>
      <c r="N76" s="405">
        <f>K76/M76</f>
        <v>81059.055882698405</v>
      </c>
    </row>
    <row r="77" spans="1:15">
      <c r="A77" s="179" t="s">
        <v>64</v>
      </c>
      <c r="B77" s="55" t="str">
        <f>VLOOKUP(A77,'MANO DE OBRA'!A9:D70,3,FALSE)</f>
        <v>Ingeniero supervisor</v>
      </c>
      <c r="C77" s="53"/>
      <c r="D77" s="53"/>
      <c r="E77" s="53"/>
      <c r="F77" s="53"/>
      <c r="G77" s="53"/>
      <c r="H77" s="53"/>
      <c r="I77" s="302">
        <f>K77/J77*100</f>
        <v>179425.31558899998</v>
      </c>
      <c r="J77" s="303">
        <v>185</v>
      </c>
      <c r="K77" s="304">
        <f>VLOOKUP(A77,'MANO DE OBRA'!A9:D101,4,FALSE)</f>
        <v>331936.83383964997</v>
      </c>
      <c r="L77" s="56"/>
      <c r="M77" s="310">
        <v>1.26</v>
      </c>
      <c r="N77" s="405">
        <f>K77/M77</f>
        <v>263441.93161876983</v>
      </c>
    </row>
    <row r="78" spans="1:15">
      <c r="A78" s="179" t="s">
        <v>78</v>
      </c>
      <c r="B78" s="55" t="str">
        <f>VLOOKUP(A78,'MANO DE OBRA'!A10:D71,3,FALSE)</f>
        <v xml:space="preserve">Ingeniero Geotecnista </v>
      </c>
      <c r="C78" s="53"/>
      <c r="D78" s="53"/>
      <c r="E78" s="53"/>
      <c r="F78" s="53"/>
      <c r="G78" s="53"/>
      <c r="H78" s="53"/>
      <c r="I78" s="302">
        <f>K78/J78*100</f>
        <v>229897.31453999999</v>
      </c>
      <c r="J78" s="303">
        <v>185</v>
      </c>
      <c r="K78" s="304">
        <f>VLOOKUP(A78,'MANO DE OBRA'!A10:D102,4,FALSE)</f>
        <v>425310.03189899999</v>
      </c>
      <c r="L78" s="328"/>
      <c r="M78" s="310">
        <v>1.26</v>
      </c>
      <c r="N78" s="405">
        <f>K78/M78</f>
        <v>337547.64436428569</v>
      </c>
    </row>
    <row r="79" spans="1:15">
      <c r="A79" s="179" t="s">
        <v>2334</v>
      </c>
      <c r="B79" s="55" t="str">
        <f>VLOOKUP(A79,'MANO DE OBRA'!A11:D72,3,FALSE)</f>
        <v>Celador</v>
      </c>
      <c r="C79" s="53"/>
      <c r="D79" s="53"/>
      <c r="E79" s="53"/>
      <c r="F79" s="53"/>
      <c r="G79" s="53"/>
      <c r="H79" s="53"/>
      <c r="I79" s="302">
        <f>K79/J79*100</f>
        <v>27603.894705999999</v>
      </c>
      <c r="J79" s="303">
        <v>185</v>
      </c>
      <c r="K79" s="308">
        <f>VLOOKUP(A79,'MANO DE OBRA'!A11:D103,4,FALSE)</f>
        <v>51067.205206099999</v>
      </c>
      <c r="L79" s="328"/>
      <c r="M79" s="310">
        <v>1.26</v>
      </c>
      <c r="N79" s="405">
        <f>K79/M79</f>
        <v>40529.527941349203</v>
      </c>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965755.32745519839</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N47+N59+N70+N81</f>
        <v>52049730.811946519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10409946.162389304</v>
      </c>
      <c r="M88" s="855"/>
      <c r="N88" s="57"/>
    </row>
    <row r="89" spans="1:14">
      <c r="B89" s="95" t="s">
        <v>1057</v>
      </c>
      <c r="C89" s="96"/>
      <c r="D89" s="96"/>
      <c r="E89" s="96"/>
      <c r="F89" s="96"/>
      <c r="G89" s="96"/>
      <c r="H89" s="96"/>
      <c r="I89" s="93"/>
      <c r="J89" s="94"/>
      <c r="K89" s="314">
        <v>0.05</v>
      </c>
      <c r="L89" s="854">
        <f>N83*K89</f>
        <v>2602486.5405973261</v>
      </c>
      <c r="M89" s="855"/>
      <c r="N89" s="57"/>
    </row>
    <row r="90" spans="1:14" ht="15" thickBot="1">
      <c r="B90" s="97" t="s">
        <v>1058</v>
      </c>
      <c r="C90" s="98"/>
      <c r="D90" s="98"/>
      <c r="E90" s="98"/>
      <c r="F90" s="98"/>
      <c r="G90" s="98"/>
      <c r="H90" s="98"/>
      <c r="I90" s="99"/>
      <c r="J90" s="100"/>
      <c r="K90" s="315">
        <v>0.05</v>
      </c>
      <c r="L90" s="856">
        <f>N83*K90</f>
        <v>2602486.5405973261</v>
      </c>
      <c r="M90" s="857"/>
      <c r="N90" s="57"/>
    </row>
    <row r="91" spans="1:14" ht="15" thickBot="1">
      <c r="B91" s="820" t="s">
        <v>1037</v>
      </c>
      <c r="C91" s="821"/>
      <c r="D91" s="821"/>
      <c r="E91" s="821"/>
      <c r="F91" s="821"/>
      <c r="G91" s="821"/>
      <c r="H91" s="821"/>
      <c r="I91" s="821"/>
      <c r="J91" s="821"/>
      <c r="K91" s="821"/>
      <c r="L91" s="821"/>
      <c r="M91" s="822"/>
      <c r="N91" s="58">
        <f>L88+L89+L90</f>
        <v>15614919.243583959</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67664650.055530474</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8"/>
      <c r="K123" s="968"/>
      <c r="L123" s="968"/>
      <c r="M123" s="968"/>
      <c r="N123" s="969"/>
    </row>
    <row r="124" spans="2:14" ht="15" thickBot="1">
      <c r="B124" s="429" t="s">
        <v>2327</v>
      </c>
      <c r="C124" s="430"/>
      <c r="D124" s="430"/>
      <c r="E124" s="269"/>
      <c r="F124" s="269"/>
      <c r="G124" s="269"/>
      <c r="H124" s="269"/>
      <c r="I124" s="269"/>
      <c r="J124" s="970"/>
      <c r="K124" s="970"/>
      <c r="L124" s="970"/>
      <c r="M124" s="970"/>
      <c r="N124" s="97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1734</v>
      </c>
      <c r="C31" s="87" t="s">
        <v>2202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140</v>
      </c>
      <c r="B36" s="833" t="str">
        <f>VLOOKUP(A36,EQUIPOS!A6:D154,3,FALSE)</f>
        <v>Camisa para Pilote D=1.20m</v>
      </c>
      <c r="C36" s="834"/>
      <c r="D36" s="834"/>
      <c r="E36" s="834"/>
      <c r="F36" s="834"/>
      <c r="G36" s="834"/>
      <c r="H36" s="835"/>
      <c r="I36" s="277"/>
      <c r="J36" s="278"/>
      <c r="K36" s="279">
        <f>VLOOKUP(A36,EQUIPOS!A6:D163,4,FALSE)</f>
        <v>26456.038206065867</v>
      </c>
      <c r="L36" s="280"/>
      <c r="M36" s="281">
        <v>1</v>
      </c>
      <c r="N36" s="282">
        <f t="shared" ref="N36:N42" si="0">K36/M36</f>
        <v>26456.038206065867</v>
      </c>
    </row>
    <row r="37" spans="1:14">
      <c r="A37" s="119" t="s">
        <v>206</v>
      </c>
      <c r="B37" s="833" t="str">
        <f>VLOOKUP(A37,EQUIPOS!A7:D154,3,FALSE)</f>
        <v>Equipo de Soldadura</v>
      </c>
      <c r="C37" s="834"/>
      <c r="D37" s="834"/>
      <c r="E37" s="834"/>
      <c r="F37" s="834"/>
      <c r="G37" s="834"/>
      <c r="H37" s="835"/>
      <c r="I37" s="431"/>
      <c r="J37" s="432"/>
      <c r="K37" s="279">
        <f>VLOOKUP(A37,EQUIPOS!A7:D164,4,FALSE)</f>
        <v>9845.6590954440653</v>
      </c>
      <c r="L37" s="345"/>
      <c r="M37" s="346">
        <v>1</v>
      </c>
      <c r="N37" s="282">
        <f t="shared" si="0"/>
        <v>9845.6590954440653</v>
      </c>
    </row>
    <row r="38" spans="1:14">
      <c r="A38" s="119" t="s">
        <v>242</v>
      </c>
      <c r="B38" s="833" t="str">
        <f>VLOOKUP(A38,EQUIPOS!A8:D154,3,FALSE)</f>
        <v>Grúa con torre capacidad 1 ton en la punta.</v>
      </c>
      <c r="C38" s="834"/>
      <c r="D38" s="834"/>
      <c r="E38" s="834"/>
      <c r="F38" s="834"/>
      <c r="G38" s="834"/>
      <c r="H38" s="835"/>
      <c r="I38" s="431"/>
      <c r="J38" s="432"/>
      <c r="K38" s="448">
        <f>VLOOKUP(A38,EQUIPOS!A8:D165,4,FALSE)</f>
        <v>201759.99999999997</v>
      </c>
      <c r="L38" s="345"/>
      <c r="M38" s="346">
        <v>2.5</v>
      </c>
      <c r="N38" s="282">
        <f t="shared" si="0"/>
        <v>80703.999999999985</v>
      </c>
    </row>
    <row r="39" spans="1:14">
      <c r="A39" s="119" t="s">
        <v>267</v>
      </c>
      <c r="B39" s="833" t="str">
        <f>VLOOKUP(A39,EQUIPOS!A9:D154,3,FALSE)</f>
        <v>Motobomba de concreto</v>
      </c>
      <c r="C39" s="834"/>
      <c r="D39" s="834"/>
      <c r="E39" s="834"/>
      <c r="F39" s="834"/>
      <c r="G39" s="834"/>
      <c r="H39" s="835"/>
      <c r="I39" s="431"/>
      <c r="J39" s="432"/>
      <c r="K39" s="448">
        <f>VLOOKUP(A39,EQUIPOS!A9:D166,4,FALSE)</f>
        <v>55339</v>
      </c>
      <c r="L39" s="345"/>
      <c r="M39" s="346">
        <v>2.5499800000000001</v>
      </c>
      <c r="N39" s="282">
        <f t="shared" si="0"/>
        <v>21701.738837167348</v>
      </c>
    </row>
    <row r="40" spans="1:14">
      <c r="A40" s="119" t="s">
        <v>277</v>
      </c>
      <c r="B40" s="833" t="str">
        <f>VLOOKUP(A40,EQUIPOS!A10:D154,3,FALSE)</f>
        <v>Pala auxiliar de piloteadora</v>
      </c>
      <c r="C40" s="834"/>
      <c r="D40" s="834"/>
      <c r="E40" s="834"/>
      <c r="F40" s="834"/>
      <c r="G40" s="834"/>
      <c r="H40" s="835"/>
      <c r="I40" s="431"/>
      <c r="J40" s="432"/>
      <c r="K40" s="448">
        <f>VLOOKUP(A40,EQUIPOS!A10:D167,4,FALSE)</f>
        <v>373255.99999999994</v>
      </c>
      <c r="L40" s="345"/>
      <c r="M40" s="346">
        <v>2.5</v>
      </c>
      <c r="N40" s="282">
        <f t="shared" si="0"/>
        <v>149302.39999999997</v>
      </c>
    </row>
    <row r="41" spans="1:14">
      <c r="A41" s="119" t="s">
        <v>282</v>
      </c>
      <c r="B41" s="833" t="str">
        <f>VLOOKUP(A41,EQUIPOS!A6:D154,3,FALSE)</f>
        <v>Piloteadora potencia 250KW, RPM 1800, fuerza elevadora 200KN</v>
      </c>
      <c r="C41" s="834"/>
      <c r="D41" s="834"/>
      <c r="E41" s="834"/>
      <c r="F41" s="834"/>
      <c r="G41" s="834"/>
      <c r="H41" s="835"/>
      <c r="I41" s="431"/>
      <c r="J41" s="432"/>
      <c r="K41" s="448">
        <f>VLOOKUP(A41,EQUIPOS!A6:D154,4,FALSE)</f>
        <v>585104</v>
      </c>
      <c r="L41" s="345"/>
      <c r="M41" s="346">
        <v>1</v>
      </c>
      <c r="N41" s="282">
        <f t="shared" si="0"/>
        <v>585104</v>
      </c>
    </row>
    <row r="42" spans="1:14">
      <c r="A42" s="119" t="s">
        <v>310</v>
      </c>
      <c r="B42" s="833" t="str">
        <f>VLOOKUP(A42,EQUIPOS!A12:D156,3,FALSE)</f>
        <v>Retroexcavadora A25C</v>
      </c>
      <c r="C42" s="834"/>
      <c r="D42" s="834"/>
      <c r="E42" s="834"/>
      <c r="F42" s="834"/>
      <c r="G42" s="834"/>
      <c r="H42" s="835"/>
      <c r="I42" s="338"/>
      <c r="J42" s="340"/>
      <c r="K42" s="448">
        <f>VLOOKUP(A42,EQUIPOS!A12:D169,4,FALSE)</f>
        <v>181973.82836047772</v>
      </c>
      <c r="L42" s="433"/>
      <c r="M42" s="434">
        <v>2.5</v>
      </c>
      <c r="N42" s="282">
        <f t="shared" si="0"/>
        <v>72789.531344191084</v>
      </c>
    </row>
    <row r="43" spans="1:14">
      <c r="B43" s="833"/>
      <c r="C43" s="834"/>
      <c r="D43" s="834"/>
      <c r="E43" s="834"/>
      <c r="F43" s="834"/>
      <c r="G43" s="834"/>
      <c r="H43" s="835"/>
      <c r="I43" s="42"/>
      <c r="J43" s="43"/>
      <c r="K43" s="448"/>
      <c r="L43" s="286"/>
      <c r="M43" s="287"/>
      <c r="N43" s="282"/>
    </row>
    <row r="44" spans="1:14">
      <c r="B44" s="330"/>
      <c r="C44" s="331"/>
      <c r="D44" s="331"/>
      <c r="E44" s="331"/>
      <c r="F44" s="333"/>
      <c r="G44" s="333"/>
      <c r="H44" s="131"/>
      <c r="I44" s="42"/>
      <c r="J44" s="43"/>
      <c r="K44" s="448"/>
      <c r="L44" s="286"/>
      <c r="M44" s="287"/>
      <c r="N44" s="283"/>
    </row>
    <row r="45" spans="1:14">
      <c r="B45" s="840" t="s">
        <v>1036</v>
      </c>
      <c r="C45" s="841"/>
      <c r="D45" s="841"/>
      <c r="E45" s="44"/>
      <c r="F45" s="45"/>
      <c r="G45" s="45"/>
      <c r="H45" s="46"/>
      <c r="I45" s="42"/>
      <c r="J45" s="43"/>
      <c r="K45" s="289"/>
      <c r="L45" s="286"/>
      <c r="M45" s="411">
        <v>0.1</v>
      </c>
      <c r="N45" s="354">
        <f>N83*M45</f>
        <v>8511.2008676833339</v>
      </c>
    </row>
    <row r="46" spans="1:14" ht="15" thickBot="1">
      <c r="B46" s="833"/>
      <c r="C46" s="834"/>
      <c r="D46" s="834"/>
      <c r="E46" s="834"/>
      <c r="F46" s="834"/>
      <c r="G46" s="834"/>
      <c r="H46" s="835"/>
      <c r="I46" s="842"/>
      <c r="J46" s="843"/>
      <c r="K46" s="47"/>
      <c r="L46" s="844"/>
      <c r="M46" s="845"/>
      <c r="N46" s="111"/>
    </row>
    <row r="47" spans="1:14" ht="15" thickBot="1">
      <c r="B47" s="820" t="s">
        <v>1037</v>
      </c>
      <c r="C47" s="821"/>
      <c r="D47" s="821"/>
      <c r="E47" s="821"/>
      <c r="F47" s="821"/>
      <c r="G47" s="821"/>
      <c r="H47" s="821"/>
      <c r="I47" s="821"/>
      <c r="J47" s="821"/>
      <c r="K47" s="821"/>
      <c r="L47" s="821"/>
      <c r="M47" s="822"/>
      <c r="N47" s="404">
        <f>SUM(N36:N46)</f>
        <v>954414.56835055153</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5" t="s">
        <v>1029</v>
      </c>
      <c r="K51" s="91" t="s">
        <v>1030</v>
      </c>
      <c r="L51" s="814" t="s">
        <v>1039</v>
      </c>
      <c r="M51" s="813"/>
      <c r="N51" s="92" t="s">
        <v>1035</v>
      </c>
    </row>
    <row r="52" spans="1:14">
      <c r="A52" s="167" t="s">
        <v>390</v>
      </c>
      <c r="B52" s="49" t="str">
        <f>VLOOKUP(A52,MATERIALES!A5:D373,3,FALSE)</f>
        <v>Bentonita</v>
      </c>
      <c r="C52" s="291"/>
      <c r="D52" s="291"/>
      <c r="E52" s="291"/>
      <c r="F52" s="291"/>
      <c r="G52" s="291"/>
      <c r="H52" s="291"/>
      <c r="I52" s="291"/>
      <c r="J52" s="321" t="str">
        <f>VLOOKUP(A52,MATERIALES!A6:D644,2,FALSE)</f>
        <v>kg</v>
      </c>
      <c r="K52" s="292">
        <v>2.355</v>
      </c>
      <c r="L52" s="277"/>
      <c r="M52" s="412">
        <f>VLOOKUP(A52,MATERIALES!A5:D396,4,FALSE)</f>
        <v>8212.2607149628657</v>
      </c>
      <c r="N52" s="282">
        <f>K52*M52</f>
        <v>19339.873983737547</v>
      </c>
    </row>
    <row r="53" spans="1:14">
      <c r="A53" s="167" t="s">
        <v>812</v>
      </c>
      <c r="B53" s="49" t="str">
        <f>VLOOKUP(A53,MATERIALES!A6:D373,3,FALSE)</f>
        <v>Acero PDR-60</v>
      </c>
      <c r="C53" s="435"/>
      <c r="D53" s="435"/>
      <c r="E53" s="435"/>
      <c r="F53" s="435"/>
      <c r="G53" s="435"/>
      <c r="H53" s="435"/>
      <c r="I53" s="435"/>
      <c r="J53" s="322" t="str">
        <f>VLOOKUP(A53,MATERIALES!A7:D645,2,FALSE)</f>
        <v>kg</v>
      </c>
      <c r="K53" s="407">
        <v>123.70021073509811</v>
      </c>
      <c r="L53" s="431"/>
      <c r="M53" s="412">
        <f>VLOOKUP(A53,MATERIALES!A6:D397,4,FALSE)</f>
        <v>2619</v>
      </c>
      <c r="N53" s="282">
        <f>K53*M53</f>
        <v>323970.85191522195</v>
      </c>
    </row>
    <row r="54" spans="1:14">
      <c r="A54" s="167" t="s">
        <v>901</v>
      </c>
      <c r="B54" s="49" t="str">
        <f>VLOOKUP(A54,MATERIALES!A6:D373,3,FALSE)</f>
        <v>Concreto Resistencia  28 (Mpa)</v>
      </c>
      <c r="C54" s="435"/>
      <c r="D54" s="435"/>
      <c r="E54" s="435"/>
      <c r="F54" s="435"/>
      <c r="G54" s="435"/>
      <c r="H54" s="435"/>
      <c r="I54" s="435"/>
      <c r="J54" s="322" t="str">
        <f>VLOOKUP(A54,MATERIALES!A8:D646,2,FALSE)</f>
        <v>m3</v>
      </c>
      <c r="K54" s="407">
        <v>0.82466807156732069</v>
      </c>
      <c r="L54" s="431"/>
      <c r="M54" s="412">
        <f>VLOOKUP(A54,MATERIALES!A6:D398,4,FALSE)</f>
        <v>349563.69</v>
      </c>
      <c r="N54" s="282">
        <f>K54*M54</f>
        <v>288274.01412225672</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SUM(N52:N58)</f>
        <v>631584.74002121622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1340</v>
      </c>
      <c r="B64" s="52" t="str">
        <f>VLOOKUP(A64,TRANSPORTE!A5:D117,3,FALSE)</f>
        <v>Transporte de material de excavación</v>
      </c>
      <c r="C64" s="327"/>
      <c r="D64" s="327"/>
      <c r="E64" s="327"/>
      <c r="F64" s="327"/>
      <c r="G64" s="327"/>
      <c r="H64" s="321" t="s">
        <v>1552</v>
      </c>
      <c r="I64" s="289">
        <v>1.3</v>
      </c>
      <c r="J64" s="296">
        <v>1</v>
      </c>
      <c r="K64" s="289">
        <f>I64*J64</f>
        <v>1.3</v>
      </c>
      <c r="L64" s="824">
        <f>VLOOKUP(A64,TRANSPORTE!A5:D117,4,FALSE)</f>
        <v>1082</v>
      </c>
      <c r="M64" s="825"/>
      <c r="N64" s="297">
        <f>K64*L64</f>
        <v>1406.6000000000001</v>
      </c>
    </row>
    <row r="65" spans="1:15">
      <c r="A65" t="s">
        <v>1492</v>
      </c>
      <c r="B65" s="52" t="str">
        <f>VLOOKUP(A65,TRANSPORTE!A6:D117,3,FALSE)</f>
        <v>Equipo de Transporte (Camiones Grúas</v>
      </c>
      <c r="C65" s="53"/>
      <c r="D65" s="53"/>
      <c r="E65" s="53"/>
      <c r="F65" s="53"/>
      <c r="G65" s="53"/>
      <c r="H65" s="321" t="s">
        <v>1552</v>
      </c>
      <c r="I65" s="289">
        <v>0.05</v>
      </c>
      <c r="J65" s="296">
        <v>1</v>
      </c>
      <c r="K65" s="289">
        <f>I65*J65</f>
        <v>0.05</v>
      </c>
      <c r="L65" s="824">
        <f>VLOOKUP(A65,TRANSPORTE!A6:D117,4,FALSE)</f>
        <v>55.488691299647009</v>
      </c>
      <c r="M65" s="825"/>
      <c r="N65" s="297">
        <f>K65*L65</f>
        <v>2.7744345649823505</v>
      </c>
    </row>
    <row r="66" spans="1:15">
      <c r="B66" s="52"/>
      <c r="C66" s="53"/>
      <c r="D66" s="53"/>
      <c r="E66" s="53"/>
      <c r="F66" s="53"/>
      <c r="G66" s="53"/>
      <c r="H66" s="321"/>
      <c r="I66" s="289"/>
      <c r="J66" s="296"/>
      <c r="K66" s="289"/>
      <c r="L66" s="824"/>
      <c r="M66" s="825"/>
      <c r="N66" s="297"/>
    </row>
    <row r="67" spans="1:15">
      <c r="B67" s="52"/>
      <c r="C67" s="53"/>
      <c r="D67" s="53"/>
      <c r="E67" s="53"/>
      <c r="F67" s="53"/>
      <c r="G67" s="53"/>
      <c r="H67" s="321"/>
      <c r="I67" s="289"/>
      <c r="J67" s="296"/>
      <c r="K67" s="289"/>
      <c r="L67" s="824"/>
      <c r="M67" s="825"/>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1409.3744345649825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972"/>
      <c r="N74" s="104" t="s">
        <v>1035</v>
      </c>
    </row>
    <row r="75" spans="1:15">
      <c r="B75" s="217" t="s">
        <v>2149</v>
      </c>
      <c r="C75" s="218"/>
      <c r="D75" s="218"/>
      <c r="E75" s="218"/>
      <c r="F75" s="218"/>
      <c r="G75" s="218"/>
      <c r="H75" s="218"/>
      <c r="I75" s="219"/>
      <c r="J75" s="220"/>
      <c r="K75" s="221"/>
      <c r="L75" s="222"/>
      <c r="M75" s="223"/>
      <c r="N75" s="224"/>
    </row>
    <row r="76" spans="1:15">
      <c r="A76" s="168" t="s">
        <v>15</v>
      </c>
      <c r="B76" s="55" t="str">
        <f>VLOOKUP(A76,'MANO DE OBRA'!A8:D68,3,FALSE)</f>
        <v>Obrero (6)</v>
      </c>
      <c r="C76" s="53"/>
      <c r="D76" s="53"/>
      <c r="E76" s="53"/>
      <c r="F76" s="53"/>
      <c r="G76" s="53"/>
      <c r="H76" s="53"/>
      <c r="I76" s="302">
        <f>K76/J76*100</f>
        <v>165623.36823599998</v>
      </c>
      <c r="J76" s="303">
        <v>185</v>
      </c>
      <c r="K76" s="304">
        <f>VLOOKUP(A76,'MANO DE OBRA'!A8:D99,4,FALSE)</f>
        <v>306403.23123659997</v>
      </c>
      <c r="L76" s="56"/>
      <c r="M76" s="444">
        <v>8</v>
      </c>
      <c r="N76" s="405">
        <f>K76/M76</f>
        <v>38300.403904574996</v>
      </c>
      <c r="O76" s="112"/>
    </row>
    <row r="77" spans="1:15">
      <c r="A77" s="168" t="s">
        <v>30</v>
      </c>
      <c r="B77" s="55" t="str">
        <f>VLOOKUP(A77,'MANO DE OBRA'!A8:D69,3,FALSE)</f>
        <v>Oficial</v>
      </c>
      <c r="C77" s="53"/>
      <c r="D77" s="53"/>
      <c r="E77" s="53"/>
      <c r="F77" s="53"/>
      <c r="G77" s="53"/>
      <c r="H77" s="53"/>
      <c r="I77" s="302">
        <f>K77/J77*100</f>
        <v>55207.789411999998</v>
      </c>
      <c r="J77" s="303">
        <v>185</v>
      </c>
      <c r="K77" s="304">
        <f>VLOOKUP(A77,'MANO DE OBRA'!A8:D100,4,FALSE)</f>
        <v>102134.4104122</v>
      </c>
      <c r="L77" s="56"/>
      <c r="M77" s="441">
        <v>8</v>
      </c>
      <c r="N77" s="405">
        <f>K77/M77</f>
        <v>12766.801301525</v>
      </c>
    </row>
    <row r="78" spans="1:15">
      <c r="A78" s="168"/>
      <c r="B78" s="171" t="s">
        <v>2148</v>
      </c>
      <c r="C78" s="53"/>
      <c r="D78" s="53"/>
      <c r="E78" s="53"/>
      <c r="F78" s="53"/>
      <c r="G78" s="53"/>
      <c r="H78" s="53"/>
      <c r="I78" s="302"/>
      <c r="J78" s="303"/>
      <c r="K78" s="304"/>
      <c r="L78" s="56"/>
      <c r="M78" s="442"/>
      <c r="N78" s="405"/>
    </row>
    <row r="79" spans="1:15">
      <c r="A79" t="s">
        <v>15</v>
      </c>
      <c r="B79" s="55" t="str">
        <f>VLOOKUP(A79,'MANO DE OBRA'!A9:D70,3,FALSE)</f>
        <v>Obrero (6)</v>
      </c>
      <c r="C79" s="53"/>
      <c r="D79" s="53"/>
      <c r="E79" s="53"/>
      <c r="F79" s="53"/>
      <c r="G79" s="53"/>
      <c r="H79" s="53"/>
      <c r="I79" s="302">
        <f>K79/J79*100</f>
        <v>165623.36823599998</v>
      </c>
      <c r="J79" s="303">
        <v>185</v>
      </c>
      <c r="K79" s="304">
        <f>VLOOKUP(A79,'MANO DE OBRA'!A9:D101,4,FALSE)</f>
        <v>306403.23123659997</v>
      </c>
      <c r="L79" s="56"/>
      <c r="M79" s="310">
        <v>12</v>
      </c>
      <c r="N79" s="405">
        <f>K79/M79</f>
        <v>25533.602603049996</v>
      </c>
    </row>
    <row r="80" spans="1:15">
      <c r="A80" t="s">
        <v>30</v>
      </c>
      <c r="B80" s="55" t="str">
        <f>VLOOKUP(A80,'MANO DE OBRA'!A10:D71,3,FALSE)</f>
        <v>Oficial</v>
      </c>
      <c r="C80" s="53"/>
      <c r="D80" s="53"/>
      <c r="E80" s="53"/>
      <c r="F80" s="53"/>
      <c r="G80" s="53"/>
      <c r="H80" s="53"/>
      <c r="I80" s="302">
        <f>K80/J80*100</f>
        <v>55207.789411999998</v>
      </c>
      <c r="J80" s="303">
        <v>185</v>
      </c>
      <c r="K80" s="304">
        <f>VLOOKUP(A80,'MANO DE OBRA'!A10:D102,4,FALSE)</f>
        <v>102134.4104122</v>
      </c>
      <c r="L80" s="328"/>
      <c r="M80" s="310">
        <v>12</v>
      </c>
      <c r="N80" s="405">
        <f>K80/M80</f>
        <v>8511.2008676833339</v>
      </c>
    </row>
    <row r="81" spans="1:14">
      <c r="B81" s="55"/>
      <c r="C81" s="53"/>
      <c r="D81" s="53"/>
      <c r="E81" s="53"/>
      <c r="F81" s="53"/>
      <c r="G81" s="53"/>
      <c r="H81" s="53"/>
      <c r="I81" s="289"/>
      <c r="J81" s="307"/>
      <c r="K81" s="308"/>
      <c r="L81" s="328"/>
      <c r="M81" s="310"/>
      <c r="N81" s="306"/>
    </row>
    <row r="82" spans="1:14" ht="15" thickBot="1">
      <c r="B82" s="807"/>
      <c r="C82" s="808"/>
      <c r="D82" s="808"/>
      <c r="E82" s="808"/>
      <c r="F82" s="808"/>
      <c r="G82" s="808"/>
      <c r="H82" s="808"/>
      <c r="I82" s="132"/>
      <c r="J82" s="132"/>
      <c r="K82" s="132"/>
      <c r="L82" s="908"/>
      <c r="M82" s="908"/>
      <c r="N82" s="133"/>
    </row>
    <row r="83" spans="1:14" ht="15" thickBot="1">
      <c r="B83" s="826" t="s">
        <v>1037</v>
      </c>
      <c r="C83" s="827"/>
      <c r="D83" s="827"/>
      <c r="E83" s="827"/>
      <c r="F83" s="827"/>
      <c r="G83" s="827"/>
      <c r="H83" s="827"/>
      <c r="I83" s="827"/>
      <c r="J83" s="827"/>
      <c r="K83" s="827"/>
      <c r="L83" s="827"/>
      <c r="M83" s="828"/>
      <c r="N83" s="470">
        <f>SUM(N76:N82)</f>
        <v>85112.008676833328</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N47+N59+N70+N83</f>
        <v>1672520.6914831661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4"/>
      <c r="J89" s="344"/>
      <c r="K89" s="312" t="s">
        <v>1054</v>
      </c>
      <c r="L89" s="850" t="s">
        <v>1055</v>
      </c>
      <c r="M89" s="851"/>
      <c r="N89" s="313"/>
    </row>
    <row r="90" spans="1:14">
      <c r="B90" s="852" t="s">
        <v>1056</v>
      </c>
      <c r="C90" s="853"/>
      <c r="D90" s="853"/>
      <c r="E90" s="853"/>
      <c r="F90" s="853"/>
      <c r="G90" s="853"/>
      <c r="H90" s="853"/>
      <c r="I90" s="93"/>
      <c r="J90" s="94"/>
      <c r="K90" s="314">
        <v>0.2</v>
      </c>
      <c r="L90" s="854">
        <f>N85*K90</f>
        <v>334504.13829663326</v>
      </c>
      <c r="M90" s="855"/>
      <c r="N90" s="57"/>
    </row>
    <row r="91" spans="1:14">
      <c r="B91" s="95" t="s">
        <v>1057</v>
      </c>
      <c r="C91" s="96"/>
      <c r="D91" s="96"/>
      <c r="E91" s="96"/>
      <c r="F91" s="96"/>
      <c r="G91" s="96"/>
      <c r="H91" s="96"/>
      <c r="I91" s="93"/>
      <c r="J91" s="94"/>
      <c r="K91" s="314">
        <v>0.05</v>
      </c>
      <c r="L91" s="854">
        <f>N85*K91</f>
        <v>83626.034574158315</v>
      </c>
      <c r="M91" s="855"/>
      <c r="N91" s="57"/>
    </row>
    <row r="92" spans="1:14" ht="15" thickBot="1">
      <c r="B92" s="97" t="s">
        <v>1058</v>
      </c>
      <c r="C92" s="98"/>
      <c r="D92" s="98"/>
      <c r="E92" s="98"/>
      <c r="F92" s="98"/>
      <c r="G92" s="98"/>
      <c r="H92" s="98"/>
      <c r="I92" s="99"/>
      <c r="J92" s="100"/>
      <c r="K92" s="315">
        <v>0.05</v>
      </c>
      <c r="L92" s="856">
        <f>N85*K92</f>
        <v>83626.034574158315</v>
      </c>
      <c r="M92" s="857"/>
      <c r="N92" s="57"/>
    </row>
    <row r="93" spans="1:14" ht="15" thickBot="1">
      <c r="B93" s="820" t="s">
        <v>1037</v>
      </c>
      <c r="C93" s="821"/>
      <c r="D93" s="821"/>
      <c r="E93" s="821"/>
      <c r="F93" s="821"/>
      <c r="G93" s="821"/>
      <c r="H93" s="821"/>
      <c r="I93" s="821"/>
      <c r="J93" s="821"/>
      <c r="K93" s="821"/>
      <c r="L93" s="821"/>
      <c r="M93" s="822"/>
      <c r="N93" s="58">
        <f>L90+L91+L92</f>
        <v>501756.20744494989</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2174276.8989281161</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68"/>
      <c r="K125" s="968"/>
      <c r="L125" s="968"/>
      <c r="M125" s="968"/>
      <c r="N125" s="969"/>
    </row>
    <row r="126" spans="2:14" ht="15" thickBot="1">
      <c r="B126" s="429" t="s">
        <v>2327</v>
      </c>
      <c r="C126" s="430"/>
      <c r="D126" s="430"/>
      <c r="E126" s="269"/>
      <c r="F126" s="269"/>
      <c r="G126" s="269"/>
      <c r="H126" s="269"/>
      <c r="I126" s="269"/>
      <c r="J126" s="970"/>
      <c r="K126" s="970"/>
      <c r="L126" s="970"/>
      <c r="M126" s="970"/>
      <c r="N126"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1736</v>
      </c>
      <c r="C31" s="87" t="s">
        <v>2203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182</v>
      </c>
      <c r="B36" s="833" t="str">
        <f>VLOOKUP(A36,EQUIPOS!A6:D154,3,FALSE)</f>
        <v xml:space="preserve">Compresor para penetrar roca
</v>
      </c>
      <c r="C36" s="834"/>
      <c r="D36" s="834"/>
      <c r="E36" s="834"/>
      <c r="F36" s="834"/>
      <c r="G36" s="834"/>
      <c r="H36" s="835"/>
      <c r="I36" s="277"/>
      <c r="J36" s="278"/>
      <c r="K36" s="279">
        <f>VLOOKUP(A36,EQUIPOS!A6:D163,4,FALSE)</f>
        <v>52435</v>
      </c>
      <c r="L36" s="280"/>
      <c r="M36" s="281">
        <v>0.125</v>
      </c>
      <c r="N36" s="282">
        <f>K36/M36</f>
        <v>419480</v>
      </c>
    </row>
    <row r="37" spans="1:14">
      <c r="A37" s="119" t="s">
        <v>242</v>
      </c>
      <c r="B37" s="833" t="str">
        <f>VLOOKUP(A37,EQUIPOS!A7:D154,3,FALSE)</f>
        <v>Grúa con torre capacidad 1 ton en la punta.</v>
      </c>
      <c r="C37" s="834"/>
      <c r="D37" s="834"/>
      <c r="E37" s="834"/>
      <c r="F37" s="834"/>
      <c r="G37" s="834"/>
      <c r="H37" s="835"/>
      <c r="I37" s="431"/>
      <c r="J37" s="432"/>
      <c r="K37" s="279">
        <f>VLOOKUP(A37,EQUIPOS!A7:D164,4,FALSE)</f>
        <v>201759.99999999997</v>
      </c>
      <c r="L37" s="345"/>
      <c r="M37" s="346">
        <v>2.5</v>
      </c>
      <c r="N37" s="282">
        <f>K37/M37</f>
        <v>80703.999999999985</v>
      </c>
    </row>
    <row r="38" spans="1:14">
      <c r="A38" s="119" t="s">
        <v>267</v>
      </c>
      <c r="B38" s="833" t="str">
        <f>VLOOKUP(A38,EQUIPOS!A8:D154,3,FALSE)</f>
        <v>Motobomba de concreto</v>
      </c>
      <c r="C38" s="834"/>
      <c r="D38" s="834"/>
      <c r="E38" s="834"/>
      <c r="F38" s="834"/>
      <c r="G38" s="834"/>
      <c r="H38" s="835"/>
      <c r="I38" s="431"/>
      <c r="J38" s="432"/>
      <c r="K38" s="448">
        <f>VLOOKUP(A38,EQUIPOS!A8:D165,4,FALSE)</f>
        <v>55339</v>
      </c>
      <c r="L38" s="345"/>
      <c r="M38" s="346">
        <v>0.65</v>
      </c>
      <c r="N38" s="282">
        <f>K38/M38</f>
        <v>85136.923076923078</v>
      </c>
    </row>
    <row r="39" spans="1:14">
      <c r="A39" s="119" t="s">
        <v>310</v>
      </c>
      <c r="B39" s="833" t="str">
        <f>VLOOKUP(A39,EQUIPOS!A9:D154,3,FALSE)</f>
        <v>Retroexcavadora A25C</v>
      </c>
      <c r="C39" s="834"/>
      <c r="D39" s="834"/>
      <c r="E39" s="834"/>
      <c r="F39" s="834"/>
      <c r="G39" s="834"/>
      <c r="H39" s="835"/>
      <c r="I39" s="431"/>
      <c r="J39" s="432"/>
      <c r="K39" s="448">
        <f>VLOOKUP(A39,EQUIPOS!A9:D166,4,FALSE)</f>
        <v>181973.82836047772</v>
      </c>
      <c r="L39" s="345"/>
      <c r="M39" s="346">
        <v>0.65</v>
      </c>
      <c r="N39" s="282">
        <f>K39/M39</f>
        <v>279959.73593919649</v>
      </c>
    </row>
    <row r="40" spans="1:14">
      <c r="A40" s="119"/>
      <c r="B40" s="833"/>
      <c r="C40" s="834"/>
      <c r="D40" s="834"/>
      <c r="E40" s="834"/>
      <c r="F40" s="834"/>
      <c r="G40" s="834"/>
      <c r="H40" s="835"/>
      <c r="I40" s="431"/>
      <c r="J40" s="432"/>
      <c r="K40" s="448"/>
      <c r="L40" s="345"/>
      <c r="M40" s="346"/>
      <c r="N40" s="282"/>
    </row>
    <row r="41" spans="1:14">
      <c r="A41" s="119"/>
      <c r="B41" s="833"/>
      <c r="C41" s="834"/>
      <c r="D41" s="834"/>
      <c r="E41" s="834"/>
      <c r="F41" s="834"/>
      <c r="G41" s="834"/>
      <c r="H41" s="835"/>
      <c r="I41" s="431"/>
      <c r="J41" s="432"/>
      <c r="K41" s="448"/>
      <c r="L41" s="345"/>
      <c r="M41" s="346"/>
      <c r="N41" s="282"/>
    </row>
    <row r="42" spans="1:14">
      <c r="A42" s="119"/>
      <c r="B42" s="833"/>
      <c r="C42" s="834"/>
      <c r="D42" s="834"/>
      <c r="E42" s="834"/>
      <c r="F42" s="834"/>
      <c r="G42" s="834"/>
      <c r="H42" s="835"/>
      <c r="I42" s="338"/>
      <c r="J42" s="340"/>
      <c r="K42" s="448"/>
      <c r="L42" s="433"/>
      <c r="M42" s="434"/>
      <c r="N42" s="282"/>
    </row>
    <row r="43" spans="1:14">
      <c r="B43" s="833"/>
      <c r="C43" s="834"/>
      <c r="D43" s="834"/>
      <c r="E43" s="834"/>
      <c r="F43" s="834"/>
      <c r="G43" s="834"/>
      <c r="H43" s="835"/>
      <c r="I43" s="42"/>
      <c r="J43" s="43"/>
      <c r="K43" s="448"/>
      <c r="L43" s="286"/>
      <c r="M43" s="287"/>
      <c r="N43" s="282"/>
    </row>
    <row r="44" spans="1:14">
      <c r="B44" s="330"/>
      <c r="C44" s="331"/>
      <c r="D44" s="331"/>
      <c r="E44" s="331"/>
      <c r="F44" s="333"/>
      <c r="G44" s="333"/>
      <c r="H44" s="131"/>
      <c r="I44" s="42"/>
      <c r="J44" s="43"/>
      <c r="K44" s="448"/>
      <c r="L44" s="286"/>
      <c r="M44" s="287"/>
      <c r="N44" s="283"/>
    </row>
    <row r="45" spans="1:14">
      <c r="B45" s="840" t="s">
        <v>1036</v>
      </c>
      <c r="C45" s="841"/>
      <c r="D45" s="841"/>
      <c r="E45" s="44"/>
      <c r="F45" s="45"/>
      <c r="G45" s="45"/>
      <c r="H45" s="46"/>
      <c r="I45" s="42"/>
      <c r="J45" s="43"/>
      <c r="K45" s="289"/>
      <c r="L45" s="286"/>
      <c r="M45" s="411">
        <v>0.1</v>
      </c>
      <c r="N45" s="354">
        <f>N87*M45</f>
        <v>44258.244511953337</v>
      </c>
    </row>
    <row r="46" spans="1:14" ht="15" thickBot="1">
      <c r="B46" s="833"/>
      <c r="C46" s="834"/>
      <c r="D46" s="834"/>
      <c r="E46" s="834"/>
      <c r="F46" s="834"/>
      <c r="G46" s="834"/>
      <c r="H46" s="835"/>
      <c r="I46" s="842"/>
      <c r="J46" s="843"/>
      <c r="K46" s="47"/>
      <c r="L46" s="844"/>
      <c r="M46" s="845"/>
      <c r="N46" s="111"/>
    </row>
    <row r="47" spans="1:14" ht="15" thickBot="1">
      <c r="B47" s="820" t="s">
        <v>1037</v>
      </c>
      <c r="C47" s="821"/>
      <c r="D47" s="821"/>
      <c r="E47" s="821"/>
      <c r="F47" s="821"/>
      <c r="G47" s="821"/>
      <c r="H47" s="821"/>
      <c r="I47" s="821"/>
      <c r="J47" s="821"/>
      <c r="K47" s="821"/>
      <c r="L47" s="821"/>
      <c r="M47" s="822"/>
      <c r="N47" s="404">
        <f>SUM(N36:N46)</f>
        <v>909538.90352807287</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5" t="s">
        <v>1029</v>
      </c>
      <c r="K51" s="91" t="s">
        <v>1030</v>
      </c>
      <c r="L51" s="814" t="s">
        <v>1039</v>
      </c>
      <c r="M51" s="813"/>
      <c r="N51" s="92" t="s">
        <v>1035</v>
      </c>
    </row>
    <row r="52" spans="1:14">
      <c r="A52" s="167" t="s">
        <v>812</v>
      </c>
      <c r="B52" s="49" t="str">
        <f>VLOOKUP(A52,MATERIALES!A5:D373,3,FALSE)</f>
        <v>Acero PDR-60</v>
      </c>
      <c r="C52" s="291"/>
      <c r="D52" s="291"/>
      <c r="E52" s="291"/>
      <c r="F52" s="291"/>
      <c r="G52" s="291"/>
      <c r="H52" s="291"/>
      <c r="I52" s="291"/>
      <c r="J52" s="321" t="str">
        <f>VLOOKUP(A52,MATERIALES!A6:D644,2,FALSE)</f>
        <v>kg</v>
      </c>
      <c r="K52" s="292">
        <v>178.12830345854127</v>
      </c>
      <c r="L52" s="277"/>
      <c r="M52" s="412">
        <f>VLOOKUP(A52,MATERIALES!A5:D396,4,FALSE)</f>
        <v>2619</v>
      </c>
      <c r="N52" s="282">
        <f>K52*M52</f>
        <v>466518.02675791958</v>
      </c>
    </row>
    <row r="53" spans="1:14">
      <c r="A53" s="167" t="s">
        <v>901</v>
      </c>
      <c r="B53" s="49" t="str">
        <f>VLOOKUP(A53,MATERIALES!A6:D373,3,FALSE)</f>
        <v>Concreto Resistencia  28 (Mpa)</v>
      </c>
      <c r="C53" s="435"/>
      <c r="D53" s="435"/>
      <c r="E53" s="435"/>
      <c r="F53" s="435"/>
      <c r="G53" s="435"/>
      <c r="H53" s="435"/>
      <c r="I53" s="435"/>
      <c r="J53" s="322" t="str">
        <f>VLOOKUP(A53,MATERIALES!A7:D645,2,FALSE)</f>
        <v>m3</v>
      </c>
      <c r="K53" s="407">
        <v>1.1875220230569419</v>
      </c>
      <c r="L53" s="431"/>
      <c r="M53" s="412">
        <f>VLOOKUP(A53,MATERIALES!A6:D397,4,FALSE)</f>
        <v>349563.69</v>
      </c>
      <c r="N53" s="282">
        <f t="shared" ref="N53:N59" si="0">K53*M53</f>
        <v>415114.58033604966</v>
      </c>
    </row>
    <row r="54" spans="1:14">
      <c r="A54" s="167" t="s">
        <v>376</v>
      </c>
      <c r="B54" s="49" t="str">
        <f>VLOOKUP(A54,MATERIALES!A6:D373,3,FALSE)</f>
        <v>Anfo</v>
      </c>
      <c r="C54" s="435"/>
      <c r="D54" s="435"/>
      <c r="E54" s="435"/>
      <c r="F54" s="435"/>
      <c r="G54" s="435"/>
      <c r="H54" s="435"/>
      <c r="I54" s="435"/>
      <c r="J54" s="322" t="s">
        <v>377</v>
      </c>
      <c r="K54" s="407">
        <v>0.3</v>
      </c>
      <c r="L54" s="431"/>
      <c r="M54" s="412">
        <f>VLOOKUP(A54,MATERIALES!A6:D398,4,FALSE)</f>
        <v>3696.8167300742653</v>
      </c>
      <c r="N54" s="282">
        <f t="shared" si="0"/>
        <v>1109.0450190222796</v>
      </c>
    </row>
    <row r="55" spans="1:14">
      <c r="A55" s="167" t="s">
        <v>427</v>
      </c>
      <c r="B55" s="49" t="str">
        <f>VLOOKUP(A55,MATERIALES!A6:D373,3,FALSE)</f>
        <v>Cordón detonante</v>
      </c>
      <c r="C55" s="435"/>
      <c r="D55" s="435"/>
      <c r="E55" s="435"/>
      <c r="F55" s="435"/>
      <c r="G55" s="435"/>
      <c r="H55" s="435"/>
      <c r="I55" s="435"/>
      <c r="J55" s="322" t="str">
        <f>VLOOKUP(A55,MATERIALES!A9:D647,2,FALSE)</f>
        <v>m</v>
      </c>
      <c r="K55" s="407">
        <v>3</v>
      </c>
      <c r="L55" s="431"/>
      <c r="M55" s="412">
        <f>VLOOKUP(A55,MATERIALES!A6:D399,4,FALSE)</f>
        <v>2273.9645967064898</v>
      </c>
      <c r="N55" s="282">
        <f t="shared" si="0"/>
        <v>6821.8937901194695</v>
      </c>
    </row>
    <row r="56" spans="1:14">
      <c r="A56" s="167" t="s">
        <v>462</v>
      </c>
      <c r="B56" s="49" t="str">
        <f>VLOOKUP(A56,MATERIALES!A7:D373,3,FALSE)</f>
        <v>Explosivos  75% (INDUGEL)</v>
      </c>
      <c r="C56" s="435"/>
      <c r="D56" s="435"/>
      <c r="E56" s="435"/>
      <c r="F56" s="435"/>
      <c r="G56" s="435"/>
      <c r="H56" s="435"/>
      <c r="I56" s="435"/>
      <c r="J56" s="322" t="str">
        <f>VLOOKUP(A56,MATERIALES!A10:D648,2,FALSE)</f>
        <v>lb</v>
      </c>
      <c r="K56" s="407">
        <v>0.25</v>
      </c>
      <c r="L56" s="431"/>
      <c r="M56" s="412">
        <f>VLOOKUP(A56,MATERIALES!A7:D400,4,FALSE)</f>
        <v>7049.2902497901187</v>
      </c>
      <c r="N56" s="282">
        <f t="shared" si="0"/>
        <v>1762.3225624475297</v>
      </c>
    </row>
    <row r="57" spans="1:14">
      <c r="A57" s="167" t="s">
        <v>467</v>
      </c>
      <c r="B57" s="49" t="str">
        <f>VLOOKUP(A57,MATERIALES!A8:D373,3,FALSE)</f>
        <v>Fulminantes</v>
      </c>
      <c r="C57" s="435"/>
      <c r="D57" s="435"/>
      <c r="E57" s="435"/>
      <c r="F57" s="435"/>
      <c r="G57" s="435"/>
      <c r="H57" s="435"/>
      <c r="I57" s="435"/>
      <c r="J57" s="322" t="str">
        <f>VLOOKUP(A57,MATERIALES!A11:D649,2,FALSE)</f>
        <v>u</v>
      </c>
      <c r="K57" s="407">
        <v>1</v>
      </c>
      <c r="L57" s="431"/>
      <c r="M57" s="412">
        <f>VLOOKUP(A57,MATERIALES!A8:D401,4,FALSE)</f>
        <v>1082.8402841459476</v>
      </c>
      <c r="N57" s="282">
        <f t="shared" si="0"/>
        <v>1082.8402841459476</v>
      </c>
    </row>
    <row r="58" spans="1:14">
      <c r="A58" s="167" t="s">
        <v>567</v>
      </c>
      <c r="B58" s="49" t="str">
        <f>VLOOKUP(A58,MATERIALES!A9:D373,3,FALSE)</f>
        <v>Mecha Lenta</v>
      </c>
      <c r="C58" s="435"/>
      <c r="D58" s="435"/>
      <c r="E58" s="435"/>
      <c r="F58" s="435"/>
      <c r="G58" s="435"/>
      <c r="H58" s="435"/>
      <c r="I58" s="435"/>
      <c r="J58" s="322" t="str">
        <f>VLOOKUP(A58,MATERIALES!A11:D650,2,FALSE)</f>
        <v>m</v>
      </c>
      <c r="K58" s="407">
        <v>1</v>
      </c>
      <c r="L58" s="431"/>
      <c r="M58" s="412">
        <f>VLOOKUP(A58,MATERIALES!A9:D402,4,FALSE)</f>
        <v>795.88760884727139</v>
      </c>
      <c r="N58" s="282">
        <f t="shared" si="0"/>
        <v>795.88760884727139</v>
      </c>
    </row>
    <row r="59" spans="1:14">
      <c r="A59" s="167" t="s">
        <v>918</v>
      </c>
      <c r="B59" s="49" t="str">
        <f>VLOOKUP(A59,MATERIALES!A10:D373,3,FALSE)</f>
        <v xml:space="preserve">Escolta y transporte (una tarifa por cada m3 escoltado y transportado)
</v>
      </c>
      <c r="C59" s="435"/>
      <c r="D59" s="435"/>
      <c r="E59" s="435"/>
      <c r="F59" s="435"/>
      <c r="G59" s="435"/>
      <c r="H59" s="435"/>
      <c r="I59" s="435"/>
      <c r="J59" s="322" t="str">
        <f>VLOOKUP(A59,MATERIALES!A12:D651,2,FALSE)</f>
        <v>kg</v>
      </c>
      <c r="K59" s="407">
        <v>0.45800000000000002</v>
      </c>
      <c r="L59" s="431"/>
      <c r="M59" s="412">
        <f>VLOOKUP(A59,MATERIALES!A10:D403,4,FALSE)</f>
        <v>5847.3375343881171</v>
      </c>
      <c r="N59" s="282">
        <f t="shared" si="0"/>
        <v>2678.0805907497579</v>
      </c>
    </row>
    <row r="60" spans="1:14">
      <c r="A60" s="167"/>
      <c r="B60" s="49"/>
      <c r="C60" s="435"/>
      <c r="D60" s="435"/>
      <c r="E60" s="435"/>
      <c r="F60" s="435"/>
      <c r="G60" s="435"/>
      <c r="H60" s="435"/>
      <c r="I60" s="435"/>
      <c r="J60" s="321"/>
      <c r="K60" s="407"/>
      <c r="L60" s="431"/>
      <c r="M60" s="412"/>
      <c r="N60" s="282"/>
    </row>
    <row r="61" spans="1:14">
      <c r="A61" s="167"/>
      <c r="B61" s="49"/>
      <c r="C61" s="435"/>
      <c r="D61" s="435"/>
      <c r="E61" s="435"/>
      <c r="F61" s="435"/>
      <c r="G61" s="435"/>
      <c r="H61" s="435"/>
      <c r="I61" s="435"/>
      <c r="J61" s="321"/>
      <c r="K61" s="407"/>
      <c r="L61" s="431"/>
      <c r="M61" s="412"/>
      <c r="N61" s="282"/>
    </row>
    <row r="62" spans="1:14" ht="15" thickBot="1">
      <c r="B62" s="49"/>
      <c r="C62" s="320"/>
      <c r="D62" s="320"/>
      <c r="E62" s="320"/>
      <c r="F62" s="320"/>
      <c r="G62" s="320"/>
      <c r="H62" s="320"/>
      <c r="I62" s="320"/>
      <c r="J62" s="445"/>
      <c r="K62" s="132"/>
      <c r="L62" s="335"/>
      <c r="M62" s="412"/>
      <c r="N62" s="282"/>
    </row>
    <row r="63" spans="1:14" ht="15" thickBot="1">
      <c r="B63" s="820" t="s">
        <v>1037</v>
      </c>
      <c r="C63" s="821"/>
      <c r="D63" s="821"/>
      <c r="E63" s="821"/>
      <c r="F63" s="821"/>
      <c r="G63" s="821"/>
      <c r="H63" s="821"/>
      <c r="I63" s="821"/>
      <c r="J63" s="821"/>
      <c r="K63" s="821"/>
      <c r="L63" s="821"/>
      <c r="M63" s="822"/>
      <c r="N63" s="404">
        <f>SUM(N52:N62)</f>
        <v>895882.67694930139</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823" t="s">
        <v>1045</v>
      </c>
      <c r="M67" s="796"/>
      <c r="N67" s="82" t="s">
        <v>1035</v>
      </c>
    </row>
    <row r="68" spans="1:15">
      <c r="A68" t="s">
        <v>1340</v>
      </c>
      <c r="B68" s="52" t="str">
        <f>VLOOKUP(A68,TRANSPORTE!A5:D117,3,FALSE)</f>
        <v>Transporte de material de excavación</v>
      </c>
      <c r="C68" s="327"/>
      <c r="D68" s="327"/>
      <c r="E68" s="327"/>
      <c r="F68" s="327"/>
      <c r="G68" s="327"/>
      <c r="H68" s="321" t="s">
        <v>1552</v>
      </c>
      <c r="I68" s="289">
        <v>1.3</v>
      </c>
      <c r="J68" s="296">
        <v>1</v>
      </c>
      <c r="K68" s="289">
        <f>I68*J68</f>
        <v>1.3</v>
      </c>
      <c r="L68" s="824">
        <f>VLOOKUP(A68,TRANSPORTE!A5:D117,4,FALSE)</f>
        <v>1082</v>
      </c>
      <c r="M68" s="825"/>
      <c r="N68" s="297">
        <f>K68*L68</f>
        <v>1406.6000000000001</v>
      </c>
    </row>
    <row r="69" spans="1:15">
      <c r="A69" t="s">
        <v>1492</v>
      </c>
      <c r="B69" s="52" t="str">
        <f>VLOOKUP(A69,TRANSPORTE!A6:D117,3,FALSE)</f>
        <v>Equipo de Transporte (Camiones Grúas</v>
      </c>
      <c r="C69" s="53"/>
      <c r="D69" s="53"/>
      <c r="E69" s="53"/>
      <c r="F69" s="53"/>
      <c r="G69" s="53"/>
      <c r="H69" s="321" t="s">
        <v>1552</v>
      </c>
      <c r="I69" s="289">
        <v>0.05</v>
      </c>
      <c r="J69" s="296">
        <v>1</v>
      </c>
      <c r="K69" s="289">
        <f>I69*J69</f>
        <v>0.05</v>
      </c>
      <c r="L69" s="824">
        <f>VLOOKUP(A69,TRANSPORTE!A6:D117,4,FALSE)</f>
        <v>55.488691299647009</v>
      </c>
      <c r="M69" s="825"/>
      <c r="N69" s="297">
        <f>K69*L69</f>
        <v>2.7744345649823505</v>
      </c>
    </row>
    <row r="70" spans="1:15">
      <c r="B70" s="52"/>
      <c r="C70" s="53"/>
      <c r="D70" s="53"/>
      <c r="E70" s="53"/>
      <c r="F70" s="53"/>
      <c r="G70" s="53"/>
      <c r="H70" s="321"/>
      <c r="I70" s="289"/>
      <c r="J70" s="296"/>
      <c r="K70" s="289"/>
      <c r="L70" s="824"/>
      <c r="M70" s="825"/>
      <c r="N70" s="297"/>
    </row>
    <row r="71" spans="1:15">
      <c r="B71" s="52"/>
      <c r="C71" s="53"/>
      <c r="D71" s="53"/>
      <c r="E71" s="53"/>
      <c r="F71" s="53"/>
      <c r="G71" s="53"/>
      <c r="H71" s="321"/>
      <c r="I71" s="289"/>
      <c r="J71" s="296"/>
      <c r="K71" s="289"/>
      <c r="L71" s="824"/>
      <c r="M71" s="825"/>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809"/>
      <c r="M73" s="810"/>
      <c r="N73" s="133"/>
    </row>
    <row r="74" spans="1:15" ht="15" thickBot="1">
      <c r="B74" s="826" t="s">
        <v>1037</v>
      </c>
      <c r="C74" s="827"/>
      <c r="D74" s="827"/>
      <c r="E74" s="827"/>
      <c r="F74" s="827"/>
      <c r="G74" s="827"/>
      <c r="H74" s="827"/>
      <c r="I74" s="827"/>
      <c r="J74" s="827"/>
      <c r="K74" s="827"/>
      <c r="L74" s="827"/>
      <c r="M74" s="828"/>
      <c r="N74" s="110">
        <f>N68+N69+N70+N71+N72</f>
        <v>1409.3744345649825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6" t="s">
        <v>1047</v>
      </c>
      <c r="C78" s="847"/>
      <c r="D78" s="847"/>
      <c r="E78" s="847"/>
      <c r="F78" s="847"/>
      <c r="G78" s="847"/>
      <c r="H78" s="847"/>
      <c r="I78" s="79" t="s">
        <v>1048</v>
      </c>
      <c r="J78" s="81" t="s">
        <v>1494</v>
      </c>
      <c r="K78" s="80" t="s">
        <v>1050</v>
      </c>
      <c r="L78" s="848" t="s">
        <v>1034</v>
      </c>
      <c r="M78" s="972"/>
      <c r="N78" s="104" t="s">
        <v>1035</v>
      </c>
    </row>
    <row r="79" spans="1:15">
      <c r="A79" s="225"/>
      <c r="B79" s="217" t="s">
        <v>2149</v>
      </c>
      <c r="C79" s="218"/>
      <c r="D79" s="218"/>
      <c r="E79" s="218"/>
      <c r="F79" s="218"/>
      <c r="G79" s="218"/>
      <c r="H79" s="218"/>
      <c r="I79" s="219"/>
      <c r="J79" s="220"/>
      <c r="K79" s="221"/>
      <c r="L79" s="222"/>
      <c r="M79" s="223"/>
      <c r="N79" s="224"/>
    </row>
    <row r="80" spans="1:15">
      <c r="A80" s="168" t="s">
        <v>15</v>
      </c>
      <c r="B80" s="55" t="str">
        <f>VLOOKUP(A80,'MANO DE OBRA'!A8:D68,3,FALSE)</f>
        <v>Obrero (6)</v>
      </c>
      <c r="C80" s="53"/>
      <c r="D80" s="53"/>
      <c r="E80" s="53"/>
      <c r="F80" s="53"/>
      <c r="G80" s="53"/>
      <c r="H80" s="53"/>
      <c r="I80" s="302">
        <f>K80/J80*100</f>
        <v>165623.36823599998</v>
      </c>
      <c r="J80" s="303">
        <v>185</v>
      </c>
      <c r="K80" s="304">
        <f>VLOOKUP(A80,'MANO DE OBRA'!A8:D99,4,FALSE)</f>
        <v>306403.23123659997</v>
      </c>
      <c r="L80" s="56"/>
      <c r="M80" s="444">
        <v>1</v>
      </c>
      <c r="N80" s="405">
        <f>K80/M80</f>
        <v>306403.23123659997</v>
      </c>
      <c r="O80" s="112"/>
    </row>
    <row r="81" spans="1:14">
      <c r="A81" s="168" t="s">
        <v>30</v>
      </c>
      <c r="B81" s="55" t="str">
        <f>VLOOKUP(A81,'MANO DE OBRA'!A8:D69,3,FALSE)</f>
        <v>Oficial</v>
      </c>
      <c r="C81" s="53"/>
      <c r="D81" s="53"/>
      <c r="E81" s="53"/>
      <c r="F81" s="53"/>
      <c r="G81" s="53"/>
      <c r="H81" s="53"/>
      <c r="I81" s="302">
        <f>K81/J81*100</f>
        <v>55207.789411999998</v>
      </c>
      <c r="J81" s="303">
        <v>185</v>
      </c>
      <c r="K81" s="304">
        <f>VLOOKUP(A81,'MANO DE OBRA'!A8:D100,4,FALSE)</f>
        <v>102134.4104122</v>
      </c>
      <c r="L81" s="56"/>
      <c r="M81" s="441">
        <v>1</v>
      </c>
      <c r="N81" s="405">
        <f>K81/M81</f>
        <v>102134.4104122</v>
      </c>
    </row>
    <row r="82" spans="1:14">
      <c r="A82" s="168"/>
      <c r="B82" s="171" t="s">
        <v>1735</v>
      </c>
      <c r="C82" s="53"/>
      <c r="D82" s="53"/>
      <c r="E82" s="53"/>
      <c r="F82" s="53"/>
      <c r="G82" s="53"/>
      <c r="H82" s="53"/>
      <c r="I82" s="302"/>
      <c r="J82" s="303"/>
      <c r="K82" s="304"/>
      <c r="L82" s="56"/>
      <c r="M82" s="442"/>
      <c r="N82" s="405"/>
    </row>
    <row r="83" spans="1:14">
      <c r="A83" t="s">
        <v>15</v>
      </c>
      <c r="B83" s="55" t="str">
        <f>VLOOKUP(A83,'MANO DE OBRA'!A9:D70,3,FALSE)</f>
        <v>Obrero (6)</v>
      </c>
      <c r="C83" s="53"/>
      <c r="D83" s="53"/>
      <c r="E83" s="53"/>
      <c r="F83" s="53"/>
      <c r="G83" s="53"/>
      <c r="H83" s="53"/>
      <c r="I83" s="302">
        <f>K83/J83*100</f>
        <v>165623.36823599998</v>
      </c>
      <c r="J83" s="303">
        <v>185</v>
      </c>
      <c r="K83" s="304">
        <f>VLOOKUP(A83,'MANO DE OBRA'!A9:D101,4,FALSE)</f>
        <v>306403.23123659997</v>
      </c>
      <c r="L83" s="56"/>
      <c r="M83" s="310">
        <v>12</v>
      </c>
      <c r="N83" s="405">
        <f>K83/M83</f>
        <v>25533.602603049996</v>
      </c>
    </row>
    <row r="84" spans="1:14">
      <c r="A84" t="s">
        <v>30</v>
      </c>
      <c r="B84" s="55" t="str">
        <f>VLOOKUP(A84,'MANO DE OBRA'!A10:D71,3,FALSE)</f>
        <v>Oficial</v>
      </c>
      <c r="C84" s="53"/>
      <c r="D84" s="53"/>
      <c r="E84" s="53"/>
      <c r="F84" s="53"/>
      <c r="G84" s="53"/>
      <c r="H84" s="53"/>
      <c r="I84" s="302">
        <f>K84/J84*100</f>
        <v>55207.789411999998</v>
      </c>
      <c r="J84" s="303">
        <v>185</v>
      </c>
      <c r="K84" s="304">
        <f>VLOOKUP(A84,'MANO DE OBRA'!A10:D102,4,FALSE)</f>
        <v>102134.4104122</v>
      </c>
      <c r="L84" s="328"/>
      <c r="M84" s="310">
        <v>12</v>
      </c>
      <c r="N84" s="405">
        <f>K84/M84</f>
        <v>8511.2008676833339</v>
      </c>
    </row>
    <row r="85" spans="1:14">
      <c r="B85" s="55"/>
      <c r="C85" s="53"/>
      <c r="D85" s="53"/>
      <c r="E85" s="53"/>
      <c r="F85" s="53"/>
      <c r="G85" s="53"/>
      <c r="H85" s="53"/>
      <c r="I85" s="289"/>
      <c r="J85" s="307"/>
      <c r="K85" s="308"/>
      <c r="L85" s="328"/>
      <c r="M85" s="310"/>
      <c r="N85" s="306"/>
    </row>
    <row r="86" spans="1:14" ht="15" thickBot="1">
      <c r="B86" s="807"/>
      <c r="C86" s="808"/>
      <c r="D86" s="808"/>
      <c r="E86" s="808"/>
      <c r="F86" s="808"/>
      <c r="G86" s="808"/>
      <c r="H86" s="808"/>
      <c r="I86" s="132"/>
      <c r="J86" s="132"/>
      <c r="K86" s="132"/>
      <c r="L86" s="908"/>
      <c r="M86" s="908"/>
      <c r="N86" s="51"/>
    </row>
    <row r="87" spans="1:14" ht="15" thickBot="1">
      <c r="B87" s="826" t="s">
        <v>1037</v>
      </c>
      <c r="C87" s="827"/>
      <c r="D87" s="827"/>
      <c r="E87" s="827"/>
      <c r="F87" s="827"/>
      <c r="G87" s="827"/>
      <c r="H87" s="827"/>
      <c r="I87" s="827"/>
      <c r="J87" s="827"/>
      <c r="K87" s="827"/>
      <c r="L87" s="827"/>
      <c r="M87" s="828"/>
      <c r="N87" s="311">
        <f>SUM(N80:N86)</f>
        <v>442582.44511953334</v>
      </c>
    </row>
    <row r="88" spans="1:14" ht="15" thickBot="1">
      <c r="B88" s="39"/>
      <c r="C88" s="40"/>
      <c r="D88" s="40"/>
      <c r="E88" s="40"/>
      <c r="F88" s="40"/>
      <c r="G88" s="40"/>
      <c r="H88" s="40"/>
      <c r="I88" s="40"/>
      <c r="J88" s="40"/>
      <c r="K88" s="40"/>
      <c r="L88" s="40"/>
      <c r="M88" s="40"/>
      <c r="N88" s="41"/>
    </row>
    <row r="89" spans="1:14" ht="15" thickBot="1">
      <c r="B89" s="820" t="s">
        <v>1051</v>
      </c>
      <c r="C89" s="821"/>
      <c r="D89" s="821"/>
      <c r="E89" s="821"/>
      <c r="F89" s="821"/>
      <c r="G89" s="821"/>
      <c r="H89" s="821"/>
      <c r="I89" s="821"/>
      <c r="J89" s="821"/>
      <c r="K89" s="821"/>
      <c r="L89" s="821"/>
      <c r="M89" s="822"/>
      <c r="N89" s="105">
        <f>N47+N63+N74+N87</f>
        <v>2249413.4000314726</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11" t="s">
        <v>1053</v>
      </c>
      <c r="C93" s="812"/>
      <c r="D93" s="812"/>
      <c r="E93" s="812"/>
      <c r="F93" s="812"/>
      <c r="G93" s="812"/>
      <c r="H93" s="812"/>
      <c r="I93" s="324"/>
      <c r="J93" s="344"/>
      <c r="K93" s="312" t="s">
        <v>1054</v>
      </c>
      <c r="L93" s="850" t="s">
        <v>1055</v>
      </c>
      <c r="M93" s="851"/>
      <c r="N93" s="313"/>
    </row>
    <row r="94" spans="1:14">
      <c r="B94" s="852" t="s">
        <v>1056</v>
      </c>
      <c r="C94" s="853"/>
      <c r="D94" s="853"/>
      <c r="E94" s="853"/>
      <c r="F94" s="853"/>
      <c r="G94" s="853"/>
      <c r="H94" s="853"/>
      <c r="I94" s="93"/>
      <c r="J94" s="94"/>
      <c r="K94" s="314">
        <v>0.2</v>
      </c>
      <c r="L94" s="854">
        <f>N89*K94</f>
        <v>449882.68000629451</v>
      </c>
      <c r="M94" s="855"/>
      <c r="N94" s="57"/>
    </row>
    <row r="95" spans="1:14">
      <c r="B95" s="95" t="s">
        <v>1057</v>
      </c>
      <c r="C95" s="96"/>
      <c r="D95" s="96"/>
      <c r="E95" s="96"/>
      <c r="F95" s="96"/>
      <c r="G95" s="96"/>
      <c r="H95" s="96"/>
      <c r="I95" s="93"/>
      <c r="J95" s="94"/>
      <c r="K95" s="314">
        <v>0.05</v>
      </c>
      <c r="L95" s="854">
        <f>N89*K95</f>
        <v>112470.67000157363</v>
      </c>
      <c r="M95" s="855"/>
      <c r="N95" s="57"/>
    </row>
    <row r="96" spans="1:14" ht="15" thickBot="1">
      <c r="B96" s="97" t="s">
        <v>1058</v>
      </c>
      <c r="C96" s="98"/>
      <c r="D96" s="98"/>
      <c r="E96" s="98"/>
      <c r="F96" s="98"/>
      <c r="G96" s="98"/>
      <c r="H96" s="98"/>
      <c r="I96" s="99"/>
      <c r="J96" s="100"/>
      <c r="K96" s="315">
        <v>0.05</v>
      </c>
      <c r="L96" s="856">
        <f>N89*K96</f>
        <v>112470.67000157363</v>
      </c>
      <c r="M96" s="857"/>
      <c r="N96" s="57"/>
    </row>
    <row r="97" spans="1:14" ht="15" thickBot="1">
      <c r="B97" s="820" t="s">
        <v>1037</v>
      </c>
      <c r="C97" s="821"/>
      <c r="D97" s="821"/>
      <c r="E97" s="821"/>
      <c r="F97" s="821"/>
      <c r="G97" s="821"/>
      <c r="H97" s="821"/>
      <c r="I97" s="821"/>
      <c r="J97" s="821"/>
      <c r="K97" s="821"/>
      <c r="L97" s="821"/>
      <c r="M97" s="822"/>
      <c r="N97" s="58">
        <f>L94+L95+L96</f>
        <v>674824.02000944177</v>
      </c>
    </row>
    <row r="98" spans="1:14" ht="15" thickBot="1">
      <c r="B98" s="39"/>
      <c r="C98" s="40"/>
      <c r="D98" s="40"/>
      <c r="E98" s="40"/>
      <c r="F98" s="40"/>
      <c r="G98" s="40"/>
      <c r="H98" s="40"/>
      <c r="I98" s="40"/>
      <c r="J98" s="40"/>
      <c r="K98" s="40"/>
      <c r="L98" s="40"/>
      <c r="M98" s="40"/>
      <c r="N98" s="41"/>
    </row>
    <row r="99" spans="1:14" ht="15" thickBot="1">
      <c r="A99" t="s">
        <v>2122</v>
      </c>
      <c r="B99" s="820" t="s">
        <v>1059</v>
      </c>
      <c r="C99" s="821"/>
      <c r="D99" s="821"/>
      <c r="E99" s="821"/>
      <c r="F99" s="821"/>
      <c r="G99" s="821"/>
      <c r="H99" s="821"/>
      <c r="I99" s="821"/>
      <c r="J99" s="821"/>
      <c r="K99" s="821"/>
      <c r="L99" s="821"/>
      <c r="M99" s="822"/>
      <c r="N99" s="197">
        <f>N89+N97</f>
        <v>2924237.4200409143</v>
      </c>
    </row>
    <row r="100" spans="1:14">
      <c r="B100" s="249"/>
      <c r="C100" s="250"/>
      <c r="D100" s="250"/>
      <c r="E100" s="250"/>
      <c r="F100" s="250"/>
      <c r="G100" s="250"/>
      <c r="H100" s="250"/>
      <c r="I100" s="250"/>
      <c r="J100" s="250"/>
      <c r="K100" s="250"/>
      <c r="L100" s="250"/>
      <c r="M100" s="250"/>
      <c r="N100" s="251"/>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253"/>
      <c r="F103" s="253"/>
      <c r="G103" s="253"/>
      <c r="H103" s="253"/>
      <c r="I103" s="253"/>
      <c r="J103" s="253"/>
      <c r="K103" s="253"/>
      <c r="L103" s="253"/>
      <c r="M103" s="253"/>
      <c r="N103" s="254"/>
    </row>
    <row r="104" spans="1:14">
      <c r="B104" s="252"/>
      <c r="C104" s="253"/>
      <c r="D104" s="253"/>
      <c r="E104" s="427" t="s">
        <v>1060</v>
      </c>
      <c r="F104" s="427"/>
      <c r="G104" s="427"/>
      <c r="H104" s="427"/>
      <c r="I104" s="427"/>
      <c r="J104" s="427"/>
      <c r="K104" s="253"/>
      <c r="L104" s="253"/>
      <c r="M104" s="253"/>
      <c r="N104" s="254"/>
    </row>
    <row r="105" spans="1:14">
      <c r="B105" s="252"/>
      <c r="C105" s="253"/>
      <c r="D105" s="253"/>
      <c r="E105" s="253" t="s">
        <v>1061</v>
      </c>
      <c r="F105" s="253"/>
      <c r="G105" s="253"/>
      <c r="H105" s="253"/>
      <c r="I105" s="253"/>
      <c r="J105" s="253"/>
      <c r="K105" s="253"/>
      <c r="L105" s="253"/>
      <c r="M105" s="253"/>
      <c r="N105" s="254"/>
    </row>
    <row r="106" spans="1:14">
      <c r="B106" s="252"/>
      <c r="C106" s="253"/>
      <c r="D106" s="253"/>
      <c r="E106" s="253" t="s">
        <v>1062</v>
      </c>
      <c r="F106" s="253"/>
      <c r="G106" s="253"/>
      <c r="H106" s="253"/>
      <c r="I106" s="253"/>
      <c r="J106" s="253"/>
      <c r="K106" s="253"/>
      <c r="L106" s="253"/>
      <c r="M106" s="253"/>
      <c r="N106" s="254"/>
    </row>
    <row r="107" spans="1:14">
      <c r="B107" s="252"/>
      <c r="C107" s="253"/>
      <c r="D107" s="253"/>
      <c r="E107" s="253" t="s">
        <v>1063</v>
      </c>
      <c r="F107" s="253"/>
      <c r="G107" s="253"/>
      <c r="H107" s="253"/>
      <c r="I107" s="253"/>
      <c r="J107" s="253"/>
      <c r="K107" s="253"/>
      <c r="L107" s="253"/>
      <c r="M107" s="253"/>
      <c r="N107" s="254"/>
    </row>
    <row r="108" spans="1:14" ht="15" thickBot="1">
      <c r="B108" s="252"/>
      <c r="C108" s="253"/>
      <c r="D108" s="253"/>
      <c r="E108" s="253"/>
      <c r="F108" s="253" t="s">
        <v>1064</v>
      </c>
      <c r="G108" s="253"/>
      <c r="H108" s="253"/>
      <c r="I108" s="253"/>
      <c r="J108" s="253"/>
      <c r="K108" s="253"/>
      <c r="L108" s="253"/>
      <c r="M108" s="253"/>
      <c r="N108" s="254"/>
    </row>
    <row r="109" spans="1:14">
      <c r="B109" s="237" t="s">
        <v>2322</v>
      </c>
      <c r="C109" s="238"/>
      <c r="D109" s="238"/>
      <c r="E109" s="238"/>
      <c r="F109" s="238"/>
      <c r="G109" s="238"/>
      <c r="H109" s="238"/>
      <c r="I109" s="238"/>
      <c r="J109" s="238"/>
      <c r="K109" s="238"/>
      <c r="L109" s="238"/>
      <c r="M109" s="238"/>
      <c r="N109" s="239"/>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c r="B112" s="255"/>
      <c r="C112" s="256"/>
      <c r="D112" s="256"/>
      <c r="E112" s="256"/>
      <c r="F112" s="256"/>
      <c r="G112" s="256"/>
      <c r="H112" s="256"/>
      <c r="I112" s="256"/>
      <c r="J112" s="256"/>
      <c r="K112" s="256"/>
      <c r="L112" s="256"/>
      <c r="M112" s="256"/>
      <c r="N112" s="257"/>
    </row>
    <row r="113" spans="2:14" ht="15" thickBot="1">
      <c r="B113" s="258"/>
      <c r="C113" s="259"/>
      <c r="D113" s="259"/>
      <c r="E113" s="259"/>
      <c r="F113" s="259"/>
      <c r="G113" s="259"/>
      <c r="H113" s="259"/>
      <c r="I113" s="259"/>
      <c r="J113" s="259"/>
      <c r="K113" s="259"/>
      <c r="L113" s="259"/>
      <c r="M113" s="259"/>
      <c r="N113" s="260"/>
    </row>
    <row r="114" spans="2:14">
      <c r="B114" s="261"/>
      <c r="C114" s="262"/>
      <c r="D114" s="262"/>
      <c r="E114" s="262"/>
      <c r="F114" s="262"/>
      <c r="G114" s="262"/>
      <c r="H114" s="262"/>
      <c r="I114" s="262"/>
      <c r="J114" s="262"/>
      <c r="K114" s="262"/>
      <c r="L114" s="262"/>
      <c r="M114" s="262"/>
      <c r="N114" s="263"/>
    </row>
    <row r="115" spans="2:14">
      <c r="B115" s="264" t="s">
        <v>2323</v>
      </c>
      <c r="C115" s="265"/>
      <c r="D115" s="265"/>
      <c r="E115" s="265"/>
      <c r="F115" s="265"/>
      <c r="G115" s="265"/>
      <c r="H115" s="265"/>
      <c r="I115" s="265"/>
      <c r="J115" s="265"/>
      <c r="K115" s="265"/>
      <c r="L115" s="265"/>
      <c r="M115" s="265"/>
      <c r="N115" s="266"/>
    </row>
    <row r="116" spans="2:14" ht="15" customHeight="1">
      <c r="B116" s="962" t="s">
        <v>2324</v>
      </c>
      <c r="C116" s="963"/>
      <c r="D116" s="963"/>
      <c r="E116" s="963"/>
      <c r="F116" s="963"/>
      <c r="G116" s="963"/>
      <c r="H116" s="963"/>
      <c r="I116" s="963"/>
      <c r="J116" s="963"/>
      <c r="K116" s="963"/>
      <c r="L116" s="963"/>
      <c r="M116" s="963"/>
      <c r="N116" s="964"/>
    </row>
    <row r="117" spans="2:14" ht="15" customHeight="1">
      <c r="B117" s="962"/>
      <c r="C117" s="963"/>
      <c r="D117" s="963"/>
      <c r="E117" s="963"/>
      <c r="F117" s="963"/>
      <c r="G117" s="963"/>
      <c r="H117" s="963"/>
      <c r="I117" s="963"/>
      <c r="J117" s="963"/>
      <c r="K117" s="963"/>
      <c r="L117" s="963"/>
      <c r="M117" s="963"/>
      <c r="N117" s="964"/>
    </row>
    <row r="118" spans="2:14" ht="30" customHeight="1">
      <c r="B118" s="965" t="s">
        <v>2325</v>
      </c>
      <c r="C118" s="966"/>
      <c r="D118" s="966"/>
      <c r="E118" s="966"/>
      <c r="F118" s="966"/>
      <c r="G118" s="966"/>
      <c r="H118" s="966"/>
      <c r="I118" s="966"/>
      <c r="J118" s="966"/>
      <c r="K118" s="966"/>
      <c r="L118" s="966"/>
      <c r="M118" s="966"/>
      <c r="N118" s="967"/>
    </row>
    <row r="119" spans="2:14">
      <c r="B119" s="965"/>
      <c r="C119" s="966"/>
      <c r="D119" s="966"/>
      <c r="E119" s="966"/>
      <c r="F119" s="966"/>
      <c r="G119" s="966"/>
      <c r="H119" s="966"/>
      <c r="I119" s="966"/>
      <c r="J119" s="966"/>
      <c r="K119" s="966"/>
      <c r="L119" s="966"/>
      <c r="M119" s="966"/>
      <c r="N119" s="967"/>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349"/>
      <c r="C122" s="350"/>
      <c r="D122" s="350"/>
      <c r="E122" s="350"/>
      <c r="F122" s="350"/>
      <c r="G122" s="350"/>
      <c r="H122" s="350"/>
      <c r="I122" s="350"/>
      <c r="J122" s="350"/>
      <c r="K122" s="350"/>
      <c r="L122" s="350"/>
      <c r="M122" s="350"/>
      <c r="N122" s="351"/>
    </row>
    <row r="123" spans="2:14">
      <c r="B123" s="264"/>
      <c r="C123" s="265"/>
      <c r="D123" s="265"/>
      <c r="E123" s="265"/>
      <c r="F123" s="265"/>
      <c r="G123" s="265"/>
      <c r="H123" s="265"/>
      <c r="I123" s="265"/>
      <c r="J123" s="265"/>
      <c r="K123" s="265"/>
      <c r="L123" s="265"/>
      <c r="M123" s="265"/>
      <c r="N123" s="266"/>
    </row>
    <row r="124" spans="2:14">
      <c r="B124" s="252"/>
      <c r="C124" s="253"/>
      <c r="D124" s="253"/>
      <c r="E124" s="253" t="s">
        <v>1060</v>
      </c>
      <c r="F124" s="427"/>
      <c r="G124" s="427"/>
      <c r="H124" s="253"/>
      <c r="I124" s="253"/>
      <c r="J124" s="253"/>
      <c r="K124" s="253"/>
      <c r="L124" s="253"/>
      <c r="M124" s="253"/>
      <c r="N124" s="254"/>
    </row>
    <row r="125" spans="2:14">
      <c r="B125" s="252"/>
      <c r="C125" s="253"/>
      <c r="D125" s="253"/>
      <c r="E125" s="428" t="s">
        <v>1061</v>
      </c>
      <c r="F125" s="253"/>
      <c r="G125" s="253"/>
      <c r="H125" s="428"/>
      <c r="I125" s="428"/>
      <c r="J125" s="428"/>
      <c r="K125" s="253"/>
      <c r="L125" s="253"/>
      <c r="M125" s="253"/>
      <c r="N125" s="254"/>
    </row>
    <row r="126" spans="2:14">
      <c r="B126" s="252"/>
      <c r="C126" s="253"/>
      <c r="D126" s="253"/>
      <c r="E126" s="267" t="s">
        <v>1065</v>
      </c>
      <c r="F126" s="253"/>
      <c r="G126" s="253"/>
      <c r="H126" s="267"/>
      <c r="I126" s="267"/>
      <c r="J126" s="267"/>
      <c r="K126" s="253"/>
      <c r="L126" s="253"/>
      <c r="M126" s="253"/>
      <c r="N126" s="254"/>
    </row>
    <row r="127" spans="2:14">
      <c r="B127" s="268"/>
      <c r="C127" s="265"/>
      <c r="D127" s="265"/>
      <c r="E127" s="253" t="s">
        <v>1063</v>
      </c>
      <c r="F127" s="253"/>
      <c r="G127" s="253"/>
      <c r="H127" s="253"/>
      <c r="I127" s="253"/>
      <c r="J127" s="253"/>
      <c r="K127" s="265"/>
      <c r="L127" s="265"/>
      <c r="M127" s="265"/>
      <c r="N127" s="266"/>
    </row>
    <row r="128" spans="2:14">
      <c r="B128" s="268"/>
      <c r="C128" s="265"/>
      <c r="D128" s="265"/>
      <c r="E128" s="265"/>
      <c r="F128" s="253"/>
      <c r="G128" s="253"/>
      <c r="H128" s="253"/>
      <c r="I128" s="253"/>
      <c r="J128" s="253"/>
      <c r="K128" s="265"/>
      <c r="L128" s="265"/>
      <c r="M128" s="265"/>
      <c r="N128" s="266"/>
    </row>
    <row r="129" spans="2:14">
      <c r="B129" s="268" t="s">
        <v>2326</v>
      </c>
      <c r="C129" s="267"/>
      <c r="D129" s="267"/>
      <c r="E129" s="253"/>
      <c r="F129" s="253"/>
      <c r="G129" s="253"/>
      <c r="H129" s="253"/>
      <c r="I129" s="253"/>
      <c r="J129" s="968"/>
      <c r="K129" s="968"/>
      <c r="L129" s="968"/>
      <c r="M129" s="968"/>
      <c r="N129" s="969"/>
    </row>
    <row r="130" spans="2:14" ht="15" thickBot="1">
      <c r="B130" s="429" t="s">
        <v>2327</v>
      </c>
      <c r="C130" s="430"/>
      <c r="D130" s="430"/>
      <c r="E130" s="269"/>
      <c r="F130" s="269"/>
      <c r="G130" s="269"/>
      <c r="H130" s="269"/>
      <c r="I130" s="269"/>
      <c r="J130" s="970"/>
      <c r="K130" s="970"/>
      <c r="L130" s="970"/>
      <c r="M130" s="970"/>
      <c r="N130"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40.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2" hidden="1" customHeight="1" thickBot="1">
      <c r="B30" s="77" t="s">
        <v>1027</v>
      </c>
      <c r="C30" s="829" t="s">
        <v>1028</v>
      </c>
      <c r="D30" s="830"/>
      <c r="E30" s="830"/>
      <c r="F30" s="830"/>
      <c r="G30" s="830"/>
      <c r="H30" s="830"/>
      <c r="I30" s="830"/>
      <c r="J30" s="78"/>
      <c r="K30" s="317"/>
      <c r="L30" s="831" t="s">
        <v>1029</v>
      </c>
      <c r="M30" s="832"/>
      <c r="N30" s="77" t="s">
        <v>1030</v>
      </c>
    </row>
    <row r="31" spans="1:14" ht="18.75" customHeight="1" thickBot="1">
      <c r="A31" t="s">
        <v>1929</v>
      </c>
      <c r="B31" s="86" t="s">
        <v>1184</v>
      </c>
      <c r="C31" s="87" t="s">
        <v>1737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7"/>
      <c r="J36" s="278"/>
      <c r="K36" s="279">
        <f>VLOOKUP(A36,EQUIPOS!A6:D163,4,FALSE)</f>
        <v>113489.99999999999</v>
      </c>
      <c r="L36" s="280"/>
      <c r="M36" s="281">
        <v>0.16</v>
      </c>
      <c r="N36" s="282">
        <f>K36/M36</f>
        <v>709312.49999999988</v>
      </c>
    </row>
    <row r="37" spans="1:14">
      <c r="A37" s="119" t="s">
        <v>261</v>
      </c>
      <c r="B37" s="833" t="str">
        <f>VLOOKUP(A37,EQUIPOS!A7:D154,3,FALSE)</f>
        <v xml:space="preserve">Motobomba 3 PULGADAS (incluye operario)
</v>
      </c>
      <c r="C37" s="834"/>
      <c r="D37" s="834"/>
      <c r="E37" s="834"/>
      <c r="F37" s="834"/>
      <c r="G37" s="834"/>
      <c r="H37" s="835"/>
      <c r="I37" s="431"/>
      <c r="J37" s="432"/>
      <c r="K37" s="279">
        <f>VLOOKUP(A37,EQUIPOS!A7:D164,4,FALSE)</f>
        <v>7000</v>
      </c>
      <c r="L37" s="345"/>
      <c r="M37" s="346">
        <v>0.16</v>
      </c>
      <c r="N37" s="282">
        <f>K37/M37</f>
        <v>43750</v>
      </c>
    </row>
    <row r="38" spans="1:14">
      <c r="A38" s="119"/>
      <c r="B38" s="833"/>
      <c r="C38" s="834"/>
      <c r="D38" s="834"/>
      <c r="E38" s="834"/>
      <c r="F38" s="834"/>
      <c r="G38" s="834"/>
      <c r="H38" s="835"/>
      <c r="I38" s="431"/>
      <c r="J38" s="432"/>
      <c r="K38" s="448"/>
      <c r="L38" s="345"/>
      <c r="M38" s="346"/>
      <c r="N38" s="282"/>
    </row>
    <row r="39" spans="1:14">
      <c r="A39" s="119"/>
      <c r="B39" s="833"/>
      <c r="C39" s="834"/>
      <c r="D39" s="834"/>
      <c r="E39" s="834"/>
      <c r="F39" s="834"/>
      <c r="G39" s="834"/>
      <c r="H39" s="835"/>
      <c r="I39" s="431"/>
      <c r="J39" s="432"/>
      <c r="K39" s="448"/>
      <c r="L39" s="345"/>
      <c r="M39" s="346"/>
      <c r="N39" s="282"/>
    </row>
    <row r="40" spans="1:14">
      <c r="A40" s="119"/>
      <c r="B40" s="833"/>
      <c r="C40" s="834"/>
      <c r="D40" s="834"/>
      <c r="E40" s="834"/>
      <c r="F40" s="834"/>
      <c r="G40" s="834"/>
      <c r="H40" s="835"/>
      <c r="I40" s="338"/>
      <c r="J40" s="340"/>
      <c r="K40" s="448"/>
      <c r="L40" s="433"/>
      <c r="M40" s="434"/>
      <c r="N40" s="282"/>
    </row>
    <row r="41" spans="1:14">
      <c r="B41" s="833"/>
      <c r="C41" s="834"/>
      <c r="D41" s="834"/>
      <c r="E41" s="834"/>
      <c r="F41" s="834"/>
      <c r="G41" s="834"/>
      <c r="H41" s="835"/>
      <c r="I41" s="42"/>
      <c r="J41" s="43"/>
      <c r="K41" s="448"/>
      <c r="L41" s="286"/>
      <c r="M41" s="287"/>
      <c r="N41" s="282"/>
    </row>
    <row r="42" spans="1:14">
      <c r="B42" s="330"/>
      <c r="C42" s="331"/>
      <c r="D42" s="331"/>
      <c r="E42" s="331"/>
      <c r="F42" s="333"/>
      <c r="G42" s="333"/>
      <c r="H42" s="131"/>
      <c r="I42" s="42"/>
      <c r="J42" s="43"/>
      <c r="K42" s="448"/>
      <c r="L42" s="286"/>
      <c r="M42" s="287"/>
      <c r="N42" s="283"/>
    </row>
    <row r="43" spans="1:14">
      <c r="B43" s="840" t="s">
        <v>1036</v>
      </c>
      <c r="C43" s="841"/>
      <c r="D43" s="841"/>
      <c r="E43" s="44"/>
      <c r="F43" s="45"/>
      <c r="G43" s="45"/>
      <c r="H43" s="46"/>
      <c r="I43" s="42"/>
      <c r="J43" s="43"/>
      <c r="K43" s="289"/>
      <c r="L43" s="286"/>
      <c r="M43" s="411">
        <v>0.05</v>
      </c>
      <c r="N43" s="354">
        <f>N77*M43</f>
        <v>11968.876220179687</v>
      </c>
    </row>
    <row r="44" spans="1:14" ht="15" thickBot="1">
      <c r="B44" s="833"/>
      <c r="C44" s="834"/>
      <c r="D44" s="834"/>
      <c r="E44" s="834"/>
      <c r="F44" s="834"/>
      <c r="G44" s="834"/>
      <c r="H44" s="835"/>
      <c r="I44" s="842"/>
      <c r="J44" s="843"/>
      <c r="K44" s="47"/>
      <c r="L44" s="844"/>
      <c r="M44" s="845"/>
      <c r="N44" s="111"/>
    </row>
    <row r="45" spans="1:14" ht="15" thickBot="1">
      <c r="B45" s="820" t="s">
        <v>1037</v>
      </c>
      <c r="C45" s="821"/>
      <c r="D45" s="821"/>
      <c r="E45" s="821"/>
      <c r="F45" s="821"/>
      <c r="G45" s="821"/>
      <c r="H45" s="821"/>
      <c r="I45" s="821"/>
      <c r="J45" s="821"/>
      <c r="K45" s="821"/>
      <c r="L45" s="821"/>
      <c r="M45" s="822"/>
      <c r="N45" s="404">
        <f>SUM(N36:N44)</f>
        <v>765031.37622017961</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5" t="s">
        <v>1029</v>
      </c>
      <c r="K49" s="91" t="s">
        <v>1030</v>
      </c>
      <c r="L49" s="814" t="s">
        <v>1039</v>
      </c>
      <c r="M49" s="813"/>
      <c r="N49" s="92" t="s">
        <v>1035</v>
      </c>
    </row>
    <row r="50" spans="1:14">
      <c r="A50" s="167" t="s">
        <v>462</v>
      </c>
      <c r="B50" s="49" t="str">
        <f>VLOOKUP(A50,MATERIALES!A5:D373,3,FALSE)</f>
        <v>Explosivos  75% (INDUGEL)</v>
      </c>
      <c r="C50" s="291"/>
      <c r="D50" s="291"/>
      <c r="E50" s="291"/>
      <c r="F50" s="291"/>
      <c r="G50" s="291"/>
      <c r="H50" s="291"/>
      <c r="I50" s="291"/>
      <c r="J50" s="321" t="str">
        <f>VLOOKUP(A50,MATERIALES!A6:D642,2,FALSE)</f>
        <v>lb</v>
      </c>
      <c r="K50" s="292">
        <v>0.2</v>
      </c>
      <c r="L50" s="277"/>
      <c r="M50" s="412">
        <f>VLOOKUP(A50,MATERIALES!A5:D396,4,FALSE)</f>
        <v>7049.2902497901187</v>
      </c>
      <c r="N50" s="282">
        <f>K50*M50</f>
        <v>1409.8580499580239</v>
      </c>
    </row>
    <row r="51" spans="1:14">
      <c r="A51" s="167"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VLOOKUP(A51,MATERIALES!A6:D397,4,FALSE)</f>
        <v>1082.8402841459476</v>
      </c>
      <c r="N51" s="282">
        <f>K51*M51</f>
        <v>1082.8402841459476</v>
      </c>
    </row>
    <row r="52" spans="1:14">
      <c r="A52" s="167" t="s">
        <v>567</v>
      </c>
      <c r="B52" s="49" t="str">
        <f>VLOOKUP(A52,MATERIALES!A6:D373,3,FALSE)</f>
        <v>Mecha Lenta</v>
      </c>
      <c r="C52" s="435"/>
      <c r="D52" s="435"/>
      <c r="E52" s="435"/>
      <c r="F52" s="435"/>
      <c r="G52" s="435"/>
      <c r="H52" s="435"/>
      <c r="I52" s="435"/>
      <c r="J52" s="322" t="str">
        <f>VLOOKUP(A52,MATERIALES!A6:D644,2,FALSE)</f>
        <v>m</v>
      </c>
      <c r="K52" s="407">
        <v>0.5</v>
      </c>
      <c r="L52" s="431"/>
      <c r="M52" s="412">
        <f>VLOOKUP(A52,MATERIALES!A6:D398,4,FALSE)</f>
        <v>795.88760884727139</v>
      </c>
      <c r="N52" s="282">
        <f>K52*M52</f>
        <v>397.9438044236357</v>
      </c>
    </row>
    <row r="53" spans="1:14">
      <c r="A53" s="167" t="s">
        <v>814</v>
      </c>
      <c r="B53" s="49" t="str">
        <f>VLOOKUP(A53,MATERIALES!A6:D373,3,FALSE)</f>
        <v>Acero A-37</v>
      </c>
      <c r="C53" s="435"/>
      <c r="D53" s="435"/>
      <c r="E53" s="435"/>
      <c r="F53" s="435"/>
      <c r="G53" s="435"/>
      <c r="H53" s="435"/>
      <c r="I53" s="435"/>
      <c r="J53" s="322" t="str">
        <f>VLOOKUP(A53,MATERIALES!A7:D645,2,FALSE)</f>
        <v>kg</v>
      </c>
      <c r="K53" s="407">
        <v>150</v>
      </c>
      <c r="L53" s="431"/>
      <c r="M53" s="412">
        <f>VLOOKUP(A53,MATERIALES!A6:D399,4,FALSE)</f>
        <v>2855</v>
      </c>
      <c r="N53" s="282">
        <f>K53*M53</f>
        <v>428250</v>
      </c>
    </row>
    <row r="54" spans="1:14">
      <c r="A54" s="167" t="s">
        <v>903</v>
      </c>
      <c r="B54" s="49" t="str">
        <f>VLOOKUP(A54,MATERIALES!A7:D373,3,FALSE)</f>
        <v>Concreto Resistencia  32 (Mpa)</v>
      </c>
      <c r="C54" s="435"/>
      <c r="D54" s="435"/>
      <c r="E54" s="435"/>
      <c r="F54" s="435"/>
      <c r="G54" s="435"/>
      <c r="H54" s="435"/>
      <c r="I54" s="435"/>
      <c r="J54" s="322" t="str">
        <f>VLOOKUP(A54,MATERIALES!A8:D646,2,FALSE)</f>
        <v>m3</v>
      </c>
      <c r="K54" s="407">
        <v>1</v>
      </c>
      <c r="L54" s="431"/>
      <c r="M54" s="412">
        <f>VLOOKUP(A54,MATERIALES!A7:D400,4,FALSE)</f>
        <v>338796.06</v>
      </c>
      <c r="N54" s="282">
        <f>K54*M54</f>
        <v>338796.06</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0" t="s">
        <v>1037</v>
      </c>
      <c r="C58" s="821"/>
      <c r="D58" s="821"/>
      <c r="E58" s="821"/>
      <c r="F58" s="821"/>
      <c r="G58" s="821"/>
      <c r="H58" s="821"/>
      <c r="I58" s="821"/>
      <c r="J58" s="821"/>
      <c r="K58" s="821"/>
      <c r="L58" s="821"/>
      <c r="M58" s="822"/>
      <c r="N58" s="404">
        <f>SUM(N50:N57)</f>
        <v>769936.70213852753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1356</v>
      </c>
      <c r="B63" s="52" t="str">
        <f>VLOOKUP(A63,TRANSPORTE!A5:D117,3,FALSE)</f>
        <v>Transporte de material de excavación</v>
      </c>
      <c r="C63" s="327"/>
      <c r="D63" s="327"/>
      <c r="E63" s="327"/>
      <c r="F63" s="327"/>
      <c r="G63" s="327"/>
      <c r="H63" s="321" t="s">
        <v>1552</v>
      </c>
      <c r="I63" s="289">
        <v>1</v>
      </c>
      <c r="J63" s="296">
        <v>1</v>
      </c>
      <c r="K63" s="289">
        <f>I63*J63</f>
        <v>1</v>
      </c>
      <c r="L63" s="824">
        <f>VLOOKUP(A63,TRANSPORTE!A5:D117,4,FALSE)</f>
        <v>1082</v>
      </c>
      <c r="M63" s="825"/>
      <c r="N63" s="297">
        <f>K63*L63</f>
        <v>1082</v>
      </c>
    </row>
    <row r="64" spans="1:14">
      <c r="B64" s="52"/>
      <c r="C64" s="53"/>
      <c r="D64" s="53"/>
      <c r="E64" s="53"/>
      <c r="F64" s="53"/>
      <c r="G64" s="53"/>
      <c r="H64" s="321"/>
      <c r="I64" s="289"/>
      <c r="J64" s="296"/>
      <c r="K64" s="289"/>
      <c r="L64" s="824"/>
      <c r="M64" s="825"/>
      <c r="N64" s="297"/>
    </row>
    <row r="65" spans="1:15">
      <c r="B65" s="52"/>
      <c r="C65" s="53"/>
      <c r="D65" s="53"/>
      <c r="E65" s="53"/>
      <c r="F65" s="53"/>
      <c r="G65" s="53"/>
      <c r="H65" s="321"/>
      <c r="I65" s="289"/>
      <c r="J65" s="296"/>
      <c r="K65" s="289"/>
      <c r="L65" s="824"/>
      <c r="M65" s="825"/>
      <c r="N65" s="297"/>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09"/>
      <c r="M67" s="810"/>
      <c r="N67" s="133"/>
    </row>
    <row r="68" spans="1:15" ht="15" thickBot="1">
      <c r="B68" s="826" t="s">
        <v>1037</v>
      </c>
      <c r="C68" s="827"/>
      <c r="D68" s="827"/>
      <c r="E68" s="827"/>
      <c r="F68" s="827"/>
      <c r="G68" s="827"/>
      <c r="H68" s="827"/>
      <c r="I68" s="827"/>
      <c r="J68" s="827"/>
      <c r="K68" s="827"/>
      <c r="L68" s="827"/>
      <c r="M68" s="828"/>
      <c r="N68" s="110">
        <f>SUM(N63:N67)</f>
        <v>1082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6" t="s">
        <v>1047</v>
      </c>
      <c r="C72" s="847"/>
      <c r="D72" s="847"/>
      <c r="E72" s="847"/>
      <c r="F72" s="847"/>
      <c r="G72" s="847"/>
      <c r="H72" s="847"/>
      <c r="I72" s="79" t="s">
        <v>1048</v>
      </c>
      <c r="J72" s="81" t="s">
        <v>1494</v>
      </c>
      <c r="K72" s="80" t="s">
        <v>1050</v>
      </c>
      <c r="L72" s="848" t="s">
        <v>1034</v>
      </c>
      <c r="M72" s="849"/>
      <c r="N72" s="104" t="s">
        <v>1035</v>
      </c>
    </row>
    <row r="73" spans="1:15">
      <c r="A73" s="168" t="s">
        <v>11</v>
      </c>
      <c r="B73" s="55" t="str">
        <f>VLOOKUP(A73,'MANO DE OBRA'!A8:D68,3,FALSE)</f>
        <v>Obrero (4)</v>
      </c>
      <c r="C73" s="53"/>
      <c r="D73" s="53"/>
      <c r="E73" s="53"/>
      <c r="F73" s="53"/>
      <c r="G73" s="53"/>
      <c r="H73" s="53"/>
      <c r="I73" s="302">
        <f>K73/J73*100</f>
        <v>110415.578824</v>
      </c>
      <c r="J73" s="303">
        <v>185</v>
      </c>
      <c r="K73" s="304">
        <f>VLOOKUP(A73,'MANO DE OBRA'!A8:D99,4,FALSE)</f>
        <v>204268.8208244</v>
      </c>
      <c r="L73" s="56"/>
      <c r="M73" s="444">
        <v>1.28</v>
      </c>
      <c r="N73" s="405">
        <f>K73/M73</f>
        <v>159585.0162690625</v>
      </c>
      <c r="O73" s="112"/>
    </row>
    <row r="74" spans="1:15">
      <c r="A74" s="168"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441">
        <v>1.28</v>
      </c>
      <c r="N74" s="405">
        <f>K74/M74</f>
        <v>79792.50813453125</v>
      </c>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SUM(N73:N76)</f>
        <v>239377.52440359374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N45+N58+N68+N77</f>
        <v>1775427.6027623008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355085.52055246016</v>
      </c>
      <c r="M84" s="855"/>
      <c r="N84" s="57"/>
    </row>
    <row r="85" spans="1:14">
      <c r="B85" s="95" t="s">
        <v>1057</v>
      </c>
      <c r="C85" s="96"/>
      <c r="D85" s="96"/>
      <c r="E85" s="96"/>
      <c r="F85" s="96"/>
      <c r="G85" s="96"/>
      <c r="H85" s="96"/>
      <c r="I85" s="93"/>
      <c r="J85" s="94"/>
      <c r="K85" s="314">
        <v>0.05</v>
      </c>
      <c r="L85" s="854">
        <f>N79*K85</f>
        <v>88771.380138115041</v>
      </c>
      <c r="M85" s="855"/>
      <c r="N85" s="57"/>
    </row>
    <row r="86" spans="1:14" ht="15" thickBot="1">
      <c r="B86" s="97" t="s">
        <v>1058</v>
      </c>
      <c r="C86" s="98"/>
      <c r="D86" s="98"/>
      <c r="E86" s="98"/>
      <c r="F86" s="98"/>
      <c r="G86" s="98"/>
      <c r="H86" s="98"/>
      <c r="I86" s="99"/>
      <c r="J86" s="100"/>
      <c r="K86" s="315">
        <v>0.05</v>
      </c>
      <c r="L86" s="856">
        <f>N79*K86</f>
        <v>88771.380138115041</v>
      </c>
      <c r="M86" s="857"/>
      <c r="N86" s="57"/>
    </row>
    <row r="87" spans="1:14" ht="15" thickBot="1">
      <c r="B87" s="820" t="s">
        <v>1037</v>
      </c>
      <c r="C87" s="821"/>
      <c r="D87" s="821"/>
      <c r="E87" s="821"/>
      <c r="F87" s="821"/>
      <c r="G87" s="821"/>
      <c r="H87" s="821"/>
      <c r="I87" s="821"/>
      <c r="J87" s="821"/>
      <c r="K87" s="821"/>
      <c r="L87" s="821"/>
      <c r="M87" s="822"/>
      <c r="N87" s="58">
        <f>L84+L85+L86</f>
        <v>532628.28082869027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2308055.8835909911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38.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462"/>
      <c r="L30" s="831" t="s">
        <v>1029</v>
      </c>
      <c r="M30" s="832"/>
      <c r="N30" s="77" t="s">
        <v>1030</v>
      </c>
    </row>
    <row r="31" spans="1:14" ht="15.75" customHeight="1" thickBot="1">
      <c r="A31" t="s">
        <v>1929</v>
      </c>
      <c r="B31" s="86" t="s">
        <v>1185</v>
      </c>
      <c r="C31" s="87" t="s">
        <v>1738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121</v>
      </c>
      <c r="B36" s="833" t="str">
        <f>VLOOKUP(A36,EQUIPOS!A6:D154,3,FALSE)</f>
        <v>Bomba eléctrica para accionar la celda</v>
      </c>
      <c r="C36" s="834"/>
      <c r="D36" s="834"/>
      <c r="E36" s="834"/>
      <c r="F36" s="834"/>
      <c r="G36" s="834"/>
      <c r="H36" s="835"/>
      <c r="I36" s="277"/>
      <c r="J36" s="278"/>
      <c r="K36" s="279">
        <f>VLOOKUP(A36,EQUIPOS!A6:D163,4,FALSE)</f>
        <v>43760.305455007328</v>
      </c>
      <c r="L36" s="280"/>
      <c r="M36" s="281">
        <v>0.01</v>
      </c>
      <c r="N36" s="282">
        <f t="shared" ref="N36:N41" si="0">K36/M36</f>
        <v>4376030.545500733</v>
      </c>
    </row>
    <row r="37" spans="1:14">
      <c r="A37" s="119" t="s">
        <v>192</v>
      </c>
      <c r="B37" s="833" t="str">
        <f>VLOOKUP(A37,EQUIPOS!A7:D154,3,FALSE)</f>
        <v>Equipo de acarreo interno</v>
      </c>
      <c r="C37" s="834"/>
      <c r="D37" s="834"/>
      <c r="E37" s="834"/>
      <c r="F37" s="834"/>
      <c r="G37" s="834"/>
      <c r="H37" s="835"/>
      <c r="I37" s="431"/>
      <c r="J37" s="432"/>
      <c r="K37" s="279">
        <f>VLOOKUP(A37,EQUIPOS!A7:D164,4,FALSE)</f>
        <v>42670</v>
      </c>
      <c r="L37" s="345"/>
      <c r="M37" s="346">
        <v>0.05</v>
      </c>
      <c r="N37" s="282">
        <f t="shared" si="0"/>
        <v>853400</v>
      </c>
    </row>
    <row r="38" spans="1:14">
      <c r="A38" s="119" t="s">
        <v>217</v>
      </c>
      <c r="B38" s="833" t="str">
        <f>VLOOKUP(A38,EQUIPOS!A8:D154,3,FALSE)</f>
        <v>Equipo de soldadura y de acetileno (incluye soldadura)</v>
      </c>
      <c r="C38" s="834"/>
      <c r="D38" s="834"/>
      <c r="E38" s="834"/>
      <c r="F38" s="834"/>
      <c r="G38" s="834"/>
      <c r="H38" s="835"/>
      <c r="I38" s="431"/>
      <c r="J38" s="432"/>
      <c r="K38" s="279">
        <f>VLOOKUP(A38,EQUIPOS!A8:D165,4,FALSE)</f>
        <v>21093.970076161197</v>
      </c>
      <c r="L38" s="345"/>
      <c r="M38" s="346">
        <v>0.01</v>
      </c>
      <c r="N38" s="282">
        <f t="shared" si="0"/>
        <v>2109397.0076161195</v>
      </c>
    </row>
    <row r="39" spans="1:14">
      <c r="A39" s="119" t="s">
        <v>242</v>
      </c>
      <c r="B39" s="833" t="str">
        <f>VLOOKUP(A39,EQUIPOS!A9:D154,3,FALSE)</f>
        <v>Grúa con torre capacidad 1 ton en la punta.</v>
      </c>
      <c r="C39" s="834"/>
      <c r="D39" s="834"/>
      <c r="E39" s="834"/>
      <c r="F39" s="834"/>
      <c r="G39" s="834"/>
      <c r="H39" s="835"/>
      <c r="I39" s="431"/>
      <c r="J39" s="432"/>
      <c r="K39" s="279">
        <f>VLOOKUP(A39,EQUIPOS!A9:D166,4,FALSE)</f>
        <v>201759.99999999997</v>
      </c>
      <c r="L39" s="345"/>
      <c r="M39" s="346">
        <v>0.04</v>
      </c>
      <c r="N39" s="282">
        <f t="shared" si="0"/>
        <v>5043999.9999999991</v>
      </c>
    </row>
    <row r="40" spans="1:14">
      <c r="A40" s="119" t="s">
        <v>255</v>
      </c>
      <c r="B40" s="833" t="str">
        <f>VLOOKUP(A40,EQUIPOS!A10:D154,3,FALSE)</f>
        <v>Manómetro cable de acero para bajar la celda</v>
      </c>
      <c r="C40" s="834"/>
      <c r="D40" s="834"/>
      <c r="E40" s="834"/>
      <c r="F40" s="834"/>
      <c r="G40" s="834"/>
      <c r="H40" s="835"/>
      <c r="I40" s="338"/>
      <c r="J40" s="340"/>
      <c r="K40" s="279">
        <f>VLOOKUP(A40,EQUIPOS!A10:D167,4,FALSE)</f>
        <v>1276232</v>
      </c>
      <c r="L40" s="433"/>
      <c r="M40" s="434">
        <v>1</v>
      </c>
      <c r="N40" s="282">
        <f t="shared" si="0"/>
        <v>1276232</v>
      </c>
    </row>
    <row r="41" spans="1:14">
      <c r="A41" t="s">
        <v>320</v>
      </c>
      <c r="B41" s="833" t="str">
        <f>VLOOKUP(A41,EQUIPOS!A11:D155,3,FALSE)</f>
        <v>Retroexcavadora sobre llantas, motor 62HP, Profundidad de excavación de 5.41 metros.</v>
      </c>
      <c r="C41" s="834"/>
      <c r="D41" s="834"/>
      <c r="E41" s="834"/>
      <c r="F41" s="834"/>
      <c r="G41" s="834"/>
      <c r="H41" s="835"/>
      <c r="I41" s="42"/>
      <c r="J41" s="43"/>
      <c r="K41" s="279">
        <f>VLOOKUP(A41,EQUIPOS!A11:D168,4,FALSE)</f>
        <v>129150</v>
      </c>
      <c r="L41" s="286"/>
      <c r="M41" s="287">
        <v>0.2</v>
      </c>
      <c r="N41" s="282">
        <f t="shared" si="0"/>
        <v>645750</v>
      </c>
    </row>
    <row r="42" spans="1:14">
      <c r="B42" s="330"/>
      <c r="C42" s="331"/>
      <c r="D42" s="331"/>
      <c r="E42" s="331"/>
      <c r="F42" s="333"/>
      <c r="G42" s="333"/>
      <c r="H42" s="131"/>
      <c r="I42" s="42"/>
      <c r="J42" s="43"/>
      <c r="K42" s="448"/>
      <c r="L42" s="286"/>
      <c r="M42" s="287"/>
      <c r="N42" s="283"/>
    </row>
    <row r="43" spans="1:14">
      <c r="B43" s="840" t="s">
        <v>1036</v>
      </c>
      <c r="C43" s="841"/>
      <c r="D43" s="841"/>
      <c r="E43" s="44"/>
      <c r="F43" s="45"/>
      <c r="G43" s="45"/>
      <c r="H43" s="46"/>
      <c r="I43" s="42"/>
      <c r="J43" s="43"/>
      <c r="K43" s="289"/>
      <c r="L43" s="286"/>
      <c r="M43" s="411">
        <v>0.01</v>
      </c>
      <c r="N43" s="354">
        <f>N81*M43</f>
        <v>39108.425334018997</v>
      </c>
    </row>
    <row r="44" spans="1:14" ht="15" thickBot="1">
      <c r="B44" s="833"/>
      <c r="C44" s="834"/>
      <c r="D44" s="834"/>
      <c r="E44" s="834"/>
      <c r="F44" s="834"/>
      <c r="G44" s="834"/>
      <c r="H44" s="835"/>
      <c r="I44" s="842"/>
      <c r="J44" s="843"/>
      <c r="K44" s="47"/>
      <c r="L44" s="844"/>
      <c r="M44" s="845"/>
      <c r="N44" s="111"/>
    </row>
    <row r="45" spans="1:14" ht="15" thickBot="1">
      <c r="B45" s="820" t="s">
        <v>1037</v>
      </c>
      <c r="C45" s="821"/>
      <c r="D45" s="821"/>
      <c r="E45" s="821"/>
      <c r="F45" s="821"/>
      <c r="G45" s="821"/>
      <c r="H45" s="821"/>
      <c r="I45" s="821"/>
      <c r="J45" s="821"/>
      <c r="K45" s="821"/>
      <c r="L45" s="821"/>
      <c r="M45" s="822"/>
      <c r="N45" s="404">
        <f>SUM(N36:N44)</f>
        <v>14343917.97845087</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5" t="s">
        <v>1029</v>
      </c>
      <c r="K49" s="91" t="s">
        <v>1030</v>
      </c>
      <c r="L49" s="814" t="s">
        <v>1039</v>
      </c>
      <c r="M49" s="813"/>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14425358.154997088</v>
      </c>
      <c r="N50" s="282">
        <f t="shared" ref="N50:N55" si="1">K50*M50</f>
        <v>14425358.154997088</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96731.20542304164</v>
      </c>
      <c r="N51" s="282">
        <f t="shared" si="1"/>
        <v>2901936.162691249</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1465556.1056536387</v>
      </c>
      <c r="N52" s="282">
        <f t="shared" si="1"/>
        <v>2931112.2113072774</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895140.74929208902</v>
      </c>
      <c r="N53" s="282">
        <f t="shared" si="1"/>
        <v>4475703.7464604452</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48936.835496632433</v>
      </c>
      <c r="N54" s="282">
        <f t="shared" si="1"/>
        <v>2936210.1297979462</v>
      </c>
    </row>
    <row r="55" spans="1:14">
      <c r="A55" s="167" t="s">
        <v>799</v>
      </c>
      <c r="B55" s="49" t="str">
        <f>VLOOKUP(A55,MATERIALES!A7:D373,3,FALSE)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38620.581574349366</v>
      </c>
      <c r="N55" s="282">
        <f t="shared" si="1"/>
        <v>463446.97889219236</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0" t="s">
        <v>1037</v>
      </c>
      <c r="C58" s="821"/>
      <c r="D58" s="821"/>
      <c r="E58" s="821"/>
      <c r="F58" s="821"/>
      <c r="G58" s="821"/>
      <c r="H58" s="821"/>
      <c r="I58" s="821"/>
      <c r="J58" s="821"/>
      <c r="K58" s="821"/>
      <c r="L58" s="821"/>
      <c r="M58" s="822"/>
      <c r="N58" s="404">
        <f>SUM(N50:N57)</f>
        <v>28133767.384146199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1484</v>
      </c>
      <c r="B63" s="52" t="str">
        <f>VLOOKUP(A63,TRANSPORTE!A5:D117,3,FALSE)</f>
        <v>Transporte de tubos. celdas, etc.</v>
      </c>
      <c r="C63" s="327"/>
      <c r="D63" s="327"/>
      <c r="E63" s="327"/>
      <c r="F63" s="327"/>
      <c r="G63" s="327"/>
      <c r="H63" s="321" t="s">
        <v>1552</v>
      </c>
      <c r="I63" s="289">
        <v>1</v>
      </c>
      <c r="J63" s="296">
        <v>1</v>
      </c>
      <c r="K63" s="289">
        <f>I63*J63</f>
        <v>1</v>
      </c>
      <c r="L63" s="824">
        <f>VLOOKUP(A63,TRANSPORTE!A5:D117,4,FALSE)</f>
        <v>1026092.5908558896</v>
      </c>
      <c r="M63" s="825"/>
      <c r="N63" s="297">
        <f>K63*L63</f>
        <v>1026092.5908558896</v>
      </c>
    </row>
    <row r="64" spans="1:14">
      <c r="A64" t="s">
        <v>1486</v>
      </c>
      <c r="B64" s="52" t="str">
        <f>VLOOKUP(A64,TRANSPORTE!A6:D117,3,FALSE)</f>
        <v>Transporte de personal de montaje</v>
      </c>
      <c r="C64" s="53"/>
      <c r="D64" s="53"/>
      <c r="E64" s="53"/>
      <c r="F64" s="53"/>
      <c r="G64" s="53"/>
      <c r="H64" s="321" t="s">
        <v>1552</v>
      </c>
      <c r="I64" s="289">
        <v>8</v>
      </c>
      <c r="J64" s="296">
        <v>1</v>
      </c>
      <c r="K64" s="289">
        <f>I64*J64</f>
        <v>8</v>
      </c>
      <c r="L64" s="824">
        <f>VLOOKUP(A64,TRANSPORTE!A6:D117,4,FALSE)</f>
        <v>169489.60634697319</v>
      </c>
      <c r="M64" s="825"/>
      <c r="N64" s="297">
        <f>K64*L64</f>
        <v>1355916.8507757855</v>
      </c>
    </row>
    <row r="65" spans="1:15">
      <c r="A65" t="s">
        <v>1483</v>
      </c>
      <c r="B65" s="52" t="str">
        <f>VLOOKUP(A65,TRANSPORTE!A6:D117,3,FALSE)</f>
        <v>Pasajes aéreos</v>
      </c>
      <c r="C65" s="53"/>
      <c r="D65" s="53"/>
      <c r="E65" s="53"/>
      <c r="F65" s="53"/>
      <c r="G65" s="53"/>
      <c r="H65" s="321" t="s">
        <v>1029</v>
      </c>
      <c r="I65" s="289">
        <v>3</v>
      </c>
      <c r="J65" s="296">
        <v>1</v>
      </c>
      <c r="K65" s="289">
        <f>I65*J65</f>
        <v>3</v>
      </c>
      <c r="L65" s="824">
        <f>VLOOKUP(A65,TRANSPORTE!A6:D117,4,FALSE)</f>
        <v>355021.39093201759</v>
      </c>
      <c r="M65" s="825"/>
      <c r="N65" s="297">
        <f>K65*L65</f>
        <v>1065064.1727960529</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09"/>
      <c r="M67" s="810"/>
      <c r="N67" s="133"/>
    </row>
    <row r="68" spans="1:15" ht="15" thickBot="1">
      <c r="B68" s="826" t="s">
        <v>1037</v>
      </c>
      <c r="C68" s="827"/>
      <c r="D68" s="827"/>
      <c r="E68" s="827"/>
      <c r="F68" s="827"/>
      <c r="G68" s="827"/>
      <c r="H68" s="827"/>
      <c r="I68" s="827"/>
      <c r="J68" s="827"/>
      <c r="K68" s="827"/>
      <c r="L68" s="827"/>
      <c r="M68" s="828"/>
      <c r="N68" s="110">
        <f>SUM(N63:N67)</f>
        <v>3447073.6144277281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6" t="s">
        <v>1047</v>
      </c>
      <c r="C72" s="847"/>
      <c r="D72" s="847"/>
      <c r="E72" s="847"/>
      <c r="F72" s="847"/>
      <c r="G72" s="847"/>
      <c r="H72" s="847"/>
      <c r="I72" s="79" t="s">
        <v>1048</v>
      </c>
      <c r="J72" s="81" t="s">
        <v>1494</v>
      </c>
      <c r="K72" s="80" t="s">
        <v>1050</v>
      </c>
      <c r="L72" s="848" t="s">
        <v>1034</v>
      </c>
      <c r="M72" s="849"/>
      <c r="N72" s="104" t="s">
        <v>1035</v>
      </c>
    </row>
    <row r="73" spans="1:15">
      <c r="A73" s="168" t="s">
        <v>6</v>
      </c>
      <c r="B73" s="55" t="str">
        <f>VLOOKUP(A73,'MANO DE OBRA'!A8:D68,3,FALSE)</f>
        <v xml:space="preserve">Obrero </v>
      </c>
      <c r="C73" s="53"/>
      <c r="D73" s="53"/>
      <c r="E73" s="53"/>
      <c r="F73" s="53"/>
      <c r="G73" s="53"/>
      <c r="H73" s="53"/>
      <c r="I73" s="302">
        <f t="shared" ref="I73:I76" si="2">K73/J73*100</f>
        <v>27603.894705999999</v>
      </c>
      <c r="J73" s="303">
        <v>185</v>
      </c>
      <c r="K73" s="304">
        <f>VLOOKUP(A73,'MANO DE OBRA'!A8:D99,4,FALSE)</f>
        <v>51067.205206099999</v>
      </c>
      <c r="L73" s="56"/>
      <c r="M73" s="444">
        <v>1</v>
      </c>
      <c r="N73" s="405">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2">
        <f t="shared" si="2"/>
        <v>229897.31453999999</v>
      </c>
      <c r="J74" s="303">
        <v>185</v>
      </c>
      <c r="K74" s="304">
        <f>VLOOKUP(A74,'MANO DE OBRA'!A8:D100,4,FALSE)</f>
        <v>425310.03189899999</v>
      </c>
      <c r="L74" s="56"/>
      <c r="M74" s="441">
        <v>1</v>
      </c>
      <c r="N74" s="405">
        <f t="shared" si="3"/>
        <v>425310.03189899999</v>
      </c>
    </row>
    <row r="75" spans="1:15">
      <c r="A75" s="168" t="s">
        <v>82</v>
      </c>
      <c r="B75" s="55" t="str">
        <f>VLOOKUP(A75,'MANO DE OBRA'!A9:D70,3,FALSE)</f>
        <v>Ingeniero Supervisor y Director de Prueba Pilote</v>
      </c>
      <c r="C75" s="53"/>
      <c r="D75" s="53"/>
      <c r="E75" s="53"/>
      <c r="F75" s="53"/>
      <c r="G75" s="53"/>
      <c r="H75" s="53"/>
      <c r="I75" s="302">
        <f t="shared" si="2"/>
        <v>255441.83478</v>
      </c>
      <c r="J75" s="303">
        <v>185</v>
      </c>
      <c r="K75" s="304">
        <f>VLOOKUP(A75,'MANO DE OBRA'!A9:D101,4,FALSE)</f>
        <v>472567.39434299996</v>
      </c>
      <c r="L75" s="56"/>
      <c r="M75" s="449">
        <v>1</v>
      </c>
      <c r="N75" s="405">
        <f t="shared" si="3"/>
        <v>472567.39434299996</v>
      </c>
    </row>
    <row r="76" spans="1:15">
      <c r="A76" s="168" t="s">
        <v>88</v>
      </c>
      <c r="B76" s="55" t="str">
        <f>VLOOKUP(A76,'MANO DE OBRA'!A10:D71,3,FALSE)</f>
        <v>Soldador experto en montaje y pruebas</v>
      </c>
      <c r="C76" s="53"/>
      <c r="D76" s="53"/>
      <c r="E76" s="53"/>
      <c r="F76" s="53"/>
      <c r="G76" s="53"/>
      <c r="H76" s="53"/>
      <c r="I76" s="302">
        <f t="shared" si="2"/>
        <v>82811.68411799999</v>
      </c>
      <c r="J76" s="303">
        <v>185</v>
      </c>
      <c r="K76" s="304">
        <f>VLOOKUP(A76,'MANO DE OBRA'!A10:D102,4,FALSE)</f>
        <v>153201.61561829998</v>
      </c>
      <c r="L76" s="56"/>
      <c r="M76" s="449">
        <v>1</v>
      </c>
      <c r="N76" s="405">
        <f t="shared" si="3"/>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3"/>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3"/>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3"/>
        <v>2042688.2082439999</v>
      </c>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SUM(N73:N80)</f>
        <v>3910842.5334019</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49835601.5104267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9967120.30208534</v>
      </c>
      <c r="M88" s="855"/>
      <c r="N88" s="57"/>
    </row>
    <row r="89" spans="1:14">
      <c r="B89" s="95" t="s">
        <v>1057</v>
      </c>
      <c r="C89" s="96"/>
      <c r="D89" s="96"/>
      <c r="E89" s="96"/>
      <c r="F89" s="96"/>
      <c r="G89" s="96"/>
      <c r="H89" s="96"/>
      <c r="I89" s="93"/>
      <c r="J89" s="94"/>
      <c r="K89" s="314">
        <v>0.05</v>
      </c>
      <c r="L89" s="854">
        <f>N83*K89</f>
        <v>2491780.075521335</v>
      </c>
      <c r="M89" s="855"/>
      <c r="N89" s="57"/>
    </row>
    <row r="90" spans="1:14" ht="15" thickBot="1">
      <c r="B90" s="97" t="s">
        <v>1058</v>
      </c>
      <c r="C90" s="98"/>
      <c r="D90" s="98"/>
      <c r="E90" s="98"/>
      <c r="F90" s="98"/>
      <c r="G90" s="98"/>
      <c r="H90" s="98"/>
      <c r="I90" s="99"/>
      <c r="J90" s="100"/>
      <c r="K90" s="315">
        <v>0.05</v>
      </c>
      <c r="L90" s="856">
        <f>N83*K90</f>
        <v>2491780.075521335</v>
      </c>
      <c r="M90" s="857"/>
      <c r="N90" s="57"/>
    </row>
    <row r="91" spans="1:14" ht="15" thickBot="1">
      <c r="B91" s="820" t="s">
        <v>1037</v>
      </c>
      <c r="C91" s="821"/>
      <c r="D91" s="821"/>
      <c r="E91" s="821"/>
      <c r="F91" s="821"/>
      <c r="G91" s="821"/>
      <c r="H91" s="821"/>
      <c r="I91" s="821"/>
      <c r="J91" s="821"/>
      <c r="K91" s="821"/>
      <c r="L91" s="821"/>
      <c r="M91" s="822"/>
      <c r="N91" s="58">
        <f>L88+L89+L90</f>
        <v>14950680.45312801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64786281.96355471</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8"/>
      <c r="K123" s="968"/>
      <c r="L123" s="968"/>
      <c r="M123" s="968"/>
      <c r="N123" s="969"/>
    </row>
    <row r="124" spans="2:14" ht="15" thickBot="1">
      <c r="B124" s="429" t="s">
        <v>2327</v>
      </c>
      <c r="C124" s="430"/>
      <c r="D124" s="430"/>
      <c r="E124" s="269"/>
      <c r="F124" s="269"/>
      <c r="G124" s="269"/>
      <c r="H124" s="269"/>
      <c r="I124" s="269"/>
      <c r="J124" s="970"/>
      <c r="K124" s="970"/>
      <c r="L124" s="970"/>
      <c r="M124" s="970"/>
      <c r="N124" s="97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 customHeight="1" thickBot="1">
      <c r="A31" t="s">
        <v>1929</v>
      </c>
      <c r="B31" s="86" t="s">
        <v>1186</v>
      </c>
      <c r="C31" s="87" t="s">
        <v>1739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t="s">
        <v>121</v>
      </c>
      <c r="B36" s="833" t="str">
        <f>VLOOKUP(A36,EQUIPOS!A6:D154,3,FALSE)</f>
        <v>Bomba eléctrica para accionar la celda</v>
      </c>
      <c r="C36" s="834"/>
      <c r="D36" s="834"/>
      <c r="E36" s="834"/>
      <c r="F36" s="834"/>
      <c r="G36" s="834"/>
      <c r="H36" s="835"/>
      <c r="I36" s="277"/>
      <c r="J36" s="278"/>
      <c r="K36" s="279">
        <f>VLOOKUP(A36,EQUIPOS!A6:D163,4,FALSE)</f>
        <v>43760.305455007328</v>
      </c>
      <c r="L36" s="280"/>
      <c r="M36" s="281">
        <v>0.01</v>
      </c>
      <c r="N36" s="282">
        <f>K36/M36</f>
        <v>4376030.545500733</v>
      </c>
    </row>
    <row r="37" spans="1:16">
      <c r="A37" s="119" t="s">
        <v>217</v>
      </c>
      <c r="B37" s="833" t="str">
        <f>VLOOKUP(A37,EQUIPOS!A7:D154,3,FALSE)</f>
        <v>Equipo de soldadura y de acetileno (incluye soldadura)</v>
      </c>
      <c r="C37" s="834"/>
      <c r="D37" s="834"/>
      <c r="E37" s="834"/>
      <c r="F37" s="834"/>
      <c r="G37" s="834"/>
      <c r="H37" s="835"/>
      <c r="I37" s="431"/>
      <c r="J37" s="432"/>
      <c r="K37" s="279">
        <f>VLOOKUP(A37,EQUIPOS!A7:D164,4,FALSE)</f>
        <v>21093.970076161197</v>
      </c>
      <c r="L37" s="345"/>
      <c r="M37" s="346">
        <v>0.01</v>
      </c>
      <c r="N37" s="282">
        <f>K37/M37</f>
        <v>2109397.0076161195</v>
      </c>
    </row>
    <row r="38" spans="1:16">
      <c r="A38" s="119" t="s">
        <v>255</v>
      </c>
      <c r="B38" s="833" t="str">
        <f>VLOOKUP(A38,EQUIPOS!A8:D154,3,FALSE)</f>
        <v>Manómetro cable de acero para bajar la celda</v>
      </c>
      <c r="C38" s="834"/>
      <c r="D38" s="834"/>
      <c r="E38" s="834"/>
      <c r="F38" s="834"/>
      <c r="G38" s="834"/>
      <c r="H38" s="835"/>
      <c r="I38" s="431"/>
      <c r="J38" s="432"/>
      <c r="K38" s="279">
        <f>VLOOKUP(A38,EQUIPOS!A8:D165,4,FALSE)</f>
        <v>1276232</v>
      </c>
      <c r="L38" s="345"/>
      <c r="M38" s="346">
        <v>1</v>
      </c>
      <c r="N38" s="282">
        <f>K38/M38</f>
        <v>1276232</v>
      </c>
    </row>
    <row r="39" spans="1:16">
      <c r="A39" s="119"/>
      <c r="B39" s="833"/>
      <c r="C39" s="834"/>
      <c r="D39" s="834"/>
      <c r="E39" s="834"/>
      <c r="F39" s="834"/>
      <c r="G39" s="834"/>
      <c r="H39" s="835"/>
      <c r="I39" s="431"/>
      <c r="J39" s="432"/>
      <c r="K39" s="279"/>
      <c r="L39" s="345"/>
      <c r="M39" s="346"/>
      <c r="N39" s="282"/>
    </row>
    <row r="40" spans="1:16">
      <c r="A40" s="119"/>
      <c r="B40" s="833"/>
      <c r="C40" s="834"/>
      <c r="D40" s="834"/>
      <c r="E40" s="834"/>
      <c r="F40" s="834"/>
      <c r="G40" s="834"/>
      <c r="H40" s="835"/>
      <c r="I40" s="338"/>
      <c r="J40" s="340"/>
      <c r="K40" s="279"/>
      <c r="L40" s="433"/>
      <c r="M40" s="434"/>
      <c r="N40" s="282"/>
    </row>
    <row r="41" spans="1:16">
      <c r="B41" s="833"/>
      <c r="C41" s="834"/>
      <c r="D41" s="834"/>
      <c r="E41" s="834"/>
      <c r="F41" s="834"/>
      <c r="G41" s="834"/>
      <c r="H41" s="835"/>
      <c r="I41" s="42"/>
      <c r="J41" s="43"/>
      <c r="K41" s="279"/>
      <c r="L41" s="286"/>
      <c r="M41" s="287"/>
      <c r="N41" s="282"/>
    </row>
    <row r="42" spans="1:16">
      <c r="B42" s="330"/>
      <c r="C42" s="331"/>
      <c r="D42" s="331"/>
      <c r="E42" s="331"/>
      <c r="F42" s="333"/>
      <c r="G42" s="333"/>
      <c r="H42" s="131"/>
      <c r="I42" s="42"/>
      <c r="J42" s="43"/>
      <c r="K42" s="448"/>
      <c r="L42" s="286"/>
      <c r="M42" s="287"/>
      <c r="N42" s="283"/>
    </row>
    <row r="43" spans="1:16">
      <c r="B43" s="840" t="s">
        <v>1036</v>
      </c>
      <c r="C43" s="841"/>
      <c r="D43" s="841"/>
      <c r="E43" s="44"/>
      <c r="F43" s="45"/>
      <c r="G43" s="45"/>
      <c r="H43" s="46"/>
      <c r="I43" s="42"/>
      <c r="J43" s="43"/>
      <c r="K43" s="289"/>
      <c r="L43" s="286"/>
      <c r="M43" s="411">
        <v>0.01</v>
      </c>
      <c r="N43" s="354">
        <f>N81*M43</f>
        <v>39108.425334018997</v>
      </c>
    </row>
    <row r="44" spans="1:16" ht="15" thickBot="1">
      <c r="B44" s="833"/>
      <c r="C44" s="834"/>
      <c r="D44" s="834"/>
      <c r="E44" s="834"/>
      <c r="F44" s="834"/>
      <c r="G44" s="834"/>
      <c r="H44" s="835"/>
      <c r="I44" s="842"/>
      <c r="J44" s="843"/>
      <c r="K44" s="47"/>
      <c r="L44" s="844"/>
      <c r="M44" s="845"/>
      <c r="N44" s="111"/>
    </row>
    <row r="45" spans="1:16" ht="15" thickBot="1">
      <c r="B45" s="820" t="s">
        <v>1037</v>
      </c>
      <c r="C45" s="821"/>
      <c r="D45" s="821"/>
      <c r="E45" s="821"/>
      <c r="F45" s="821"/>
      <c r="G45" s="821"/>
      <c r="H45" s="821"/>
      <c r="I45" s="821"/>
      <c r="J45" s="821"/>
      <c r="K45" s="821"/>
      <c r="L45" s="821"/>
      <c r="M45" s="822"/>
      <c r="N45" s="404">
        <f>SUM(N36:N44)</f>
        <v>7800767.9784508711</v>
      </c>
      <c r="P45" s="120"/>
    </row>
    <row r="46" spans="1:16">
      <c r="B46" s="290"/>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5" t="s">
        <v>1029</v>
      </c>
      <c r="K49" s="91" t="s">
        <v>1030</v>
      </c>
      <c r="L49" s="814" t="s">
        <v>1039</v>
      </c>
      <c r="M49" s="813"/>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14425358.154997088</v>
      </c>
      <c r="N50" s="282">
        <f t="shared" ref="N50:N55" si="0">K50*M50</f>
        <v>14425358.154997088</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96731.20542304164</v>
      </c>
      <c r="N51" s="282">
        <f t="shared" si="0"/>
        <v>2901936.162691249</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1465556.1056536387</v>
      </c>
      <c r="N52" s="282">
        <f t="shared" si="0"/>
        <v>2931112.2113072774</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895140.74929208902</v>
      </c>
      <c r="N53" s="282">
        <f t="shared" si="0"/>
        <v>4475703.7464604452</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48936.835496632433</v>
      </c>
      <c r="N54" s="282">
        <f t="shared" si="0"/>
        <v>2936210.1297979462</v>
      </c>
    </row>
    <row r="55" spans="1:14">
      <c r="A55" s="167" t="s">
        <v>799</v>
      </c>
      <c r="B55" s="49" t="str">
        <f>VLOOKUP(A55,MATERIALES!A8:D373,3,FALSE)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38620.581574349366</v>
      </c>
      <c r="N55" s="282">
        <f t="shared" si="0"/>
        <v>463446.97889219236</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0" t="s">
        <v>1037</v>
      </c>
      <c r="C58" s="821"/>
      <c r="D58" s="821"/>
      <c r="E58" s="821"/>
      <c r="F58" s="821"/>
      <c r="G58" s="821"/>
      <c r="H58" s="821"/>
      <c r="I58" s="821"/>
      <c r="J58" s="821"/>
      <c r="K58" s="821"/>
      <c r="L58" s="821"/>
      <c r="M58" s="822"/>
      <c r="N58" s="404">
        <f>SUM(N50:N57)</f>
        <v>28133767.384146199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823" t="s">
        <v>1045</v>
      </c>
      <c r="M62" s="796"/>
      <c r="N62" s="82" t="s">
        <v>1035</v>
      </c>
    </row>
    <row r="63" spans="1:14">
      <c r="A63" t="s">
        <v>1483</v>
      </c>
      <c r="B63" s="52" t="str">
        <f>VLOOKUP(A63,TRANSPORTE!A5:D117,3,FALSE)</f>
        <v>Pasajes aéreos</v>
      </c>
      <c r="C63" s="327"/>
      <c r="D63" s="327"/>
      <c r="E63" s="327"/>
      <c r="F63" s="327"/>
      <c r="G63" s="327"/>
      <c r="H63" s="321" t="s">
        <v>1029</v>
      </c>
      <c r="I63" s="289">
        <v>3</v>
      </c>
      <c r="J63" s="296">
        <v>1</v>
      </c>
      <c r="K63" s="289">
        <f>I63*J63</f>
        <v>3</v>
      </c>
      <c r="L63" s="824">
        <f>VLOOKUP(A63,TRANSPORTE!A5:D117,4,FALSE)</f>
        <v>355021.39093201759</v>
      </c>
      <c r="M63" s="825"/>
      <c r="N63" s="297">
        <f>K63*L63</f>
        <v>1065064.1727960529</v>
      </c>
    </row>
    <row r="64" spans="1:14">
      <c r="A64" t="s">
        <v>1484</v>
      </c>
      <c r="B64" s="52" t="str">
        <f>VLOOKUP(A64,TRANSPORTE!A6:D117,3,FALSE)</f>
        <v>Transporte de tubos. celdas, etc.</v>
      </c>
      <c r="C64" s="53"/>
      <c r="D64" s="53"/>
      <c r="E64" s="53"/>
      <c r="F64" s="53"/>
      <c r="G64" s="53"/>
      <c r="H64" s="321" t="s">
        <v>1552</v>
      </c>
      <c r="I64" s="289">
        <v>1</v>
      </c>
      <c r="J64" s="296">
        <v>1</v>
      </c>
      <c r="K64" s="289">
        <f>I64*J64</f>
        <v>1</v>
      </c>
      <c r="L64" s="824">
        <f>VLOOKUP(A64,TRANSPORTE!A6:D117,4,FALSE)</f>
        <v>1026092.5908558896</v>
      </c>
      <c r="M64" s="825"/>
      <c r="N64" s="297">
        <f>K64*L64</f>
        <v>1026092.5908558896</v>
      </c>
    </row>
    <row r="65" spans="1:15">
      <c r="A65" t="s">
        <v>1486</v>
      </c>
      <c r="B65" s="52" t="str">
        <f>VLOOKUP(A65,TRANSPORTE!A6:D117,3,FALSE)</f>
        <v>Transporte de personal de montaje</v>
      </c>
      <c r="C65" s="53"/>
      <c r="D65" s="53"/>
      <c r="E65" s="53"/>
      <c r="F65" s="53"/>
      <c r="G65" s="53"/>
      <c r="H65" s="321" t="s">
        <v>1552</v>
      </c>
      <c r="I65" s="289">
        <v>8</v>
      </c>
      <c r="J65" s="296">
        <v>1</v>
      </c>
      <c r="K65" s="289">
        <f>I65*J65</f>
        <v>8</v>
      </c>
      <c r="L65" s="824">
        <f>VLOOKUP(A65,TRANSPORTE!A6:D118,4,FALSE)</f>
        <v>169489.60634697319</v>
      </c>
      <c r="M65" s="825"/>
      <c r="N65" s="297">
        <f>K65*L65</f>
        <v>1355916.8507757855</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09"/>
      <c r="M67" s="810"/>
      <c r="N67" s="133"/>
    </row>
    <row r="68" spans="1:15" ht="15" thickBot="1">
      <c r="B68" s="826" t="s">
        <v>1037</v>
      </c>
      <c r="C68" s="827"/>
      <c r="D68" s="827"/>
      <c r="E68" s="827"/>
      <c r="F68" s="827"/>
      <c r="G68" s="827"/>
      <c r="H68" s="827"/>
      <c r="I68" s="827"/>
      <c r="J68" s="827"/>
      <c r="K68" s="827"/>
      <c r="L68" s="827"/>
      <c r="M68" s="828"/>
      <c r="N68" s="110">
        <f>SUM(N63:N67)</f>
        <v>3447073.6144277276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6" t="s">
        <v>1047</v>
      </c>
      <c r="C72" s="847"/>
      <c r="D72" s="847"/>
      <c r="E72" s="847"/>
      <c r="F72" s="847"/>
      <c r="G72" s="847"/>
      <c r="H72" s="847"/>
      <c r="I72" s="79" t="s">
        <v>1048</v>
      </c>
      <c r="J72" s="81" t="s">
        <v>1494</v>
      </c>
      <c r="K72" s="80" t="s">
        <v>1050</v>
      </c>
      <c r="L72" s="848" t="s">
        <v>1034</v>
      </c>
      <c r="M72" s="849"/>
      <c r="N72" s="104" t="s">
        <v>1035</v>
      </c>
    </row>
    <row r="73" spans="1:15">
      <c r="A73" s="168" t="s">
        <v>6</v>
      </c>
      <c r="B73" s="55" t="str">
        <f>VLOOKUP(A73,'MANO DE OBRA'!A8:D68,3,FALSE)</f>
        <v xml:space="preserve">Obrero </v>
      </c>
      <c r="C73" s="53"/>
      <c r="D73" s="53"/>
      <c r="E73" s="53"/>
      <c r="F73" s="53"/>
      <c r="G73" s="53"/>
      <c r="H73" s="53"/>
      <c r="I73" s="302">
        <f t="shared" ref="I73:I76" si="1">K73/J73*100</f>
        <v>27603.894705999999</v>
      </c>
      <c r="J73" s="303">
        <v>185</v>
      </c>
      <c r="K73" s="304">
        <f>VLOOKUP(A73,'MANO DE OBRA'!A8:D99,4,FALSE)</f>
        <v>51067.205206099999</v>
      </c>
      <c r="L73" s="56"/>
      <c r="M73" s="444">
        <v>1</v>
      </c>
      <c r="N73" s="405">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2">
        <f t="shared" si="1"/>
        <v>229897.31453999999</v>
      </c>
      <c r="J74" s="303">
        <v>185</v>
      </c>
      <c r="K74" s="304">
        <f>VLOOKUP(A74,'MANO DE OBRA'!A8:D100,4,FALSE)</f>
        <v>425310.03189899999</v>
      </c>
      <c r="L74" s="56"/>
      <c r="M74" s="441">
        <v>1</v>
      </c>
      <c r="N74" s="405">
        <f t="shared" si="2"/>
        <v>425310.03189899999</v>
      </c>
    </row>
    <row r="75" spans="1:15">
      <c r="A75" s="168" t="s">
        <v>82</v>
      </c>
      <c r="B75" s="55" t="str">
        <f>VLOOKUP(A75,'MANO DE OBRA'!A9:D70,3,FALSE)</f>
        <v>Ingeniero Supervisor y Director de Prueba Pilote</v>
      </c>
      <c r="C75" s="53"/>
      <c r="D75" s="53"/>
      <c r="E75" s="53"/>
      <c r="F75" s="53"/>
      <c r="G75" s="53"/>
      <c r="H75" s="53"/>
      <c r="I75" s="302">
        <f t="shared" si="1"/>
        <v>255441.83478</v>
      </c>
      <c r="J75" s="303">
        <v>185</v>
      </c>
      <c r="K75" s="304">
        <f>VLOOKUP(A75,'MANO DE OBRA'!A9:D101,4,FALSE)</f>
        <v>472567.39434299996</v>
      </c>
      <c r="L75" s="56"/>
      <c r="M75" s="449">
        <v>1</v>
      </c>
      <c r="N75" s="405">
        <f t="shared" si="2"/>
        <v>472567.39434299996</v>
      </c>
    </row>
    <row r="76" spans="1:15">
      <c r="A76" s="168" t="s">
        <v>88</v>
      </c>
      <c r="B76" s="55" t="str">
        <f>VLOOKUP(A76,'MANO DE OBRA'!A10:D71,3,FALSE)</f>
        <v>Soldador experto en montaje y pruebas</v>
      </c>
      <c r="C76" s="53"/>
      <c r="D76" s="53"/>
      <c r="E76" s="53"/>
      <c r="F76" s="53"/>
      <c r="G76" s="53"/>
      <c r="H76" s="53"/>
      <c r="I76" s="302">
        <f t="shared" si="1"/>
        <v>82811.68411799999</v>
      </c>
      <c r="J76" s="303">
        <v>185</v>
      </c>
      <c r="K76" s="304">
        <f>VLOOKUP(A76,'MANO DE OBRA'!A10:D102,4,FALSE)</f>
        <v>153201.61561829998</v>
      </c>
      <c r="L76" s="56"/>
      <c r="M76" s="449">
        <v>1</v>
      </c>
      <c r="N76" s="405">
        <f t="shared" si="2"/>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2"/>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2"/>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2"/>
        <v>2042688.2082439999</v>
      </c>
    </row>
    <row r="80" spans="1:15" ht="15" thickBot="1">
      <c r="B80" s="807"/>
      <c r="C80" s="808"/>
      <c r="D80" s="808"/>
      <c r="E80" s="808"/>
      <c r="F80" s="808"/>
      <c r="G80" s="808"/>
      <c r="H80" s="808"/>
      <c r="I80" s="50"/>
      <c r="J80" s="50"/>
      <c r="K80" s="50"/>
      <c r="L80" s="973"/>
      <c r="M80" s="974"/>
      <c r="N80" s="51"/>
    </row>
    <row r="81" spans="1:14" ht="15" thickBot="1">
      <c r="B81" s="820" t="s">
        <v>1037</v>
      </c>
      <c r="C81" s="821"/>
      <c r="D81" s="821"/>
      <c r="E81" s="821"/>
      <c r="F81" s="821"/>
      <c r="G81" s="821"/>
      <c r="H81" s="821"/>
      <c r="I81" s="827"/>
      <c r="J81" s="827"/>
      <c r="K81" s="827"/>
      <c r="L81" s="827"/>
      <c r="M81" s="828"/>
      <c r="N81" s="311">
        <f>SUM(N73:N80)</f>
        <v>3910842.5334019</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43292451.5104267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8658490.30208534</v>
      </c>
      <c r="M88" s="855"/>
      <c r="N88" s="57"/>
    </row>
    <row r="89" spans="1:14">
      <c r="B89" s="95" t="s">
        <v>1057</v>
      </c>
      <c r="C89" s="96"/>
      <c r="D89" s="96"/>
      <c r="E89" s="96"/>
      <c r="F89" s="96"/>
      <c r="G89" s="96"/>
      <c r="H89" s="96"/>
      <c r="I89" s="93"/>
      <c r="J89" s="94"/>
      <c r="K89" s="314">
        <v>0.05</v>
      </c>
      <c r="L89" s="854">
        <f>N83*K89</f>
        <v>2164622.575521335</v>
      </c>
      <c r="M89" s="855"/>
      <c r="N89" s="57"/>
    </row>
    <row r="90" spans="1:14" ht="15" thickBot="1">
      <c r="B90" s="97" t="s">
        <v>1058</v>
      </c>
      <c r="C90" s="98"/>
      <c r="D90" s="98"/>
      <c r="E90" s="98"/>
      <c r="F90" s="98"/>
      <c r="G90" s="98"/>
      <c r="H90" s="98"/>
      <c r="I90" s="99"/>
      <c r="J90" s="100"/>
      <c r="K90" s="315">
        <v>0.05</v>
      </c>
      <c r="L90" s="856">
        <f>N83*K90</f>
        <v>2164622.575521335</v>
      </c>
      <c r="M90" s="857"/>
      <c r="N90" s="57"/>
    </row>
    <row r="91" spans="1:14" ht="15" thickBot="1">
      <c r="B91" s="820" t="s">
        <v>1037</v>
      </c>
      <c r="C91" s="821"/>
      <c r="D91" s="821"/>
      <c r="E91" s="821"/>
      <c r="F91" s="821"/>
      <c r="G91" s="821"/>
      <c r="H91" s="821"/>
      <c r="I91" s="821"/>
      <c r="J91" s="821"/>
      <c r="K91" s="821"/>
      <c r="L91" s="821"/>
      <c r="M91" s="822"/>
      <c r="N91" s="58">
        <f>L88+L89+L90</f>
        <v>12987735.45312801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56280186.96355471</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8"/>
      <c r="K123" s="968"/>
      <c r="L123" s="968"/>
      <c r="M123" s="968"/>
      <c r="N123" s="969"/>
    </row>
    <row r="124" spans="2:14" ht="15" thickBot="1">
      <c r="B124" s="429" t="s">
        <v>2327</v>
      </c>
      <c r="C124" s="430"/>
      <c r="D124" s="430"/>
      <c r="E124" s="269"/>
      <c r="F124" s="269"/>
      <c r="G124" s="269"/>
      <c r="H124" s="269"/>
      <c r="I124" s="269"/>
      <c r="J124" s="970"/>
      <c r="K124" s="970"/>
      <c r="L124" s="970"/>
      <c r="M124" s="970"/>
      <c r="N124" s="97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7.25" customHeight="1" thickBot="1">
      <c r="A31" t="s">
        <v>1929</v>
      </c>
      <c r="B31" s="86" t="s">
        <v>1187</v>
      </c>
      <c r="C31" s="87" t="s">
        <v>2204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259</v>
      </c>
      <c r="B36" s="833" t="str">
        <f>VLOOKUP(A36,EQUIPOS!A6:D154,3,FALSE)</f>
        <v>Montacargas</v>
      </c>
      <c r="C36" s="834"/>
      <c r="D36" s="834"/>
      <c r="E36" s="834"/>
      <c r="F36" s="834"/>
      <c r="G36" s="834"/>
      <c r="H36" s="835"/>
      <c r="I36" s="277"/>
      <c r="J36" s="278"/>
      <c r="K36" s="279">
        <f>VLOOKUP(A36,EQUIPOS!A6:D163,4,FALSE)</f>
        <v>64050</v>
      </c>
      <c r="L36" s="280"/>
      <c r="M36" s="346">
        <v>1.5</v>
      </c>
      <c r="N36" s="282">
        <f>K36/M36</f>
        <v>42700</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45253.360260305002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406</v>
      </c>
      <c r="B48" s="49" t="str">
        <f>VLOOKUP(A48,MATERIALES!A5:D373,3,FALSE)</f>
        <v>Camisa metálica en acero A-37</v>
      </c>
      <c r="C48" s="291"/>
      <c r="D48" s="291"/>
      <c r="E48" s="291"/>
      <c r="F48" s="291"/>
      <c r="G48" s="291"/>
      <c r="H48" s="291"/>
      <c r="I48" s="278"/>
      <c r="J48" s="234" t="str">
        <f>VLOOKUP(A48,MATERIALES!A4:D640,2,FALSE)</f>
        <v>kg</v>
      </c>
      <c r="K48" s="292">
        <v>313.2010795996344</v>
      </c>
      <c r="L48" s="277"/>
      <c r="M48" s="412">
        <f>VLOOKUP(A48,MATERIALES!A5:D396,4,FALSE)</f>
        <v>6964.8287076267352</v>
      </c>
      <c r="N48" s="282">
        <f>K48*M48</f>
        <v>2181391.8704552199</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2181391.8704552199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12</v>
      </c>
      <c r="N71" s="405">
        <f>K71/M71</f>
        <v>34044.803470733335</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2">
        <v>12</v>
      </c>
      <c r="N72" s="405">
        <f>K72/M72</f>
        <v>17022.401735366668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51067.205206099999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2277712.4359216248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455542.487184325</v>
      </c>
      <c r="M84" s="855"/>
      <c r="N84" s="57"/>
    </row>
    <row r="85" spans="1:14">
      <c r="B85" s="95" t="s">
        <v>1057</v>
      </c>
      <c r="C85" s="96"/>
      <c r="D85" s="96"/>
      <c r="E85" s="96"/>
      <c r="F85" s="96"/>
      <c r="G85" s="96"/>
      <c r="H85" s="96"/>
      <c r="I85" s="93"/>
      <c r="J85" s="94"/>
      <c r="K85" s="314">
        <v>0.05</v>
      </c>
      <c r="L85" s="854">
        <f>N79*K85</f>
        <v>113885.62179608125</v>
      </c>
      <c r="M85" s="855"/>
      <c r="N85" s="57"/>
    </row>
    <row r="86" spans="1:14" ht="15" thickBot="1">
      <c r="B86" s="97" t="s">
        <v>1058</v>
      </c>
      <c r="C86" s="98"/>
      <c r="D86" s="98"/>
      <c r="E86" s="98"/>
      <c r="F86" s="98"/>
      <c r="G86" s="98"/>
      <c r="H86" s="98"/>
      <c r="I86" s="99"/>
      <c r="J86" s="100"/>
      <c r="K86" s="315">
        <v>0.05</v>
      </c>
      <c r="L86" s="856">
        <f>N79*K86</f>
        <v>113885.62179608125</v>
      </c>
      <c r="M86" s="857"/>
      <c r="N86" s="57"/>
    </row>
    <row r="87" spans="1:14" ht="15" thickBot="1">
      <c r="B87" s="820" t="s">
        <v>1037</v>
      </c>
      <c r="C87" s="821"/>
      <c r="D87" s="821"/>
      <c r="E87" s="821"/>
      <c r="F87" s="821"/>
      <c r="G87" s="821"/>
      <c r="H87" s="821"/>
      <c r="I87" s="821"/>
      <c r="J87" s="821"/>
      <c r="K87" s="821"/>
      <c r="L87" s="821"/>
      <c r="M87" s="822"/>
      <c r="N87" s="58">
        <f>L84+L85+L86</f>
        <v>683313.73077648762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2961026.1666981122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7.25" customHeight="1" thickBot="1">
      <c r="A31" t="s">
        <v>1929</v>
      </c>
      <c r="B31" s="86" t="s">
        <v>1740</v>
      </c>
      <c r="C31" s="87" t="s">
        <v>2205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267</v>
      </c>
      <c r="B36" s="833" t="str">
        <f>VLOOKUP(A36,EQUIPOS!A6:D154,3,FALSE)</f>
        <v>Motobomba de concreto</v>
      </c>
      <c r="C36" s="834"/>
      <c r="D36" s="834"/>
      <c r="E36" s="834"/>
      <c r="F36" s="834"/>
      <c r="G36" s="834"/>
      <c r="H36" s="835"/>
      <c r="I36" s="277"/>
      <c r="J36" s="278"/>
      <c r="K36" s="279">
        <f>VLOOKUP(A36,EQUIPOS!A6:D163,4,FALSE)</f>
        <v>55339</v>
      </c>
      <c r="L36" s="280"/>
      <c r="M36" s="346">
        <v>2.5</v>
      </c>
      <c r="N36" s="282">
        <f>K36/M36</f>
        <v>22135.599999999999</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22135.599999999999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46.758679657867084</v>
      </c>
      <c r="L48" s="277"/>
      <c r="M48" s="412">
        <f>VLOOKUP(A48,MATERIALES!A5:D396,4,FALSE)</f>
        <v>2619</v>
      </c>
      <c r="N48" s="282">
        <f>K48*M48</f>
        <v>122460.9820239539</v>
      </c>
    </row>
    <row r="49" spans="1:14">
      <c r="A49" s="167" t="s">
        <v>904</v>
      </c>
      <c r="B49" s="49" t="str">
        <f>VLOOKUP(A49,MATERIALES!A6:D373,3,FALSE)</f>
        <v>Concreto Resistencia  21 (Mpa)</v>
      </c>
      <c r="C49" s="435"/>
      <c r="D49" s="435"/>
      <c r="E49" s="435"/>
      <c r="F49" s="435"/>
      <c r="G49" s="435"/>
      <c r="H49" s="435"/>
      <c r="I49" s="432"/>
      <c r="J49" s="234" t="str">
        <f>VLOOKUP(A49,MATERIALES!A5:D641,2,FALSE)</f>
        <v>m3</v>
      </c>
      <c r="K49" s="292">
        <v>0.66798113796952974</v>
      </c>
      <c r="L49" s="431"/>
      <c r="M49" s="412">
        <f>VLOOKUP(A49,MATERIALES!A6:D397,4,FALSE)</f>
        <v>336322.56</v>
      </c>
      <c r="N49" s="282">
        <f>K49*M49</f>
        <v>224657.12635362544</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347118.10837757937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1340</v>
      </c>
      <c r="B60" s="52" t="str">
        <f>VLOOKUP(A60,TRANSPORTE!A2:D117,3,FALSE)</f>
        <v>Transporte de material de excavación</v>
      </c>
      <c r="C60" s="327"/>
      <c r="D60" s="327"/>
      <c r="E60" s="327"/>
      <c r="F60" s="327"/>
      <c r="G60" s="327"/>
      <c r="H60" s="321" t="s">
        <v>339</v>
      </c>
      <c r="I60" s="289">
        <v>0.86837547936038872</v>
      </c>
      <c r="J60" s="296">
        <v>1</v>
      </c>
      <c r="K60" s="289">
        <f>I60*J60</f>
        <v>0.86837547936038872</v>
      </c>
      <c r="L60" s="824">
        <f>VLOOKUP(A60,TRANSPORTE!A2:D117,4,FALSE)</f>
        <v>1082</v>
      </c>
      <c r="M60" s="825"/>
      <c r="N60" s="297">
        <f>K60*L60</f>
        <v>939.58226866794064</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939.58226866794064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c r="B71" s="55"/>
      <c r="C71" s="53"/>
      <c r="D71" s="53"/>
      <c r="E71" s="53"/>
      <c r="F71" s="53"/>
      <c r="G71" s="53"/>
      <c r="H71" s="53"/>
      <c r="I71" s="302"/>
      <c r="J71" s="303"/>
      <c r="K71" s="304"/>
      <c r="L71" s="56"/>
      <c r="M71" s="444"/>
      <c r="N71" s="405"/>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370193.29064624727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74038.658129249452</v>
      </c>
      <c r="M84" s="855"/>
      <c r="N84" s="57"/>
    </row>
    <row r="85" spans="1:14">
      <c r="B85" s="95" t="s">
        <v>1057</v>
      </c>
      <c r="C85" s="96"/>
      <c r="D85" s="96"/>
      <c r="E85" s="96"/>
      <c r="F85" s="96"/>
      <c r="G85" s="96"/>
      <c r="H85" s="96"/>
      <c r="I85" s="93"/>
      <c r="J85" s="94"/>
      <c r="K85" s="314">
        <v>0.05</v>
      </c>
      <c r="L85" s="854">
        <f>N79*K85</f>
        <v>18509.664532312363</v>
      </c>
      <c r="M85" s="855"/>
      <c r="N85" s="57"/>
    </row>
    <row r="86" spans="1:14" ht="15" thickBot="1">
      <c r="B86" s="97" t="s">
        <v>1058</v>
      </c>
      <c r="C86" s="98"/>
      <c r="D86" s="98"/>
      <c r="E86" s="98"/>
      <c r="F86" s="98"/>
      <c r="G86" s="98"/>
      <c r="H86" s="98"/>
      <c r="I86" s="99"/>
      <c r="J86" s="100"/>
      <c r="K86" s="315">
        <v>0.05</v>
      </c>
      <c r="L86" s="856">
        <f>N79*K86</f>
        <v>18509.664532312363</v>
      </c>
      <c r="M86" s="857"/>
      <c r="N86" s="57"/>
    </row>
    <row r="87" spans="1:14" ht="15" thickBot="1">
      <c r="B87" s="820" t="s">
        <v>1037</v>
      </c>
      <c r="C87" s="821"/>
      <c r="D87" s="821"/>
      <c r="E87" s="821"/>
      <c r="F87" s="821"/>
      <c r="G87" s="821"/>
      <c r="H87" s="821"/>
      <c r="I87" s="821"/>
      <c r="J87" s="821"/>
      <c r="K87" s="821"/>
      <c r="L87" s="821"/>
      <c r="M87" s="822"/>
      <c r="N87" s="58">
        <f>L84+L85+L86</f>
        <v>111057.98719387419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481251.27784012147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21.75" customHeight="1" thickBot="1">
      <c r="A31" t="s">
        <v>1929</v>
      </c>
      <c r="B31" s="86" t="s">
        <v>1188</v>
      </c>
      <c r="C31" s="87" t="s">
        <v>2206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121</v>
      </c>
      <c r="B36" s="833" t="str">
        <f>VLOOKUP(A36,EQUIPOS!A6:D154,3,FALSE)</f>
        <v>Bomba eléctrica para accionar la celda</v>
      </c>
      <c r="C36" s="834"/>
      <c r="D36" s="834"/>
      <c r="E36" s="834"/>
      <c r="F36" s="834"/>
      <c r="G36" s="834"/>
      <c r="H36" s="835"/>
      <c r="I36" s="277"/>
      <c r="J36" s="278"/>
      <c r="K36" s="279">
        <f>VLOOKUP(A36,EQUIPOS!A6:D163,4,FALSE)</f>
        <v>43760.305455007328</v>
      </c>
      <c r="L36" s="280"/>
      <c r="M36" s="281">
        <v>0.01</v>
      </c>
      <c r="N36" s="282">
        <f t="shared" ref="N36:N41" si="0">K36/M36</f>
        <v>4376030.545500733</v>
      </c>
    </row>
    <row r="37" spans="1:14">
      <c r="A37" s="119" t="s">
        <v>192</v>
      </c>
      <c r="B37" s="833" t="str">
        <f>VLOOKUP(A37,EQUIPOS!A7:D154,3,FALSE)</f>
        <v>Equipo de acarreo interno</v>
      </c>
      <c r="C37" s="834"/>
      <c r="D37" s="834"/>
      <c r="E37" s="834"/>
      <c r="F37" s="834"/>
      <c r="G37" s="834"/>
      <c r="H37" s="835"/>
      <c r="I37" s="431"/>
      <c r="J37" s="432"/>
      <c r="K37" s="279">
        <f>VLOOKUP(A37,EQUIPOS!A7:D164,4,FALSE)</f>
        <v>42670</v>
      </c>
      <c r="L37" s="345"/>
      <c r="M37" s="346">
        <v>0.05</v>
      </c>
      <c r="N37" s="282">
        <f t="shared" si="0"/>
        <v>853400</v>
      </c>
    </row>
    <row r="38" spans="1:14">
      <c r="A38" s="119" t="s">
        <v>214</v>
      </c>
      <c r="B38" s="833" t="str">
        <f>VLOOKUP(A38,EQUIPOS!A8:D154,3,FALSE)</f>
        <v>Equipo de oxigeno y soldadura</v>
      </c>
      <c r="C38" s="834"/>
      <c r="D38" s="834"/>
      <c r="E38" s="834"/>
      <c r="F38" s="834"/>
      <c r="G38" s="834"/>
      <c r="H38" s="835"/>
      <c r="I38" s="431"/>
      <c r="J38" s="432"/>
      <c r="K38" s="448">
        <f>VLOOKUP(A38,EQUIPOS!A8:D165,4,FALSE)</f>
        <v>9661.2483575271217</v>
      </c>
      <c r="L38" s="345"/>
      <c r="M38" s="346">
        <v>0.01</v>
      </c>
      <c r="N38" s="282">
        <f t="shared" si="0"/>
        <v>966124.8357527121</v>
      </c>
    </row>
    <row r="39" spans="1:14">
      <c r="A39" s="119" t="s">
        <v>248</v>
      </c>
      <c r="B39" s="833" t="str">
        <f>VLOOKUP(A39,EQUIPOS!A9:D154,3,FALSE)</f>
        <v>Grúa telescópica de 50 Ton.</v>
      </c>
      <c r="C39" s="834"/>
      <c r="D39" s="834"/>
      <c r="E39" s="834"/>
      <c r="F39" s="834"/>
      <c r="G39" s="834"/>
      <c r="H39" s="835"/>
      <c r="I39" s="431"/>
      <c r="J39" s="432"/>
      <c r="K39" s="448">
        <f>VLOOKUP(A39,EQUIPOS!A9:D166,4,FALSE)</f>
        <v>221758</v>
      </c>
      <c r="L39" s="345"/>
      <c r="M39" s="346">
        <v>0.04</v>
      </c>
      <c r="N39" s="282">
        <f t="shared" si="0"/>
        <v>5543950</v>
      </c>
    </row>
    <row r="40" spans="1:14">
      <c r="A40" s="119" t="s">
        <v>255</v>
      </c>
      <c r="B40" s="833" t="str">
        <f>VLOOKUP(A40,EQUIPOS!A10:D154,3,FALSE)</f>
        <v>Manómetro cable de acero para bajar la celda</v>
      </c>
      <c r="C40" s="834"/>
      <c r="D40" s="834"/>
      <c r="E40" s="834"/>
      <c r="F40" s="834"/>
      <c r="G40" s="834"/>
      <c r="H40" s="835"/>
      <c r="I40" s="431"/>
      <c r="J40" s="432"/>
      <c r="K40" s="448">
        <f>VLOOKUP(A40,EQUIPOS!A10:D167,4,FALSE)</f>
        <v>1276232</v>
      </c>
      <c r="L40" s="345"/>
      <c r="M40" s="346">
        <v>1</v>
      </c>
      <c r="N40" s="282">
        <f t="shared" si="0"/>
        <v>1276232</v>
      </c>
    </row>
    <row r="41" spans="1:14">
      <c r="A41" s="119" t="s">
        <v>322</v>
      </c>
      <c r="B41" s="833" t="str">
        <f>VLOOKUP(A41,EQUIPOS!A11:D155,3,FALSE)</f>
        <v xml:space="preserve">Retroexcavadora sobre llantas JD 410
</v>
      </c>
      <c r="C41" s="834"/>
      <c r="D41" s="834"/>
      <c r="E41" s="834"/>
      <c r="F41" s="834"/>
      <c r="G41" s="834"/>
      <c r="H41" s="835"/>
      <c r="I41" s="431"/>
      <c r="J41" s="432"/>
      <c r="K41" s="448">
        <f>VLOOKUP(A41,EQUIPOS!A11:D168,4,FALSE)</f>
        <v>126000</v>
      </c>
      <c r="L41" s="345"/>
      <c r="M41" s="346">
        <v>0.2</v>
      </c>
      <c r="N41" s="282">
        <f t="shared" si="0"/>
        <v>630000</v>
      </c>
    </row>
    <row r="42" spans="1:14">
      <c r="A42" s="119"/>
      <c r="B42" s="833"/>
      <c r="C42" s="834"/>
      <c r="D42" s="834"/>
      <c r="E42" s="834"/>
      <c r="F42" s="834"/>
      <c r="G42" s="834"/>
      <c r="H42" s="835"/>
      <c r="I42" s="338"/>
      <c r="J42" s="340"/>
      <c r="K42" s="448"/>
      <c r="L42" s="433"/>
      <c r="M42" s="434"/>
      <c r="N42" s="282"/>
    </row>
    <row r="43" spans="1:14">
      <c r="B43" s="833"/>
      <c r="C43" s="834"/>
      <c r="D43" s="834"/>
      <c r="E43" s="834"/>
      <c r="F43" s="834"/>
      <c r="G43" s="834"/>
      <c r="H43" s="835"/>
      <c r="I43" s="42"/>
      <c r="J43" s="43"/>
      <c r="K43" s="448"/>
      <c r="L43" s="286"/>
      <c r="M43" s="287"/>
      <c r="N43" s="282"/>
    </row>
    <row r="44" spans="1:14">
      <c r="B44" s="330"/>
      <c r="C44" s="331"/>
      <c r="D44" s="331"/>
      <c r="E44" s="331"/>
      <c r="F44" s="333"/>
      <c r="G44" s="333"/>
      <c r="H44" s="131"/>
      <c r="I44" s="42"/>
      <c r="J44" s="43"/>
      <c r="K44" s="448"/>
      <c r="L44" s="286"/>
      <c r="M44" s="287"/>
      <c r="N44" s="283"/>
    </row>
    <row r="45" spans="1:14">
      <c r="B45" s="840" t="s">
        <v>1036</v>
      </c>
      <c r="C45" s="841"/>
      <c r="D45" s="841"/>
      <c r="E45" s="44"/>
      <c r="F45" s="45"/>
      <c r="G45" s="45"/>
      <c r="H45" s="46"/>
      <c r="I45" s="42"/>
      <c r="J45" s="43"/>
      <c r="K45" s="289"/>
      <c r="L45" s="286"/>
      <c r="M45" s="411">
        <v>0.1</v>
      </c>
      <c r="N45" s="354">
        <f>N86*M45</f>
        <v>391084.25334019004</v>
      </c>
    </row>
    <row r="46" spans="1:14" ht="15" thickBot="1">
      <c r="B46" s="833"/>
      <c r="C46" s="834"/>
      <c r="D46" s="834"/>
      <c r="E46" s="834"/>
      <c r="F46" s="834"/>
      <c r="G46" s="834"/>
      <c r="H46" s="835"/>
      <c r="I46" s="842"/>
      <c r="J46" s="843"/>
      <c r="K46" s="47"/>
      <c r="L46" s="844"/>
      <c r="M46" s="845"/>
      <c r="N46" s="111"/>
    </row>
    <row r="47" spans="1:14" ht="15" thickBot="1">
      <c r="B47" s="820" t="s">
        <v>1037</v>
      </c>
      <c r="C47" s="821"/>
      <c r="D47" s="821"/>
      <c r="E47" s="821"/>
      <c r="F47" s="821"/>
      <c r="G47" s="821"/>
      <c r="H47" s="821"/>
      <c r="I47" s="821"/>
      <c r="J47" s="821"/>
      <c r="K47" s="821"/>
      <c r="L47" s="821"/>
      <c r="M47" s="822"/>
      <c r="N47" s="421">
        <f>SUM(N36:N45)</f>
        <v>14036821.634593636</v>
      </c>
    </row>
    <row r="48" spans="1:14">
      <c r="B48" s="290"/>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11" t="s">
        <v>1028</v>
      </c>
      <c r="C51" s="812"/>
      <c r="D51" s="812"/>
      <c r="E51" s="812"/>
      <c r="F51" s="812"/>
      <c r="G51" s="812"/>
      <c r="H51" s="812"/>
      <c r="I51" s="813"/>
      <c r="J51" s="325" t="s">
        <v>1029</v>
      </c>
      <c r="K51" s="91" t="s">
        <v>1030</v>
      </c>
      <c r="L51" s="814" t="s">
        <v>1039</v>
      </c>
      <c r="M51" s="813"/>
      <c r="N51" s="92" t="s">
        <v>1035</v>
      </c>
    </row>
    <row r="52" spans="1:17">
      <c r="A52" s="167" t="s">
        <v>412</v>
      </c>
      <c r="B52" s="49" t="str">
        <f>VLOOKUP(A52,MATERIALES!A5:D373,3,FALSE)</f>
        <v>Celda especial de carga</v>
      </c>
      <c r="C52" s="291"/>
      <c r="D52" s="291"/>
      <c r="E52" s="291"/>
      <c r="F52" s="291"/>
      <c r="G52" s="291"/>
      <c r="H52" s="291"/>
      <c r="I52" s="291"/>
      <c r="J52" s="321" t="str">
        <f>VLOOKUP(A52,MATERIALES!A6:D644,2,FALSE)</f>
        <v>u</v>
      </c>
      <c r="K52" s="292">
        <v>1</v>
      </c>
      <c r="L52" s="277"/>
      <c r="M52" s="412">
        <f>VLOOKUP(A52,MATERIALES!A5:D396,4,FALSE)</f>
        <v>14425358.154997088</v>
      </c>
      <c r="N52" s="282">
        <f t="shared" ref="N52:N57" si="1">K52*M52</f>
        <v>14425358.154997088</v>
      </c>
    </row>
    <row r="53" spans="1:17">
      <c r="A53" s="167" t="s">
        <v>515</v>
      </c>
      <c r="B53" s="49" t="str">
        <f>VLOOKUP(A53,MATERIALES!A6:D373,3,FALSE)</f>
        <v>Manguera de alta presión</v>
      </c>
      <c r="C53" s="435"/>
      <c r="D53" s="435"/>
      <c r="E53" s="435"/>
      <c r="F53" s="435"/>
      <c r="G53" s="435"/>
      <c r="H53" s="435"/>
      <c r="I53" s="435"/>
      <c r="J53" s="322" t="str">
        <f>VLOOKUP(A53,MATERIALES!A7:D645,2,FALSE)</f>
        <v>m</v>
      </c>
      <c r="K53" s="407">
        <v>30</v>
      </c>
      <c r="L53" s="431"/>
      <c r="M53" s="412">
        <f>VLOOKUP(A53,MATERIALES!A6:D397,4,FALSE)</f>
        <v>96731.20542304164</v>
      </c>
      <c r="N53" s="282">
        <f t="shared" si="1"/>
        <v>2901936.162691249</v>
      </c>
    </row>
    <row r="54" spans="1:17">
      <c r="A54" s="167" t="s">
        <v>755</v>
      </c>
      <c r="B54" s="49" t="str">
        <f>VLOOKUP(A54,MATERIALES!A6:D373,3,FALSE)</f>
        <v>Transductores electrónicos (incluye cables, protección contra el concreto y panel de lectura)</v>
      </c>
      <c r="C54" s="435"/>
      <c r="D54" s="435"/>
      <c r="E54" s="435"/>
      <c r="F54" s="435"/>
      <c r="G54" s="435"/>
      <c r="H54" s="435"/>
      <c r="I54" s="435"/>
      <c r="J54" s="322" t="str">
        <f>VLOOKUP(A54,MATERIALES!A8:D646,2,FALSE)</f>
        <v>u</v>
      </c>
      <c r="K54" s="407">
        <v>2</v>
      </c>
      <c r="L54" s="431"/>
      <c r="M54" s="412">
        <f>VLOOKUP(A54,MATERIALES!A6:D398,4,FALSE)</f>
        <v>1465556.1056536387</v>
      </c>
      <c r="N54" s="282">
        <f t="shared" si="1"/>
        <v>2931112.2113072774</v>
      </c>
      <c r="Q54" s="112"/>
    </row>
    <row r="55" spans="1:17">
      <c r="A55" s="167" t="s">
        <v>757</v>
      </c>
      <c r="B55" s="49" t="str">
        <f>VLOOKUP(A55,MATERIALES!A6:D373,3,FALSE)</f>
        <v>Transductores mecánicos (incluye cables, protección contra el concreto y panel de lectura)</v>
      </c>
      <c r="C55" s="435"/>
      <c r="D55" s="435"/>
      <c r="E55" s="435"/>
      <c r="F55" s="435"/>
      <c r="G55" s="435"/>
      <c r="H55" s="435"/>
      <c r="I55" s="435"/>
      <c r="J55" s="322" t="str">
        <f>VLOOKUP(A55,MATERIALES!A9:D647,2,FALSE)</f>
        <v>u</v>
      </c>
      <c r="K55" s="407">
        <v>5</v>
      </c>
      <c r="L55" s="431"/>
      <c r="M55" s="412">
        <f>VLOOKUP(A55,MATERIALES!A6:D399,4,FALSE)</f>
        <v>895140.74929208902</v>
      </c>
      <c r="N55" s="282">
        <f t="shared" si="1"/>
        <v>4475703.7464604452</v>
      </c>
    </row>
    <row r="56" spans="1:17">
      <c r="A56" s="167" t="s">
        <v>790</v>
      </c>
      <c r="B56" s="49" t="str">
        <f>VLOOKUP(A56,MATERIALES!A7:D373,3,FALSE)</f>
        <v>Tubo metálico de alta resistencia</v>
      </c>
      <c r="C56" s="435"/>
      <c r="D56" s="435"/>
      <c r="E56" s="435"/>
      <c r="F56" s="435"/>
      <c r="G56" s="435"/>
      <c r="H56" s="435"/>
      <c r="I56" s="435"/>
      <c r="J56" s="322" t="str">
        <f>VLOOKUP(A56,MATERIALES!A10:D648,2,FALSE)</f>
        <v>m</v>
      </c>
      <c r="K56" s="407">
        <v>60</v>
      </c>
      <c r="L56" s="431"/>
      <c r="M56" s="412">
        <f>VLOOKUP(A56,MATERIALES!A7:D400,4,FALSE)</f>
        <v>50603.142378806544</v>
      </c>
      <c r="N56" s="282">
        <f t="shared" si="1"/>
        <v>3036188.5427283924</v>
      </c>
    </row>
    <row r="57" spans="1:17">
      <c r="A57" s="167" t="s">
        <v>799</v>
      </c>
      <c r="B57" s="49" t="str">
        <f>VLOOKUP(A57,MATERIALES!A8:D373,3,FALSE)</f>
        <v>Uniones especiales de alta resistencia para tubería</v>
      </c>
      <c r="C57" s="435"/>
      <c r="D57" s="435"/>
      <c r="E57" s="435"/>
      <c r="F57" s="435"/>
      <c r="G57" s="435"/>
      <c r="H57" s="435"/>
      <c r="I57" s="435"/>
      <c r="J57" s="322" t="str">
        <f>VLOOKUP(A57,MATERIALES!A11:D649,2,FALSE)</f>
        <v>u</v>
      </c>
      <c r="K57" s="407">
        <v>12</v>
      </c>
      <c r="L57" s="431"/>
      <c r="M57" s="412">
        <f>VLOOKUP(A57,MATERIALES!A8:D401,4,FALSE)</f>
        <v>38620.581574349366</v>
      </c>
      <c r="N57" s="282">
        <f t="shared" si="1"/>
        <v>463446.97889219236</v>
      </c>
    </row>
    <row r="58" spans="1:17">
      <c r="A58" s="167"/>
      <c r="B58" s="49"/>
      <c r="C58" s="435"/>
      <c r="D58" s="435"/>
      <c r="E58" s="435"/>
      <c r="F58" s="435"/>
      <c r="G58" s="435"/>
      <c r="H58" s="435"/>
      <c r="I58" s="435"/>
      <c r="J58" s="321"/>
      <c r="K58" s="407"/>
      <c r="L58" s="431"/>
      <c r="M58" s="412"/>
      <c r="N58" s="282"/>
    </row>
    <row r="59" spans="1:17">
      <c r="A59" s="167"/>
      <c r="B59" s="49"/>
      <c r="C59" s="435"/>
      <c r="D59" s="435"/>
      <c r="E59" s="435"/>
      <c r="F59" s="435"/>
      <c r="G59" s="435"/>
      <c r="H59" s="435"/>
      <c r="I59" s="435"/>
      <c r="J59" s="321"/>
      <c r="K59" s="407"/>
      <c r="L59" s="431"/>
      <c r="M59" s="412"/>
      <c r="N59" s="282"/>
    </row>
    <row r="60" spans="1:17">
      <c r="A60" s="167"/>
      <c r="B60" s="49"/>
      <c r="C60" s="435"/>
      <c r="D60" s="435"/>
      <c r="E60" s="435"/>
      <c r="F60" s="435"/>
      <c r="G60" s="435"/>
      <c r="H60" s="435"/>
      <c r="I60" s="435"/>
      <c r="J60" s="321"/>
      <c r="K60" s="407"/>
      <c r="L60" s="431"/>
      <c r="M60" s="412"/>
      <c r="N60" s="282"/>
    </row>
    <row r="61" spans="1:17">
      <c r="A61" s="167"/>
      <c r="B61" s="49"/>
      <c r="C61" s="435"/>
      <c r="D61" s="435"/>
      <c r="E61" s="435"/>
      <c r="F61" s="435"/>
      <c r="G61" s="435"/>
      <c r="H61" s="435"/>
      <c r="I61" s="435"/>
      <c r="J61" s="321"/>
      <c r="K61" s="407"/>
      <c r="L61" s="431"/>
      <c r="M61" s="412"/>
      <c r="N61" s="282"/>
    </row>
    <row r="62" spans="1:17" ht="15" thickBot="1">
      <c r="B62" s="49"/>
      <c r="C62" s="320"/>
      <c r="D62" s="320"/>
      <c r="E62" s="320"/>
      <c r="F62" s="320"/>
      <c r="G62" s="320"/>
      <c r="H62" s="320"/>
      <c r="I62" s="320"/>
      <c r="J62" s="445"/>
      <c r="K62" s="132"/>
      <c r="L62" s="335"/>
      <c r="M62" s="412"/>
      <c r="N62" s="282"/>
    </row>
    <row r="63" spans="1:17" ht="15" thickBot="1">
      <c r="B63" s="820" t="s">
        <v>1037</v>
      </c>
      <c r="C63" s="821"/>
      <c r="D63" s="821"/>
      <c r="E63" s="821"/>
      <c r="F63" s="821"/>
      <c r="G63" s="821"/>
      <c r="H63" s="821"/>
      <c r="I63" s="821"/>
      <c r="J63" s="821"/>
      <c r="K63" s="821"/>
      <c r="L63" s="821"/>
      <c r="M63" s="822"/>
      <c r="N63" s="404">
        <f>SUM(N52:N62)</f>
        <v>28233745.797076643</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823" t="s">
        <v>1045</v>
      </c>
      <c r="M67" s="796"/>
      <c r="N67" s="82" t="s">
        <v>1035</v>
      </c>
    </row>
    <row r="68" spans="1:15">
      <c r="A68" t="s">
        <v>1484</v>
      </c>
      <c r="B68" s="52" t="str">
        <f>VLOOKUP(A68,TRANSPORTE!A5:D117,3,FALSE)</f>
        <v>Transporte de tubos. celdas, etc.</v>
      </c>
      <c r="C68" s="327"/>
      <c r="D68" s="327"/>
      <c r="E68" s="327"/>
      <c r="F68" s="327"/>
      <c r="G68" s="327"/>
      <c r="H68" s="321" t="s">
        <v>1552</v>
      </c>
      <c r="I68" s="289">
        <v>1</v>
      </c>
      <c r="J68" s="296">
        <v>1</v>
      </c>
      <c r="K68" s="289">
        <f>I68*J68</f>
        <v>1</v>
      </c>
      <c r="L68" s="824">
        <f>VLOOKUP(A68,TRANSPORTE!A5:D117,4,FALSE)</f>
        <v>1026092.5908558896</v>
      </c>
      <c r="M68" s="825"/>
      <c r="N68" s="297">
        <f>K68*L68</f>
        <v>1026092.5908558896</v>
      </c>
    </row>
    <row r="69" spans="1:15">
      <c r="A69" t="s">
        <v>1483</v>
      </c>
      <c r="B69" s="52" t="str">
        <f>VLOOKUP(A69,TRANSPORTE!A5:D117,3,FALSE)</f>
        <v>Pasajes aéreos</v>
      </c>
      <c r="C69" s="53"/>
      <c r="D69" s="53"/>
      <c r="E69" s="53"/>
      <c r="F69" s="53"/>
      <c r="G69" s="53"/>
      <c r="H69" s="321" t="s">
        <v>1029</v>
      </c>
      <c r="I69" s="289">
        <v>3</v>
      </c>
      <c r="J69" s="296">
        <v>1</v>
      </c>
      <c r="K69" s="289">
        <f>I69*J69</f>
        <v>3</v>
      </c>
      <c r="L69" s="824">
        <f>VLOOKUP(A69,TRANSPORTE!A5:D117,4,FALSE)</f>
        <v>355021.39093201759</v>
      </c>
      <c r="M69" s="825"/>
      <c r="N69" s="297">
        <f>K69*L69</f>
        <v>1065064.1727960529</v>
      </c>
    </row>
    <row r="70" spans="1:15">
      <c r="B70" s="52"/>
      <c r="C70" s="53"/>
      <c r="D70" s="53"/>
      <c r="E70" s="53"/>
      <c r="F70" s="53"/>
      <c r="G70" s="53"/>
      <c r="H70" s="321"/>
      <c r="I70" s="289"/>
      <c r="J70" s="296"/>
      <c r="K70" s="289"/>
      <c r="L70" s="824"/>
      <c r="M70" s="825"/>
      <c r="N70" s="297"/>
    </row>
    <row r="71" spans="1:15">
      <c r="B71" s="52"/>
      <c r="C71" s="53"/>
      <c r="D71" s="53"/>
      <c r="E71" s="53"/>
      <c r="F71" s="53"/>
      <c r="G71" s="53"/>
      <c r="H71" s="321"/>
      <c r="I71" s="289"/>
      <c r="J71" s="296"/>
      <c r="K71" s="289"/>
      <c r="L71" s="824"/>
      <c r="M71" s="825"/>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809"/>
      <c r="M73" s="810"/>
      <c r="N73" s="133"/>
    </row>
    <row r="74" spans="1:15" ht="15" thickBot="1">
      <c r="B74" s="826" t="s">
        <v>1037</v>
      </c>
      <c r="C74" s="827"/>
      <c r="D74" s="827"/>
      <c r="E74" s="827"/>
      <c r="F74" s="827"/>
      <c r="G74" s="827"/>
      <c r="H74" s="827"/>
      <c r="I74" s="827"/>
      <c r="J74" s="827"/>
      <c r="K74" s="827"/>
      <c r="L74" s="827"/>
      <c r="M74" s="828"/>
      <c r="N74" s="110">
        <f>N68+N69+N70+N71+N72</f>
        <v>2091156.7636519424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6" t="s">
        <v>1047</v>
      </c>
      <c r="C78" s="847"/>
      <c r="D78" s="847"/>
      <c r="E78" s="847"/>
      <c r="F78" s="847"/>
      <c r="G78" s="847"/>
      <c r="H78" s="847"/>
      <c r="I78" s="79" t="s">
        <v>1048</v>
      </c>
      <c r="J78" s="81" t="s">
        <v>1494</v>
      </c>
      <c r="K78" s="80" t="s">
        <v>1050</v>
      </c>
      <c r="L78" s="848" t="s">
        <v>1034</v>
      </c>
      <c r="M78" s="849"/>
      <c r="N78" s="104" t="s">
        <v>1035</v>
      </c>
    </row>
    <row r="79" spans="1:15">
      <c r="A79" s="168" t="s">
        <v>6</v>
      </c>
      <c r="B79" s="55" t="str">
        <f>VLOOKUP(A79,'MANO DE OBRA'!A8:D68,3,FALSE)</f>
        <v xml:space="preserve">Obrero </v>
      </c>
      <c r="C79" s="53"/>
      <c r="D79" s="53"/>
      <c r="E79" s="53"/>
      <c r="F79" s="53"/>
      <c r="G79" s="53"/>
      <c r="H79" s="53"/>
      <c r="I79" s="302">
        <f t="shared" ref="I79:I82" si="2">K79/J79*100</f>
        <v>27603.894705999999</v>
      </c>
      <c r="J79" s="303">
        <v>185</v>
      </c>
      <c r="K79" s="304">
        <f>VLOOKUP(A79,'MANO DE OBRA'!A8:D99,4,FALSE)</f>
        <v>51067.205206099999</v>
      </c>
      <c r="L79" s="56"/>
      <c r="M79" s="444">
        <v>1</v>
      </c>
      <c r="N79" s="405">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2">
        <f t="shared" si="2"/>
        <v>229897.31453999999</v>
      </c>
      <c r="J80" s="303">
        <v>185</v>
      </c>
      <c r="K80" s="304">
        <f>VLOOKUP(A80,'MANO DE OBRA'!A8:D100,4,FALSE)</f>
        <v>425310.03189899999</v>
      </c>
      <c r="L80" s="56"/>
      <c r="M80" s="444">
        <v>1</v>
      </c>
      <c r="N80" s="405">
        <f t="shared" si="3"/>
        <v>425310.03189899999</v>
      </c>
    </row>
    <row r="81" spans="1:14">
      <c r="A81" s="168" t="s">
        <v>82</v>
      </c>
      <c r="B81" s="55" t="str">
        <f>VLOOKUP(A81,'MANO DE OBRA'!A9:D70,3,FALSE)</f>
        <v>Ingeniero Supervisor y Director de Prueba Pilote</v>
      </c>
      <c r="C81" s="53"/>
      <c r="D81" s="53"/>
      <c r="E81" s="53"/>
      <c r="F81" s="53"/>
      <c r="G81" s="53"/>
      <c r="H81" s="53"/>
      <c r="I81" s="302">
        <f t="shared" si="2"/>
        <v>255441.83478</v>
      </c>
      <c r="J81" s="303">
        <v>185</v>
      </c>
      <c r="K81" s="304">
        <f>VLOOKUP(A81,'MANO DE OBRA'!A9:D101,4,FALSE)</f>
        <v>472567.39434299996</v>
      </c>
      <c r="L81" s="56"/>
      <c r="M81" s="444">
        <v>1</v>
      </c>
      <c r="N81" s="405">
        <f t="shared" si="3"/>
        <v>472567.39434299996</v>
      </c>
    </row>
    <row r="82" spans="1:14">
      <c r="A82" t="s">
        <v>88</v>
      </c>
      <c r="B82" s="55" t="str">
        <f>VLOOKUP(A82,'MANO DE OBRA'!A9:D70,3,FALSE)</f>
        <v>Soldador experto en montaje y pruebas</v>
      </c>
      <c r="C82" s="53"/>
      <c r="D82" s="53"/>
      <c r="E82" s="53"/>
      <c r="F82" s="53"/>
      <c r="G82" s="53"/>
      <c r="H82" s="53"/>
      <c r="I82" s="302">
        <f t="shared" si="2"/>
        <v>82811.68411799999</v>
      </c>
      <c r="J82" s="303">
        <v>185</v>
      </c>
      <c r="K82" s="304">
        <f>VLOOKUP(A82,'MANO DE OBRA'!A9:D101,4,FALSE)</f>
        <v>153201.61561829998</v>
      </c>
      <c r="L82" s="56"/>
      <c r="M82" s="444">
        <v>1</v>
      </c>
      <c r="N82" s="405">
        <f t="shared" si="3"/>
        <v>153201.61561829998</v>
      </c>
    </row>
    <row r="83" spans="1:14">
      <c r="A83" t="s">
        <v>91</v>
      </c>
      <c r="B83" s="55" t="str">
        <f>VLOOKUP(A83,'MANO DE OBRA'!A10:D71,3,FALSE)</f>
        <v>Viáticos ingeniero y director</v>
      </c>
      <c r="C83" s="53"/>
      <c r="D83" s="53"/>
      <c r="E83" s="53"/>
      <c r="F83" s="53"/>
      <c r="G83" s="53"/>
      <c r="H83" s="53"/>
      <c r="I83" s="302"/>
      <c r="J83" s="303"/>
      <c r="K83" s="304">
        <f>VLOOKUP(A83,'MANO DE OBRA'!A10:D102,4,FALSE)</f>
        <v>510672.05206099997</v>
      </c>
      <c r="L83" s="328"/>
      <c r="M83" s="444">
        <v>1</v>
      </c>
      <c r="N83" s="405">
        <f t="shared" si="3"/>
        <v>510672.05206099997</v>
      </c>
    </row>
    <row r="84" spans="1:14">
      <c r="A84" t="s">
        <v>94</v>
      </c>
      <c r="B84" s="55" t="str">
        <f>VLOOKUP(A84,'MANO DE OBRA'!A11:D72,3,FALSE)</f>
        <v>Viáticos soldadores</v>
      </c>
      <c r="C84" s="53"/>
      <c r="D84" s="53"/>
      <c r="E84" s="53"/>
      <c r="F84" s="53"/>
      <c r="G84" s="53"/>
      <c r="H84" s="53"/>
      <c r="I84" s="302"/>
      <c r="J84" s="303"/>
      <c r="K84" s="304">
        <f>VLOOKUP(A84,'MANO DE OBRA'!A11:D103,4,FALSE)</f>
        <v>255336.02603049998</v>
      </c>
      <c r="L84" s="328"/>
      <c r="M84" s="310">
        <v>1</v>
      </c>
      <c r="N84" s="306">
        <f t="shared" si="3"/>
        <v>255336.02603049998</v>
      </c>
    </row>
    <row r="85" spans="1:14" ht="15" thickBot="1">
      <c r="A85" t="s">
        <v>96</v>
      </c>
      <c r="B85" s="807" t="str">
        <f>VLOOKUP(A85,'MANO DE OBRA'!A12:D73,3,FALSE)</f>
        <v>Estudios, análisis e informes</v>
      </c>
      <c r="C85" s="808" t="e">
        <f>VLOOKUP(B85,'MANO DE OBRA'!B12:E73,3,FALSE)</f>
        <v>#N/A</v>
      </c>
      <c r="D85" s="808" t="e">
        <f>VLOOKUP(C85,'MANO DE OBRA'!C12:F73,3,FALSE)</f>
        <v>#N/A</v>
      </c>
      <c r="E85" s="808" t="e">
        <f>VLOOKUP(D85,'MANO DE OBRA'!D12:G73,3,FALSE)</f>
        <v>#N/A</v>
      </c>
      <c r="F85" s="808" t="e">
        <f>VLOOKUP(E85,'MANO DE OBRA'!E12:H73,3,FALSE)</f>
        <v>#N/A</v>
      </c>
      <c r="G85" s="808" t="e">
        <f>VLOOKUP(F85,'MANO DE OBRA'!F12:I73,3,FALSE)</f>
        <v>#N/A</v>
      </c>
      <c r="H85" s="808" t="e">
        <f>VLOOKUP(G85,'MANO DE OBRA'!G12:J73,3,FALSE)</f>
        <v>#N/A</v>
      </c>
      <c r="I85" s="480"/>
      <c r="J85" s="481"/>
      <c r="K85" s="482">
        <f>VLOOKUP(A85,'MANO DE OBRA'!A12:D104,4,FALSE)</f>
        <v>2042688.2082439999</v>
      </c>
      <c r="L85" s="975">
        <v>1</v>
      </c>
      <c r="M85" s="975"/>
      <c r="N85" s="483">
        <f>K85*L85</f>
        <v>2042688.2082439999</v>
      </c>
    </row>
    <row r="86" spans="1:14" ht="15" thickBot="1">
      <c r="B86" s="826" t="s">
        <v>1037</v>
      </c>
      <c r="C86" s="827"/>
      <c r="D86" s="827"/>
      <c r="E86" s="827"/>
      <c r="F86" s="827"/>
      <c r="G86" s="827"/>
      <c r="H86" s="827"/>
      <c r="I86" s="827"/>
      <c r="J86" s="827"/>
      <c r="K86" s="827"/>
      <c r="L86" s="827"/>
      <c r="M86" s="828"/>
      <c r="N86" s="470">
        <f>SUM(N79:N85)</f>
        <v>3910842.5334019</v>
      </c>
    </row>
    <row r="87" spans="1:14" ht="15" thickBot="1">
      <c r="B87" s="39"/>
      <c r="C87" s="40"/>
      <c r="D87" s="40"/>
      <c r="E87" s="40"/>
      <c r="F87" s="40"/>
      <c r="G87" s="40"/>
      <c r="H87" s="40"/>
      <c r="I87" s="40"/>
      <c r="J87" s="40"/>
      <c r="K87" s="40"/>
      <c r="L87" s="40"/>
      <c r="M87" s="40"/>
      <c r="N87" s="41"/>
    </row>
    <row r="88" spans="1:14" ht="15" thickBot="1">
      <c r="B88" s="820" t="s">
        <v>1051</v>
      </c>
      <c r="C88" s="821"/>
      <c r="D88" s="821"/>
      <c r="E88" s="821"/>
      <c r="F88" s="821"/>
      <c r="G88" s="821"/>
      <c r="H88" s="821"/>
      <c r="I88" s="821"/>
      <c r="J88" s="821"/>
      <c r="K88" s="821"/>
      <c r="L88" s="821"/>
      <c r="M88" s="822"/>
      <c r="N88" s="105">
        <f>N86+N74+N63+N47</f>
        <v>48272566.728724122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11" t="s">
        <v>1053</v>
      </c>
      <c r="C92" s="812"/>
      <c r="D92" s="812"/>
      <c r="E92" s="812"/>
      <c r="F92" s="812"/>
      <c r="G92" s="812"/>
      <c r="H92" s="812"/>
      <c r="I92" s="324"/>
      <c r="J92" s="344"/>
      <c r="K92" s="312" t="s">
        <v>1054</v>
      </c>
      <c r="L92" s="850" t="s">
        <v>1055</v>
      </c>
      <c r="M92" s="851"/>
      <c r="N92" s="313"/>
    </row>
    <row r="93" spans="1:14">
      <c r="B93" s="852" t="s">
        <v>1056</v>
      </c>
      <c r="C93" s="853"/>
      <c r="D93" s="853"/>
      <c r="E93" s="853"/>
      <c r="F93" s="853"/>
      <c r="G93" s="853"/>
      <c r="H93" s="853"/>
      <c r="I93" s="93"/>
      <c r="J93" s="94"/>
      <c r="K93" s="314">
        <v>0.2</v>
      </c>
      <c r="L93" s="854">
        <f>N88*K93</f>
        <v>9654513.345744824</v>
      </c>
      <c r="M93" s="855"/>
      <c r="N93" s="57"/>
    </row>
    <row r="94" spans="1:14">
      <c r="B94" s="95" t="s">
        <v>1057</v>
      </c>
      <c r="C94" s="96"/>
      <c r="D94" s="96"/>
      <c r="E94" s="96"/>
      <c r="F94" s="96"/>
      <c r="G94" s="96"/>
      <c r="H94" s="96"/>
      <c r="I94" s="93"/>
      <c r="J94" s="94"/>
      <c r="K94" s="314">
        <v>0.05</v>
      </c>
      <c r="L94" s="854">
        <f>N88*K94</f>
        <v>2413628.336436206</v>
      </c>
      <c r="M94" s="855"/>
      <c r="N94" s="57"/>
    </row>
    <row r="95" spans="1:14" ht="15" thickBot="1">
      <c r="B95" s="97" t="s">
        <v>1058</v>
      </c>
      <c r="C95" s="98"/>
      <c r="D95" s="98"/>
      <c r="E95" s="98"/>
      <c r="F95" s="98"/>
      <c r="G95" s="98"/>
      <c r="H95" s="98"/>
      <c r="I95" s="99"/>
      <c r="J95" s="100"/>
      <c r="K95" s="315">
        <v>0.05</v>
      </c>
      <c r="L95" s="856">
        <f>N88*K95</f>
        <v>2413628.336436206</v>
      </c>
      <c r="M95" s="857"/>
      <c r="N95" s="57"/>
    </row>
    <row r="96" spans="1:14" ht="15" thickBot="1">
      <c r="B96" s="820" t="s">
        <v>1037</v>
      </c>
      <c r="C96" s="821"/>
      <c r="D96" s="821"/>
      <c r="E96" s="821"/>
      <c r="F96" s="821"/>
      <c r="G96" s="821"/>
      <c r="H96" s="821"/>
      <c r="I96" s="821"/>
      <c r="J96" s="821"/>
      <c r="K96" s="821"/>
      <c r="L96" s="821"/>
      <c r="M96" s="822"/>
      <c r="N96" s="58">
        <f>L93+L94+L95</f>
        <v>14481770.018617237</v>
      </c>
    </row>
    <row r="97" spans="1:14" ht="15" thickBot="1">
      <c r="B97" s="39"/>
      <c r="C97" s="40"/>
      <c r="D97" s="40"/>
      <c r="E97" s="40"/>
      <c r="F97" s="40"/>
      <c r="G97" s="40"/>
      <c r="H97" s="40"/>
      <c r="I97" s="40"/>
      <c r="J97" s="40"/>
      <c r="K97" s="40"/>
      <c r="L97" s="40"/>
      <c r="M97" s="40"/>
      <c r="N97" s="41"/>
    </row>
    <row r="98" spans="1:14" ht="15" thickBot="1">
      <c r="A98" t="s">
        <v>2122</v>
      </c>
      <c r="B98" s="820" t="s">
        <v>1059</v>
      </c>
      <c r="C98" s="821"/>
      <c r="D98" s="821"/>
      <c r="E98" s="821"/>
      <c r="F98" s="821"/>
      <c r="G98" s="821"/>
      <c r="H98" s="821"/>
      <c r="I98" s="821"/>
      <c r="J98" s="821"/>
      <c r="K98" s="821"/>
      <c r="L98" s="821"/>
      <c r="M98" s="822"/>
      <c r="N98" s="197">
        <f>N88+N96</f>
        <v>62754336.747341357</v>
      </c>
    </row>
    <row r="99" spans="1:14">
      <c r="B99" s="249"/>
      <c r="C99" s="250"/>
      <c r="D99" s="250"/>
      <c r="E99" s="250"/>
      <c r="F99" s="250"/>
      <c r="G99" s="250"/>
      <c r="H99" s="250"/>
      <c r="I99" s="250"/>
      <c r="J99" s="250"/>
      <c r="K99" s="250"/>
      <c r="L99" s="250"/>
      <c r="M99" s="250"/>
      <c r="N99" s="251"/>
    </row>
    <row r="100" spans="1:14">
      <c r="B100" s="252"/>
      <c r="C100" s="253"/>
      <c r="D100" s="253"/>
      <c r="E100" s="253"/>
      <c r="F100" s="253"/>
      <c r="G100" s="253"/>
      <c r="H100" s="253"/>
      <c r="I100" s="253"/>
      <c r="J100" s="253"/>
      <c r="K100" s="253"/>
      <c r="L100" s="253"/>
      <c r="M100" s="253"/>
      <c r="N100" s="254"/>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427" t="s">
        <v>1060</v>
      </c>
      <c r="F103" s="427"/>
      <c r="G103" s="427"/>
      <c r="H103" s="427"/>
      <c r="I103" s="427"/>
      <c r="J103" s="427"/>
      <c r="K103" s="253"/>
      <c r="L103" s="253"/>
      <c r="M103" s="253"/>
      <c r="N103" s="254"/>
    </row>
    <row r="104" spans="1:14">
      <c r="B104" s="252"/>
      <c r="C104" s="253"/>
      <c r="D104" s="253"/>
      <c r="E104" s="253" t="s">
        <v>1061</v>
      </c>
      <c r="F104" s="253"/>
      <c r="G104" s="253"/>
      <c r="H104" s="253"/>
      <c r="I104" s="253"/>
      <c r="J104" s="253"/>
      <c r="K104" s="253"/>
      <c r="L104" s="253"/>
      <c r="M104" s="253"/>
      <c r="N104" s="254"/>
    </row>
    <row r="105" spans="1:14">
      <c r="B105" s="252"/>
      <c r="C105" s="253"/>
      <c r="D105" s="253"/>
      <c r="E105" s="253" t="s">
        <v>1062</v>
      </c>
      <c r="F105" s="253"/>
      <c r="G105" s="253"/>
      <c r="H105" s="253"/>
      <c r="I105" s="253"/>
      <c r="J105" s="253"/>
      <c r="K105" s="253"/>
      <c r="L105" s="253"/>
      <c r="M105" s="253"/>
      <c r="N105" s="254"/>
    </row>
    <row r="106" spans="1:14">
      <c r="B106" s="252"/>
      <c r="C106" s="253"/>
      <c r="D106" s="253"/>
      <c r="E106" s="253" t="s">
        <v>1063</v>
      </c>
      <c r="F106" s="253"/>
      <c r="G106" s="253"/>
      <c r="H106" s="253"/>
      <c r="I106" s="253"/>
      <c r="J106" s="253"/>
      <c r="K106" s="253"/>
      <c r="L106" s="253"/>
      <c r="M106" s="253"/>
      <c r="N106" s="254"/>
    </row>
    <row r="107" spans="1:14" ht="15" thickBot="1">
      <c r="B107" s="252"/>
      <c r="C107" s="253"/>
      <c r="D107" s="253"/>
      <c r="E107" s="253"/>
      <c r="F107" s="253" t="s">
        <v>1064</v>
      </c>
      <c r="G107" s="253"/>
      <c r="H107" s="253"/>
      <c r="I107" s="253"/>
      <c r="J107" s="253"/>
      <c r="K107" s="253"/>
      <c r="L107" s="253"/>
      <c r="M107" s="253"/>
      <c r="N107" s="254"/>
    </row>
    <row r="108" spans="1:14">
      <c r="B108" s="237" t="s">
        <v>2322</v>
      </c>
      <c r="C108" s="238"/>
      <c r="D108" s="238"/>
      <c r="E108" s="238"/>
      <c r="F108" s="238"/>
      <c r="G108" s="238"/>
      <c r="H108" s="238"/>
      <c r="I108" s="238"/>
      <c r="J108" s="238"/>
      <c r="K108" s="238"/>
      <c r="L108" s="238"/>
      <c r="M108" s="238"/>
      <c r="N108" s="239"/>
    </row>
    <row r="109" spans="1:14">
      <c r="B109" s="255"/>
      <c r="C109" s="256"/>
      <c r="D109" s="256"/>
      <c r="E109" s="256"/>
      <c r="F109" s="256"/>
      <c r="G109" s="256"/>
      <c r="H109" s="256"/>
      <c r="I109" s="256"/>
      <c r="J109" s="256"/>
      <c r="K109" s="256"/>
      <c r="L109" s="256"/>
      <c r="M109" s="256"/>
      <c r="N109" s="257"/>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ht="15" thickBot="1">
      <c r="B112" s="258"/>
      <c r="C112" s="259"/>
      <c r="D112" s="259"/>
      <c r="E112" s="259"/>
      <c r="F112" s="259"/>
      <c r="G112" s="259"/>
      <c r="H112" s="259"/>
      <c r="I112" s="259"/>
      <c r="J112" s="259"/>
      <c r="K112" s="259"/>
      <c r="L112" s="259"/>
      <c r="M112" s="259"/>
      <c r="N112" s="260"/>
    </row>
    <row r="113" spans="2:14">
      <c r="B113" s="261"/>
      <c r="C113" s="262"/>
      <c r="D113" s="262"/>
      <c r="E113" s="262"/>
      <c r="F113" s="262"/>
      <c r="G113" s="262"/>
      <c r="H113" s="262"/>
      <c r="I113" s="262"/>
      <c r="J113" s="262"/>
      <c r="K113" s="262"/>
      <c r="L113" s="262"/>
      <c r="M113" s="262"/>
      <c r="N113" s="263"/>
    </row>
    <row r="114" spans="2:14">
      <c r="B114" s="264" t="s">
        <v>2323</v>
      </c>
      <c r="C114" s="265"/>
      <c r="D114" s="265"/>
      <c r="E114" s="265"/>
      <c r="F114" s="265"/>
      <c r="G114" s="265"/>
      <c r="H114" s="265"/>
      <c r="I114" s="265"/>
      <c r="J114" s="265"/>
      <c r="K114" s="265"/>
      <c r="L114" s="265"/>
      <c r="M114" s="265"/>
      <c r="N114" s="266"/>
    </row>
    <row r="115" spans="2:14" ht="15" customHeight="1">
      <c r="B115" s="962" t="s">
        <v>2324</v>
      </c>
      <c r="C115" s="963"/>
      <c r="D115" s="963"/>
      <c r="E115" s="963"/>
      <c r="F115" s="963"/>
      <c r="G115" s="963"/>
      <c r="H115" s="963"/>
      <c r="I115" s="963"/>
      <c r="J115" s="963"/>
      <c r="K115" s="963"/>
      <c r="L115" s="963"/>
      <c r="M115" s="963"/>
      <c r="N115" s="964"/>
    </row>
    <row r="116" spans="2:14" ht="15" customHeight="1">
      <c r="B116" s="962"/>
      <c r="C116" s="963"/>
      <c r="D116" s="963"/>
      <c r="E116" s="963"/>
      <c r="F116" s="963"/>
      <c r="G116" s="963"/>
      <c r="H116" s="963"/>
      <c r="I116" s="963"/>
      <c r="J116" s="963"/>
      <c r="K116" s="963"/>
      <c r="L116" s="963"/>
      <c r="M116" s="963"/>
      <c r="N116" s="964"/>
    </row>
    <row r="117" spans="2:14" ht="30" customHeight="1">
      <c r="B117" s="965" t="s">
        <v>2325</v>
      </c>
      <c r="C117" s="966"/>
      <c r="D117" s="966"/>
      <c r="E117" s="966"/>
      <c r="F117" s="966"/>
      <c r="G117" s="966"/>
      <c r="H117" s="966"/>
      <c r="I117" s="966"/>
      <c r="J117" s="966"/>
      <c r="K117" s="966"/>
      <c r="L117" s="966"/>
      <c r="M117" s="966"/>
      <c r="N117" s="967"/>
    </row>
    <row r="118" spans="2:14">
      <c r="B118" s="965"/>
      <c r="C118" s="966"/>
      <c r="D118" s="966"/>
      <c r="E118" s="966"/>
      <c r="F118" s="966"/>
      <c r="G118" s="966"/>
      <c r="H118" s="966"/>
      <c r="I118" s="966"/>
      <c r="J118" s="966"/>
      <c r="K118" s="966"/>
      <c r="L118" s="966"/>
      <c r="M118" s="966"/>
      <c r="N118" s="967"/>
    </row>
    <row r="119" spans="2:14">
      <c r="B119" s="349"/>
      <c r="C119" s="350"/>
      <c r="D119" s="350"/>
      <c r="E119" s="350"/>
      <c r="F119" s="350"/>
      <c r="G119" s="350"/>
      <c r="H119" s="350"/>
      <c r="I119" s="350"/>
      <c r="J119" s="350"/>
      <c r="K119" s="350"/>
      <c r="L119" s="350"/>
      <c r="M119" s="350"/>
      <c r="N119" s="351"/>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264"/>
      <c r="C122" s="265"/>
      <c r="D122" s="265"/>
      <c r="E122" s="265"/>
      <c r="F122" s="265"/>
      <c r="G122" s="265"/>
      <c r="H122" s="265"/>
      <c r="I122" s="265"/>
      <c r="J122" s="265"/>
      <c r="K122" s="265"/>
      <c r="L122" s="265"/>
      <c r="M122" s="265"/>
      <c r="N122" s="266"/>
    </row>
    <row r="123" spans="2:14">
      <c r="B123" s="252"/>
      <c r="C123" s="253"/>
      <c r="D123" s="253"/>
      <c r="E123" s="253" t="s">
        <v>1060</v>
      </c>
      <c r="F123" s="427"/>
      <c r="G123" s="427"/>
      <c r="H123" s="253"/>
      <c r="I123" s="253"/>
      <c r="J123" s="253"/>
      <c r="K123" s="253"/>
      <c r="L123" s="253"/>
      <c r="M123" s="253"/>
      <c r="N123" s="254"/>
    </row>
    <row r="124" spans="2:14">
      <c r="B124" s="252"/>
      <c r="C124" s="253"/>
      <c r="D124" s="253"/>
      <c r="E124" s="428" t="s">
        <v>1061</v>
      </c>
      <c r="F124" s="253"/>
      <c r="G124" s="253"/>
      <c r="H124" s="428"/>
      <c r="I124" s="428"/>
      <c r="J124" s="428"/>
      <c r="K124" s="253"/>
      <c r="L124" s="253"/>
      <c r="M124" s="253"/>
      <c r="N124" s="254"/>
    </row>
    <row r="125" spans="2:14">
      <c r="B125" s="252"/>
      <c r="C125" s="253"/>
      <c r="D125" s="253"/>
      <c r="E125" s="267" t="s">
        <v>1065</v>
      </c>
      <c r="F125" s="253"/>
      <c r="G125" s="253"/>
      <c r="H125" s="267"/>
      <c r="I125" s="267"/>
      <c r="J125" s="267"/>
      <c r="K125" s="253"/>
      <c r="L125" s="253"/>
      <c r="M125" s="253"/>
      <c r="N125" s="254"/>
    </row>
    <row r="126" spans="2:14">
      <c r="B126" s="268"/>
      <c r="C126" s="265"/>
      <c r="D126" s="265"/>
      <c r="E126" s="253" t="s">
        <v>1063</v>
      </c>
      <c r="F126" s="253"/>
      <c r="G126" s="253"/>
      <c r="H126" s="253"/>
      <c r="I126" s="253"/>
      <c r="J126" s="253"/>
      <c r="K126" s="265"/>
      <c r="L126" s="265"/>
      <c r="M126" s="265"/>
      <c r="N126" s="266"/>
    </row>
    <row r="127" spans="2:14">
      <c r="B127" s="268"/>
      <c r="C127" s="265"/>
      <c r="D127" s="265"/>
      <c r="E127" s="265"/>
      <c r="F127" s="253"/>
      <c r="G127" s="253"/>
      <c r="H127" s="253"/>
      <c r="I127" s="253"/>
      <c r="J127" s="253"/>
      <c r="K127" s="265"/>
      <c r="L127" s="265"/>
      <c r="M127" s="265"/>
      <c r="N127" s="266"/>
    </row>
    <row r="128" spans="2:14">
      <c r="B128" s="268" t="s">
        <v>2326</v>
      </c>
      <c r="C128" s="267"/>
      <c r="D128" s="267"/>
      <c r="E128" s="253"/>
      <c r="F128" s="253"/>
      <c r="G128" s="253"/>
      <c r="H128" s="253"/>
      <c r="I128" s="253"/>
      <c r="J128" s="968"/>
      <c r="K128" s="968"/>
      <c r="L128" s="968"/>
      <c r="M128" s="968"/>
      <c r="N128" s="969"/>
    </row>
    <row r="129" spans="2:14" ht="15" thickBot="1">
      <c r="B129" s="429" t="s">
        <v>2327</v>
      </c>
      <c r="C129" s="430"/>
      <c r="D129" s="430"/>
      <c r="E129" s="269"/>
      <c r="F129" s="269"/>
      <c r="G129" s="269"/>
      <c r="H129" s="269"/>
      <c r="I129" s="269"/>
      <c r="J129" s="970"/>
      <c r="K129" s="970"/>
      <c r="L129" s="970"/>
      <c r="M129" s="970"/>
      <c r="N129"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1815</v>
      </c>
      <c r="C31" s="87" t="s">
        <v>1741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326</v>
      </c>
      <c r="B36" s="833" t="str">
        <f>VLOOKUP(A36,EQUIPOS!A6:D154,3,FALSE)</f>
        <v>Sensor de Impacto para prueba de integridad tipo</v>
      </c>
      <c r="C36" s="834"/>
      <c r="D36" s="834"/>
      <c r="E36" s="834"/>
      <c r="F36" s="834"/>
      <c r="G36" s="834"/>
      <c r="H36" s="835"/>
      <c r="I36" s="277"/>
      <c r="J36" s="278"/>
      <c r="K36" s="279">
        <f>VLOOKUP(A36,EQUIPOS!A6:D163,4,FALSE)</f>
        <v>87155</v>
      </c>
      <c r="L36" s="280"/>
      <c r="M36" s="346">
        <v>1</v>
      </c>
      <c r="N36" s="282">
        <f>K36/M36</f>
        <v>87155</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87155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292"/>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84</v>
      </c>
      <c r="B71" s="55" t="str">
        <f>VLOOKUP(A71,'MANO DE OBRA'!A6:D67,3,FALSE)</f>
        <v>Ingeniero Especialista prueba de  integridad</v>
      </c>
      <c r="C71" s="53"/>
      <c r="D71" s="53"/>
      <c r="E71" s="53"/>
      <c r="F71" s="53"/>
      <c r="G71" s="53"/>
      <c r="H71" s="53"/>
      <c r="I71" s="302">
        <f>K71/J71*100</f>
        <v>229897.31453999999</v>
      </c>
      <c r="J71" s="303">
        <v>185</v>
      </c>
      <c r="K71" s="304">
        <f>VLOOKUP(A71,'MANO DE OBRA'!A6:D97,4,FALSE)</f>
        <v>425310.03189899999</v>
      </c>
      <c r="L71" s="56"/>
      <c r="M71" s="444">
        <v>0.33333332999999998</v>
      </c>
      <c r="N71" s="405">
        <f>K71/M71</f>
        <v>1275930.108456301</v>
      </c>
      <c r="O71" s="112"/>
    </row>
    <row r="72" spans="1:15">
      <c r="A72" s="168" t="s">
        <v>89</v>
      </c>
      <c r="B72" s="55" t="str">
        <f>VLOOKUP(A72,'MANO DE OBRA'!A7:D67,3,FALSE)</f>
        <v>Operador prueba de integridad</v>
      </c>
      <c r="C72" s="53"/>
      <c r="D72" s="53"/>
      <c r="E72" s="53"/>
      <c r="F72" s="53"/>
      <c r="G72" s="53"/>
      <c r="H72" s="53"/>
      <c r="I72" s="302">
        <f>K72/J72*100</f>
        <v>69009.736764999994</v>
      </c>
      <c r="J72" s="303">
        <v>185</v>
      </c>
      <c r="K72" s="304">
        <f>VLOOKUP(A72,'MANO DE OBRA'!A7:D98,4,FALSE)</f>
        <v>127668.01301524999</v>
      </c>
      <c r="L72" s="56"/>
      <c r="M72" s="442">
        <v>0.33333332999999998</v>
      </c>
      <c r="N72" s="405">
        <f>K72/M72</f>
        <v>383004.04287579044</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1658934.1513320915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1746089.1513320915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349217.83026641834</v>
      </c>
      <c r="M84" s="855"/>
      <c r="N84" s="57"/>
    </row>
    <row r="85" spans="1:14">
      <c r="B85" s="95" t="s">
        <v>1057</v>
      </c>
      <c r="C85" s="96"/>
      <c r="D85" s="96"/>
      <c r="E85" s="96"/>
      <c r="F85" s="96"/>
      <c r="G85" s="96"/>
      <c r="H85" s="96"/>
      <c r="I85" s="93"/>
      <c r="J85" s="94"/>
      <c r="K85" s="314">
        <v>0.05</v>
      </c>
      <c r="L85" s="854">
        <f>N79*K85</f>
        <v>87304.457566604586</v>
      </c>
      <c r="M85" s="855"/>
      <c r="N85" s="57"/>
    </row>
    <row r="86" spans="1:14" ht="15" thickBot="1">
      <c r="B86" s="97" t="s">
        <v>1058</v>
      </c>
      <c r="C86" s="98"/>
      <c r="D86" s="98"/>
      <c r="E86" s="98"/>
      <c r="F86" s="98"/>
      <c r="G86" s="98"/>
      <c r="H86" s="98"/>
      <c r="I86" s="99"/>
      <c r="J86" s="100"/>
      <c r="K86" s="315">
        <v>0.05</v>
      </c>
      <c r="L86" s="856">
        <f>N79*K86</f>
        <v>87304.457566604586</v>
      </c>
      <c r="M86" s="857"/>
      <c r="N86" s="57"/>
    </row>
    <row r="87" spans="1:14" ht="15" thickBot="1">
      <c r="B87" s="820" t="s">
        <v>1037</v>
      </c>
      <c r="C87" s="821"/>
      <c r="D87" s="821"/>
      <c r="E87" s="821"/>
      <c r="F87" s="821"/>
      <c r="G87" s="821"/>
      <c r="H87" s="821"/>
      <c r="I87" s="821"/>
      <c r="J87" s="821"/>
      <c r="K87" s="821"/>
      <c r="L87" s="821"/>
      <c r="M87" s="822"/>
      <c r="N87" s="58">
        <f>L84+L85+L86</f>
        <v>523826.74539962754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2269915.8967317189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1189</v>
      </c>
      <c r="C31" s="87" t="s">
        <v>2207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320</v>
      </c>
      <c r="B36" s="833" t="str">
        <f>VLOOKUP(A36,EQUIPOS!A6:D154,3,FALSE)</f>
        <v>Retroexcavadora sobre llantas, motor 62HP, Profundidad de excavación de 5.41 metros.</v>
      </c>
      <c r="C36" s="834"/>
      <c r="D36" s="834"/>
      <c r="E36" s="834"/>
      <c r="F36" s="834"/>
      <c r="G36" s="834"/>
      <c r="H36" s="835"/>
      <c r="I36" s="277"/>
      <c r="J36" s="278"/>
      <c r="K36" s="279">
        <f>VLOOKUP(A36,EQUIPOS!A6:D163,4,FALSE)</f>
        <v>129150</v>
      </c>
      <c r="L36" s="280"/>
      <c r="M36" s="346">
        <v>10</v>
      </c>
      <c r="N36" s="282">
        <f>K36/M36</f>
        <v>12915</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319.17003253812504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13234.170032538124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617</v>
      </c>
      <c r="B48" s="49" t="str">
        <f>VLOOKUP(A48,MATERIALES!A5:D373,3,FALSE)</f>
        <v xml:space="preserve">Paral en madera rolliza de 5´´ y 4,5m de longitud (tablestacados)
</v>
      </c>
      <c r="C48" s="291"/>
      <c r="D48" s="291"/>
      <c r="E48" s="291"/>
      <c r="F48" s="291"/>
      <c r="G48" s="291"/>
      <c r="H48" s="291"/>
      <c r="I48" s="278"/>
      <c r="J48" s="234" t="str">
        <f>VLOOKUP(A48,MATERIALES!A4:D640,2,FALSE)</f>
        <v>u</v>
      </c>
      <c r="K48" s="292">
        <v>0.48888888888888893</v>
      </c>
      <c r="L48" s="277"/>
      <c r="M48" s="412">
        <f>VLOOKUP(A48,MATERIALES!A5:D396,4,FALSE)</f>
        <v>25500</v>
      </c>
      <c r="N48" s="282">
        <f>K48*M48</f>
        <v>12466.666666666668</v>
      </c>
    </row>
    <row r="49" spans="1:14">
      <c r="A49" s="167" t="s">
        <v>718</v>
      </c>
      <c r="B49" s="49" t="str">
        <f>VLOOKUP(A49,MATERIALES!A6:D373,3,FALSE)</f>
        <v xml:space="preserve">Tablestaca en madera aserrada (0,25*0,05*3)
</v>
      </c>
      <c r="C49" s="435"/>
      <c r="D49" s="435"/>
      <c r="E49" s="435"/>
      <c r="F49" s="435"/>
      <c r="G49" s="435"/>
      <c r="H49" s="435"/>
      <c r="I49" s="435"/>
      <c r="J49" s="321" t="str">
        <f>VLOOKUP(A49,MATERIALES!A5:D641,2,FALSE)</f>
        <v>u</v>
      </c>
      <c r="K49" s="407">
        <v>1.3333333333333333</v>
      </c>
      <c r="L49" s="431"/>
      <c r="M49" s="412">
        <f>VLOOKUP(A49,MATERIALES!A6:D397,4,FALSE)</f>
        <v>15204.540931379153</v>
      </c>
      <c r="N49" s="282">
        <f>K49*M49</f>
        <v>20272.72124183887</v>
      </c>
    </row>
    <row r="50" spans="1:14">
      <c r="A50" s="167" t="s">
        <v>976</v>
      </c>
      <c r="B50" s="49" t="str">
        <f>VLOOKUP(A50,MATERIALES!A6:D373,3,FALSE)</f>
        <v>Alambre Negro Para Amarre</v>
      </c>
      <c r="C50" s="435"/>
      <c r="D50" s="435"/>
      <c r="E50" s="435"/>
      <c r="F50" s="435"/>
      <c r="G50" s="435"/>
      <c r="H50" s="435"/>
      <c r="I50" s="435"/>
      <c r="J50" s="321" t="str">
        <f>VLOOKUP(A50,MATERIALES!A6:D642,2,FALSE)</f>
        <v>kg</v>
      </c>
      <c r="K50" s="407">
        <v>1.5</v>
      </c>
      <c r="L50" s="431"/>
      <c r="M50" s="412">
        <f>VLOOKUP(A50,MATERIALES!A6:D398,4,FALSE)</f>
        <v>3978</v>
      </c>
      <c r="N50" s="282">
        <f>K50*M50</f>
        <v>5967</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38706.387908505538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80</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2">
        <v>80</v>
      </c>
      <c r="N72" s="405">
        <f>K72/M72</f>
        <v>1276.6801301524999</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3191.70032538125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55132.258266424913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11026.451653284983</v>
      </c>
      <c r="M84" s="855"/>
      <c r="N84" s="57"/>
    </row>
    <row r="85" spans="1:14">
      <c r="B85" s="95" t="s">
        <v>1057</v>
      </c>
      <c r="C85" s="96"/>
      <c r="D85" s="96"/>
      <c r="E85" s="96"/>
      <c r="F85" s="96"/>
      <c r="G85" s="96"/>
      <c r="H85" s="96"/>
      <c r="I85" s="93"/>
      <c r="J85" s="94"/>
      <c r="K85" s="314">
        <v>0.05</v>
      </c>
      <c r="L85" s="854">
        <f>N79*K85</f>
        <v>2756.6129133212457</v>
      </c>
      <c r="M85" s="855"/>
      <c r="N85" s="57"/>
    </row>
    <row r="86" spans="1:14" ht="15" thickBot="1">
      <c r="B86" s="97" t="s">
        <v>1058</v>
      </c>
      <c r="C86" s="98"/>
      <c r="D86" s="98"/>
      <c r="E86" s="98"/>
      <c r="F86" s="98"/>
      <c r="G86" s="98"/>
      <c r="H86" s="98"/>
      <c r="I86" s="99"/>
      <c r="J86" s="100"/>
      <c r="K86" s="315">
        <v>0.05</v>
      </c>
      <c r="L86" s="856">
        <f>N79*K86</f>
        <v>2756.6129133212457</v>
      </c>
      <c r="M86" s="857"/>
      <c r="N86" s="57"/>
    </row>
    <row r="87" spans="1:14" ht="15" thickBot="1">
      <c r="B87" s="820" t="s">
        <v>1037</v>
      </c>
      <c r="C87" s="821"/>
      <c r="D87" s="821"/>
      <c r="E87" s="821"/>
      <c r="F87" s="821"/>
      <c r="G87" s="821"/>
      <c r="H87" s="821"/>
      <c r="I87" s="821"/>
      <c r="J87" s="821"/>
      <c r="K87" s="821"/>
      <c r="L87" s="821"/>
      <c r="M87" s="822"/>
      <c r="N87" s="58">
        <f>L84+L85+L86</f>
        <v>16539.677479927475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71671.935746352392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1190</v>
      </c>
      <c r="C31" s="87" t="s">
        <v>2208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204</v>
      </c>
      <c r="B36" s="833" t="str">
        <f>VLOOKUP(A36,EQUIPOS!A6:D154,3,FALSE)</f>
        <v xml:space="preserve">Equipo de soldadura 250 AMP
</v>
      </c>
      <c r="C36" s="834"/>
      <c r="D36" s="834"/>
      <c r="E36" s="834"/>
      <c r="F36" s="834"/>
      <c r="G36" s="834"/>
      <c r="H36" s="835"/>
      <c r="I36" s="277"/>
      <c r="J36" s="278"/>
      <c r="K36" s="279">
        <f>VLOOKUP(A36,EQUIPOS!A6:D163,4,FALSE)</f>
        <v>15610</v>
      </c>
      <c r="L36" s="280"/>
      <c r="M36" s="346">
        <v>10</v>
      </c>
      <c r="N36" s="282">
        <f>K36/M36</f>
        <v>1561</v>
      </c>
    </row>
    <row r="37" spans="1:14">
      <c r="A37" s="119" t="s">
        <v>320</v>
      </c>
      <c r="B37" s="833" t="str">
        <f>VLOOKUP(A37,EQUIPOS!A7:D154,3,FALSE)</f>
        <v>Retroexcavadora sobre llantas, motor 62HP, Profundidad de excavación de 5.41 metros.</v>
      </c>
      <c r="C37" s="834"/>
      <c r="D37" s="834"/>
      <c r="E37" s="834"/>
      <c r="F37" s="834"/>
      <c r="G37" s="834"/>
      <c r="H37" s="835"/>
      <c r="I37" s="431"/>
      <c r="J37" s="432"/>
      <c r="K37" s="279">
        <f>VLOOKUP(A37,EQUIPOS!A7:D164,4,FALSE)</f>
        <v>129150</v>
      </c>
      <c r="L37" s="345"/>
      <c r="M37" s="346">
        <v>10</v>
      </c>
      <c r="N37" s="282">
        <f>K37/M37</f>
        <v>12915</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14859.004039045751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706</v>
      </c>
      <c r="B48" s="49" t="str">
        <f>VLOOKUP(A48,MATERIALES!A5:D373,3,FALSE)</f>
        <v>Soldadura 7018</v>
      </c>
      <c r="C48" s="291"/>
      <c r="D48" s="291"/>
      <c r="E48" s="291"/>
      <c r="F48" s="291"/>
      <c r="G48" s="291"/>
      <c r="H48" s="291"/>
      <c r="I48" s="291"/>
      <c r="J48" s="321" t="str">
        <f>VLOOKUP(A48,MATERIALES!A4:D640,2,FALSE)</f>
        <v>kg</v>
      </c>
      <c r="K48" s="292">
        <v>3.3000000000000002E-2</v>
      </c>
      <c r="L48" s="277"/>
      <c r="M48" s="412">
        <f>VLOOKUP(A48,MATERIALES!A5:D396,4,FALSE)</f>
        <v>10340</v>
      </c>
      <c r="N48" s="282">
        <f>K48*M48</f>
        <v>341.22</v>
      </c>
    </row>
    <row r="49" spans="1:14">
      <c r="A49" s="167" t="s">
        <v>734</v>
      </c>
      <c r="B49" s="49" t="str">
        <f>VLOOKUP(A49,MATERIALES!A6:D373,3,FALSE)</f>
        <v xml:space="preserve">Tablestaca metálica (riel de 70 lb/yarda)
</v>
      </c>
      <c r="C49" s="435"/>
      <c r="D49" s="435"/>
      <c r="E49" s="435"/>
      <c r="F49" s="435"/>
      <c r="G49" s="435"/>
      <c r="H49" s="435"/>
      <c r="I49" s="435"/>
      <c r="J49" s="322" t="str">
        <f>VLOOKUP(A49,MATERIALES!A5:D641,2,FALSE)</f>
        <v>u</v>
      </c>
      <c r="K49" s="407">
        <v>3</v>
      </c>
      <c r="L49" s="431"/>
      <c r="M49" s="412">
        <f>VLOOKUP(A49,MATERIALES!A6:D397,4,FALSE)</f>
        <v>92041.42415240554</v>
      </c>
      <c r="N49" s="282">
        <f>K49*M49</f>
        <v>276124.27245721663</v>
      </c>
    </row>
    <row r="50" spans="1:14">
      <c r="A50" s="167" t="s">
        <v>747</v>
      </c>
      <c r="B50" s="49" t="str">
        <f>VLOOKUP(A50,MATERIALES!A6:D373,3,FALSE)</f>
        <v>Tornillos de Unión de D= 12 mm</v>
      </c>
      <c r="C50" s="435"/>
      <c r="D50" s="435"/>
      <c r="E50" s="435"/>
      <c r="F50" s="435"/>
      <c r="G50" s="435"/>
      <c r="H50" s="435"/>
      <c r="I50" s="435"/>
      <c r="J50" s="322" t="str">
        <f>VLOOKUP(A50,MATERIALES!A6:D642,2,FALSE)</f>
        <v>u</v>
      </c>
      <c r="K50" s="407">
        <v>10</v>
      </c>
      <c r="L50" s="431"/>
      <c r="M50" s="412">
        <f>VLOOKUP(A50,MATERIALES!A6:D398,4,FALSE)</f>
        <v>585.27501326301149</v>
      </c>
      <c r="N50" s="282">
        <f>K50*M50</f>
        <v>5852.7501326301153</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282318.24258984672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1">
        <v>80</v>
      </c>
      <c r="N71" s="405">
        <f>K71/M71</f>
        <v>1276.6801301524999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80</v>
      </c>
      <c r="N72" s="405">
        <f>K72/M72</f>
        <v>1276.6801301524999</v>
      </c>
    </row>
    <row r="73" spans="1:15">
      <c r="A73" t="s">
        <v>30</v>
      </c>
      <c r="B73" s="55" t="str">
        <f>VLOOKUP(A73,'MANO DE OBRA'!A9:D70,3,FALSE)</f>
        <v>Oficial</v>
      </c>
      <c r="C73" s="53"/>
      <c r="D73" s="53"/>
      <c r="E73" s="53"/>
      <c r="F73" s="53"/>
      <c r="G73" s="53"/>
      <c r="H73" s="53"/>
      <c r="I73" s="302">
        <f>K73/J73*100</f>
        <v>55207.789411999998</v>
      </c>
      <c r="J73" s="303">
        <v>185</v>
      </c>
      <c r="K73" s="304">
        <f>VLOOKUP(A73,'MANO DE OBRA'!A9:D101,4,FALSE)</f>
        <v>102134.4104122</v>
      </c>
      <c r="L73" s="56"/>
      <c r="M73" s="442">
        <v>80</v>
      </c>
      <c r="N73" s="405">
        <f>K73/M73</f>
        <v>1276.6801301524999</v>
      </c>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3830.0403904574996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301007.28701934998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60201.457403870001</v>
      </c>
      <c r="M84" s="855"/>
      <c r="N84" s="57"/>
    </row>
    <row r="85" spans="1:14">
      <c r="B85" s="95" t="s">
        <v>1057</v>
      </c>
      <c r="C85" s="96"/>
      <c r="D85" s="96"/>
      <c r="E85" s="96"/>
      <c r="F85" s="96"/>
      <c r="G85" s="96"/>
      <c r="H85" s="96"/>
      <c r="I85" s="93"/>
      <c r="J85" s="94"/>
      <c r="K85" s="314">
        <v>0.05</v>
      </c>
      <c r="L85" s="854">
        <f>N79*K85</f>
        <v>15050.3643509675</v>
      </c>
      <c r="M85" s="855"/>
      <c r="N85" s="57"/>
    </row>
    <row r="86" spans="1:14" ht="15" thickBot="1">
      <c r="B86" s="97" t="s">
        <v>1058</v>
      </c>
      <c r="C86" s="98"/>
      <c r="D86" s="98"/>
      <c r="E86" s="98"/>
      <c r="F86" s="98"/>
      <c r="G86" s="98"/>
      <c r="H86" s="98"/>
      <c r="I86" s="99"/>
      <c r="J86" s="100"/>
      <c r="K86" s="315">
        <v>0.05</v>
      </c>
      <c r="L86" s="856">
        <f>N79*K86</f>
        <v>15050.3643509675</v>
      </c>
      <c r="M86" s="857"/>
      <c r="N86" s="57"/>
    </row>
    <row r="87" spans="1:14" ht="15" thickBot="1">
      <c r="B87" s="820" t="s">
        <v>1037</v>
      </c>
      <c r="C87" s="821"/>
      <c r="D87" s="821"/>
      <c r="E87" s="821"/>
      <c r="F87" s="821"/>
      <c r="G87" s="821"/>
      <c r="H87" s="821"/>
      <c r="I87" s="821"/>
      <c r="J87" s="821"/>
      <c r="K87" s="821"/>
      <c r="L87" s="821"/>
      <c r="M87" s="822"/>
      <c r="N87" s="58">
        <f>L84+L85+L86</f>
        <v>90302.186105804998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391309.47312515497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1191</v>
      </c>
      <c r="C31" s="87" t="s">
        <v>2209</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282</v>
      </c>
      <c r="B36" s="833" t="str">
        <f>VLOOKUP(A36,EQUIPOS!A6:D154,3,FALSE)</f>
        <v>Piloteadora potencia 250KW, RPM 1800, fuerza elevadora 200KN</v>
      </c>
      <c r="C36" s="834"/>
      <c r="D36" s="834"/>
      <c r="E36" s="834"/>
      <c r="F36" s="834"/>
      <c r="G36" s="834"/>
      <c r="H36" s="835"/>
      <c r="I36" s="277"/>
      <c r="J36" s="278"/>
      <c r="K36" s="279">
        <f>VLOOKUP(A36,EQUIPOS!A6:D163,4,FALSE)</f>
        <v>585104</v>
      </c>
      <c r="L36" s="280"/>
      <c r="M36" s="346">
        <v>2</v>
      </c>
      <c r="N36" s="282">
        <f>K36/M36</f>
        <v>292552</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4468.3804555337501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297020.38045553374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2619</v>
      </c>
      <c r="N48" s="282">
        <f>K48*M48</f>
        <v>73332</v>
      </c>
    </row>
    <row r="49" spans="1:14">
      <c r="A49" s="167" t="s">
        <v>901</v>
      </c>
      <c r="B49" s="49" t="str">
        <f>VLOOKUP(A49,MATERIALES!A6:D373,3,FALSE)</f>
        <v>Concreto Resistencia  28 (Mpa)</v>
      </c>
      <c r="C49" s="435"/>
      <c r="D49" s="435"/>
      <c r="E49" s="435"/>
      <c r="F49" s="435"/>
      <c r="G49" s="435"/>
      <c r="H49" s="435"/>
      <c r="I49" s="435"/>
      <c r="J49" s="321" t="str">
        <f>VLOOKUP(A49,MATERIALES!A5:D641,2,FALSE)</f>
        <v>m3</v>
      </c>
      <c r="K49" s="407">
        <v>0.35</v>
      </c>
      <c r="L49" s="431"/>
      <c r="M49" s="412">
        <f>VLOOKUP(A49,MATERIALES!A6:D397,4,FALSE)</f>
        <v>349563.69</v>
      </c>
      <c r="N49" s="282">
        <f>K49*M49</f>
        <v>122347.29149999999</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3</v>
      </c>
      <c r="L50" s="431"/>
      <c r="M50" s="412">
        <f>VLOOKUP(A50,MATERIALES!A6:D398,4,FALSE)</f>
        <v>27071.007103648692</v>
      </c>
      <c r="N50" s="282">
        <f>K50*M50</f>
        <v>81213.021310946075</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276892.31281094608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824">
        <f>VLOOKUP(A60,TRANSPORTE!A2:D117,4,FALSE)</f>
        <v>1096.6533277314397</v>
      </c>
      <c r="M60" s="825"/>
      <c r="N60" s="297">
        <f>K60*L60</f>
        <v>383.82866470600391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383.82866470600391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44683.804555337498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618980.32648652326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123796.06529730465</v>
      </c>
      <c r="M84" s="855"/>
      <c r="N84" s="57"/>
    </row>
    <row r="85" spans="1:14">
      <c r="B85" s="95" t="s">
        <v>1057</v>
      </c>
      <c r="C85" s="96"/>
      <c r="D85" s="96"/>
      <c r="E85" s="96"/>
      <c r="F85" s="96"/>
      <c r="G85" s="96"/>
      <c r="H85" s="96"/>
      <c r="I85" s="93"/>
      <c r="J85" s="94"/>
      <c r="K85" s="314">
        <v>0.05</v>
      </c>
      <c r="L85" s="854">
        <f>N79*K85</f>
        <v>30949.016324326163</v>
      </c>
      <c r="M85" s="855"/>
      <c r="N85" s="57"/>
    </row>
    <row r="86" spans="1:14" ht="15" thickBot="1">
      <c r="B86" s="97" t="s">
        <v>1058</v>
      </c>
      <c r="C86" s="98"/>
      <c r="D86" s="98"/>
      <c r="E86" s="98"/>
      <c r="F86" s="98"/>
      <c r="G86" s="98"/>
      <c r="H86" s="98"/>
      <c r="I86" s="99"/>
      <c r="J86" s="100"/>
      <c r="K86" s="315">
        <v>0.05</v>
      </c>
      <c r="L86" s="856">
        <f>N79*K86</f>
        <v>30949.016324326163</v>
      </c>
      <c r="M86" s="857"/>
      <c r="N86" s="57"/>
    </row>
    <row r="87" spans="1:14" ht="15" thickBot="1">
      <c r="B87" s="820" t="s">
        <v>1037</v>
      </c>
      <c r="C87" s="821"/>
      <c r="D87" s="821"/>
      <c r="E87" s="821"/>
      <c r="F87" s="821"/>
      <c r="G87" s="821"/>
      <c r="H87" s="821"/>
      <c r="I87" s="821"/>
      <c r="J87" s="821"/>
      <c r="K87" s="821"/>
      <c r="L87" s="821"/>
      <c r="M87" s="822"/>
      <c r="N87" s="58">
        <f>L84+L85+L86</f>
        <v>185694.09794595698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804674.42443248024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1192</v>
      </c>
      <c r="C31" s="87" t="s">
        <v>2210</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282</v>
      </c>
      <c r="B36" s="833" t="str">
        <f>VLOOKUP(A36,EQUIPOS!A6:D154,3,FALSE)</f>
        <v>Piloteadora potencia 250KW, RPM 1800, fuerza elevadora 200KN</v>
      </c>
      <c r="C36" s="834"/>
      <c r="D36" s="834"/>
      <c r="E36" s="834"/>
      <c r="F36" s="834"/>
      <c r="G36" s="834"/>
      <c r="H36" s="835"/>
      <c r="I36" s="277"/>
      <c r="J36" s="278"/>
      <c r="K36" s="279">
        <f>VLOOKUP(A36,EQUIPOS!A6:D163,4,FALSE)</f>
        <v>585104</v>
      </c>
      <c r="L36" s="280"/>
      <c r="M36" s="346">
        <v>2</v>
      </c>
      <c r="N36" s="282">
        <f>K36/M36</f>
        <v>292552</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4468.3804555337501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297020.38045553374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2619</v>
      </c>
      <c r="N48" s="282">
        <f>K48*M48</f>
        <v>73332</v>
      </c>
    </row>
    <row r="49" spans="1:14">
      <c r="A49" s="167" t="s">
        <v>902</v>
      </c>
      <c r="B49" s="49" t="str">
        <f>VLOOKUP(A49,MATERIALES!A6:D373,3,FALSE)</f>
        <v>Concreto Resistencia  35 (Mpa)</v>
      </c>
      <c r="C49" s="435"/>
      <c r="D49" s="435"/>
      <c r="E49" s="435"/>
      <c r="F49" s="435"/>
      <c r="G49" s="435"/>
      <c r="H49" s="435"/>
      <c r="I49" s="435"/>
      <c r="J49" s="321" t="str">
        <f>VLOOKUP(A49,MATERIALES!A5:D641,2,FALSE)</f>
        <v>m3</v>
      </c>
      <c r="K49" s="407">
        <v>0.35</v>
      </c>
      <c r="L49" s="431"/>
      <c r="M49" s="412">
        <f>VLOOKUP(A49,MATERIALES!A6:D397,4,FALSE)</f>
        <v>478941.34051803674</v>
      </c>
      <c r="N49" s="282">
        <f>K49*M49</f>
        <v>167629.46918131286</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2</v>
      </c>
      <c r="L50" s="431"/>
      <c r="M50" s="412">
        <f>VLOOKUP(A50,MATERIALES!A6:D398,4,FALSE)</f>
        <v>27071.007103648692</v>
      </c>
      <c r="N50" s="282">
        <f>K50*M50</f>
        <v>54142.014207297383</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295103.48338861024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824">
        <f>VLOOKUP(A60,TRANSPORTE!A2:D117,4,FALSE)</f>
        <v>1096.6533277314397</v>
      </c>
      <c r="M60" s="825"/>
      <c r="N60" s="297">
        <f>K60*L60</f>
        <v>383.82866470600391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383.82866470600391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44683.804555337498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637191.49706418742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127438.29941283748</v>
      </c>
      <c r="M84" s="855"/>
      <c r="N84" s="57"/>
    </row>
    <row r="85" spans="1:14">
      <c r="B85" s="95" t="s">
        <v>1057</v>
      </c>
      <c r="C85" s="96"/>
      <c r="D85" s="96"/>
      <c r="E85" s="96"/>
      <c r="F85" s="96"/>
      <c r="G85" s="96"/>
      <c r="H85" s="96"/>
      <c r="I85" s="93"/>
      <c r="J85" s="94"/>
      <c r="K85" s="314">
        <v>0.05</v>
      </c>
      <c r="L85" s="854">
        <f>N79*K85</f>
        <v>31859.574853209371</v>
      </c>
      <c r="M85" s="855"/>
      <c r="N85" s="57"/>
    </row>
    <row r="86" spans="1:14" ht="15" thickBot="1">
      <c r="B86" s="97" t="s">
        <v>1058</v>
      </c>
      <c r="C86" s="98"/>
      <c r="D86" s="98"/>
      <c r="E86" s="98"/>
      <c r="F86" s="98"/>
      <c r="G86" s="98"/>
      <c r="H86" s="98"/>
      <c r="I86" s="99"/>
      <c r="J86" s="100"/>
      <c r="K86" s="315">
        <v>0.05</v>
      </c>
      <c r="L86" s="856">
        <f>N79*K86</f>
        <v>31859.574853209371</v>
      </c>
      <c r="M86" s="857"/>
      <c r="N86" s="57"/>
    </row>
    <row r="87" spans="1:14" ht="15" thickBot="1">
      <c r="B87" s="820" t="s">
        <v>1037</v>
      </c>
      <c r="C87" s="821"/>
      <c r="D87" s="821"/>
      <c r="E87" s="821"/>
      <c r="F87" s="821"/>
      <c r="G87" s="821"/>
      <c r="H87" s="821"/>
      <c r="I87" s="821"/>
      <c r="J87" s="821"/>
      <c r="K87" s="821"/>
      <c r="L87" s="821"/>
      <c r="M87" s="822"/>
      <c r="N87" s="58">
        <f>L84+L85+L86</f>
        <v>191157.44911925623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828348.94618344365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6.5" customHeight="1" thickBot="1">
      <c r="A31" t="s">
        <v>1929</v>
      </c>
      <c r="B31" s="86" t="s">
        <v>1193</v>
      </c>
      <c r="C31" s="87" t="s">
        <v>2211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195</v>
      </c>
      <c r="B36" s="833" t="str">
        <f>VLOOKUP(A36,EQUIPOS!A6:D154,3,FALSE)</f>
        <v xml:space="preserve">Equipo de oxicorte, Capacidad de corte: hasta 6´´ (152mm) </v>
      </c>
      <c r="C36" s="834"/>
      <c r="D36" s="834"/>
      <c r="E36" s="834"/>
      <c r="F36" s="834"/>
      <c r="G36" s="834"/>
      <c r="H36" s="835"/>
      <c r="I36" s="277"/>
      <c r="J36" s="278"/>
      <c r="K36" s="279">
        <f>VLOOKUP(A36,EQUIPOS!A6:D163,4,FALSE)</f>
        <v>15000</v>
      </c>
      <c r="L36" s="280"/>
      <c r="M36" s="346">
        <v>1.1299999999999999</v>
      </c>
      <c r="N36" s="282">
        <f>K36/M36</f>
        <v>13274.336283185841</v>
      </c>
    </row>
    <row r="37" spans="1:14">
      <c r="A37" s="119" t="s">
        <v>332</v>
      </c>
      <c r="B37" s="833" t="str">
        <f>VLOOKUP(A37,EQUIPOS!A7:D154,3,FALSE)</f>
        <v xml:space="preserve">Taladro de 1/2´´, pulidora, lijadora y circular
</v>
      </c>
      <c r="C37" s="834"/>
      <c r="D37" s="834"/>
      <c r="E37" s="834"/>
      <c r="F37" s="834"/>
      <c r="G37" s="834"/>
      <c r="H37" s="835"/>
      <c r="I37" s="431"/>
      <c r="J37" s="432"/>
      <c r="K37" s="279">
        <f>VLOOKUP(A37,EQUIPOS!A7:D164,4,FALSE)</f>
        <v>1593</v>
      </c>
      <c r="L37" s="345"/>
      <c r="M37" s="346">
        <v>0.53</v>
      </c>
      <c r="N37" s="282">
        <f>K37/M37</f>
        <v>3005.6603773584902</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18833.356920849332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396</v>
      </c>
      <c r="B48" s="49" t="str">
        <f>VLOOKUP(A48,MATERIALES!A5:D373,3,FALSE)</f>
        <v>Botella de gas propano (40 lb) (5% de oxígeno)</v>
      </c>
      <c r="C48" s="291"/>
      <c r="D48" s="291"/>
      <c r="E48" s="291"/>
      <c r="F48" s="291"/>
      <c r="G48" s="291"/>
      <c r="H48" s="291"/>
      <c r="I48" s="291"/>
      <c r="J48" s="321" t="str">
        <f>VLOOKUP(A48,MATERIALES!A4:D640,2,FALSE)</f>
        <v>u</v>
      </c>
      <c r="K48" s="292">
        <v>0.02</v>
      </c>
      <c r="L48" s="277"/>
      <c r="M48" s="412">
        <f>VLOOKUP(A48,MATERIALES!A5:D396,4,FALSE)</f>
        <v>64320.712878269289</v>
      </c>
      <c r="N48" s="282">
        <f>K48*M48</f>
        <v>1286.4142575653857</v>
      </c>
    </row>
    <row r="49" spans="1:14">
      <c r="A49" s="167" t="s">
        <v>485</v>
      </c>
      <c r="B49" s="49" t="str">
        <f>VLOOKUP(A49,MATERIALES!A6:D373,3,FALSE)</f>
        <v>Grata de limpieza</v>
      </c>
      <c r="C49" s="435"/>
      <c r="D49" s="435"/>
      <c r="E49" s="435"/>
      <c r="F49" s="435"/>
      <c r="G49" s="435"/>
      <c r="H49" s="435"/>
      <c r="I49" s="435"/>
      <c r="J49" s="322" t="str">
        <f>VLOOKUP(A49,MATERIALES!A5:D641,2,FALSE)</f>
        <v>u</v>
      </c>
      <c r="K49" s="407">
        <v>0.5</v>
      </c>
      <c r="L49" s="431"/>
      <c r="M49" s="412">
        <f>VLOOKUP(A49,MATERIALES!A6:D397,4,FALSE)</f>
        <v>4337</v>
      </c>
      <c r="N49" s="282">
        <f>K49*M49</f>
        <v>2168.5</v>
      </c>
    </row>
    <row r="50" spans="1:14">
      <c r="A50" s="167" t="s">
        <v>398</v>
      </c>
      <c r="B50" s="49" t="str">
        <f>VLOOKUP(A50,MATERIALES!A6:D373,3,FALSE)</f>
        <v>Botella de oxígeno (1800 lb)</v>
      </c>
      <c r="C50" s="435"/>
      <c r="D50" s="435"/>
      <c r="E50" s="435"/>
      <c r="F50" s="435"/>
      <c r="G50" s="435"/>
      <c r="H50" s="435"/>
      <c r="I50" s="435"/>
      <c r="J50" s="322" t="str">
        <f>VLOOKUP(A50,MATERIALES!A6:D642,2,FALSE)</f>
        <v>u</v>
      </c>
      <c r="K50" s="407">
        <v>0.08</v>
      </c>
      <c r="L50" s="431"/>
      <c r="M50" s="412">
        <f>VLOOKUP(A50,MATERIALES!A6:D398,4,FALSE)</f>
        <v>58096.393560528624</v>
      </c>
      <c r="N50" s="282">
        <f>K50*M50</f>
        <v>4647.7114848422898</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8102.6257424076757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6</v>
      </c>
      <c r="N71" s="405">
        <f>K71/M71</f>
        <v>8511.2008676833339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6</v>
      </c>
      <c r="N72" s="405">
        <f>K72/M72</f>
        <v>17022.401735366668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52469.585266307011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10493.917053261403</v>
      </c>
      <c r="M84" s="855"/>
      <c r="N84" s="57"/>
    </row>
    <row r="85" spans="1:14">
      <c r="B85" s="95" t="s">
        <v>1057</v>
      </c>
      <c r="C85" s="96"/>
      <c r="D85" s="96"/>
      <c r="E85" s="96"/>
      <c r="F85" s="96"/>
      <c r="G85" s="96"/>
      <c r="H85" s="96"/>
      <c r="I85" s="93"/>
      <c r="J85" s="94"/>
      <c r="K85" s="314">
        <v>0.05</v>
      </c>
      <c r="L85" s="854">
        <f>N79*K85</f>
        <v>2623.4792633153506</v>
      </c>
      <c r="M85" s="855"/>
      <c r="N85" s="57"/>
    </row>
    <row r="86" spans="1:14" ht="15" thickBot="1">
      <c r="B86" s="97" t="s">
        <v>1058</v>
      </c>
      <c r="C86" s="98"/>
      <c r="D86" s="98"/>
      <c r="E86" s="98"/>
      <c r="F86" s="98"/>
      <c r="G86" s="98"/>
      <c r="H86" s="98"/>
      <c r="I86" s="99"/>
      <c r="J86" s="100"/>
      <c r="K86" s="315">
        <v>0.05</v>
      </c>
      <c r="L86" s="856">
        <f>N79*K86</f>
        <v>2623.4792633153506</v>
      </c>
      <c r="M86" s="857"/>
      <c r="N86" s="57"/>
    </row>
    <row r="87" spans="1:14" ht="15" thickBot="1">
      <c r="B87" s="820" t="s">
        <v>1037</v>
      </c>
      <c r="C87" s="821"/>
      <c r="D87" s="821"/>
      <c r="E87" s="821"/>
      <c r="F87" s="821"/>
      <c r="G87" s="821"/>
      <c r="H87" s="821"/>
      <c r="I87" s="821"/>
      <c r="J87" s="821"/>
      <c r="K87" s="821"/>
      <c r="L87" s="821"/>
      <c r="M87" s="822"/>
      <c r="N87" s="58">
        <f>L84+L85+L86</f>
        <v>15740.875579892103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68210.460846199116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6.5" customHeight="1" thickBot="1">
      <c r="A31" t="s">
        <v>1929</v>
      </c>
      <c r="B31" s="86" t="s">
        <v>1194</v>
      </c>
      <c r="C31" s="87" t="s">
        <v>1742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7"/>
      <c r="J36" s="278"/>
      <c r="K36" s="279">
        <f>VLOOKUP(A36,EQUIPOS!A6:D163,4,FALSE)</f>
        <v>13688.253504651844</v>
      </c>
      <c r="L36" s="280"/>
      <c r="M36" s="346">
        <v>12</v>
      </c>
      <c r="N36" s="282">
        <f t="shared" ref="N36:N42" si="0">K36/M36</f>
        <v>1140.6877920543204</v>
      </c>
    </row>
    <row r="37" spans="1:14">
      <c r="A37" s="119" t="s">
        <v>288</v>
      </c>
      <c r="B37" s="833" t="str">
        <f>VLOOKUP(A37,EQUIPOS!A7:D154,3,FALSE)</f>
        <v xml:space="preserve">Planta eléctrica </v>
      </c>
      <c r="C37" s="834"/>
      <c r="D37" s="834"/>
      <c r="E37" s="834"/>
      <c r="F37" s="834"/>
      <c r="G37" s="834"/>
      <c r="H37" s="835"/>
      <c r="I37" s="277"/>
      <c r="J37" s="278"/>
      <c r="K37" s="279">
        <f>VLOOKUP(A37,EQUIPOS!A7:D164,4,FALSE)</f>
        <v>12800</v>
      </c>
      <c r="L37" s="280"/>
      <c r="M37" s="346">
        <v>1.3</v>
      </c>
      <c r="N37" s="282">
        <f t="shared" si="0"/>
        <v>9846.1538461538457</v>
      </c>
    </row>
    <row r="38" spans="1:14">
      <c r="A38" s="119" t="s">
        <v>125</v>
      </c>
      <c r="B38" s="833" t="str">
        <f>VLOOKUP(A38,EQUIPOS!A8:D154,3,FALSE)</f>
        <v>Bomba para gato de tensionamiento</v>
      </c>
      <c r="C38" s="834"/>
      <c r="D38" s="834"/>
      <c r="E38" s="834"/>
      <c r="F38" s="834"/>
      <c r="G38" s="834"/>
      <c r="H38" s="835"/>
      <c r="I38" s="277"/>
      <c r="J38" s="278"/>
      <c r="K38" s="279">
        <f>VLOOKUP(A38,EQUIPOS!A8:D165,4,FALSE)</f>
        <v>46663</v>
      </c>
      <c r="L38" s="280"/>
      <c r="M38" s="346">
        <v>12</v>
      </c>
      <c r="N38" s="282">
        <f t="shared" si="0"/>
        <v>3888.5833333333335</v>
      </c>
    </row>
    <row r="39" spans="1:14">
      <c r="A39" s="119" t="s">
        <v>180</v>
      </c>
      <c r="B39" s="833" t="str">
        <f>VLOOKUP(A39,EQUIPOS!A9:D154,3,FALSE)</f>
        <v>Compresor 120 HP, con martillo.</v>
      </c>
      <c r="C39" s="834"/>
      <c r="D39" s="834"/>
      <c r="E39" s="834"/>
      <c r="F39" s="834"/>
      <c r="G39" s="834"/>
      <c r="H39" s="835"/>
      <c r="I39" s="277"/>
      <c r="J39" s="278"/>
      <c r="K39" s="279">
        <f>VLOOKUP(A39,EQUIPOS!A9:D166,4,FALSE)</f>
        <v>113489.99999999999</v>
      </c>
      <c r="L39" s="280"/>
      <c r="M39" s="346">
        <v>1.3</v>
      </c>
      <c r="N39" s="282">
        <f t="shared" si="0"/>
        <v>87299.999999999985</v>
      </c>
    </row>
    <row r="40" spans="1:14">
      <c r="A40" s="119" t="s">
        <v>197</v>
      </c>
      <c r="B40" s="833" t="str">
        <f>VLOOKUP(A40,EQUIPOS!A10:D154,3,FALSE)</f>
        <v>Equipo de perforación (TRACKDRILL), potencia 40 HP, 2100 golpes / minuto</v>
      </c>
      <c r="C40" s="834"/>
      <c r="D40" s="834"/>
      <c r="E40" s="834"/>
      <c r="F40" s="834"/>
      <c r="G40" s="834"/>
      <c r="H40" s="835"/>
      <c r="I40" s="277"/>
      <c r="J40" s="278"/>
      <c r="K40" s="279">
        <f>VLOOKUP(A40,EQUIPOS!A10:D167,4,FALSE)</f>
        <v>105000</v>
      </c>
      <c r="L40" s="280"/>
      <c r="M40" s="346">
        <v>1.3</v>
      </c>
      <c r="N40" s="282">
        <f t="shared" si="0"/>
        <v>80769.230769230766</v>
      </c>
    </row>
    <row r="41" spans="1:14">
      <c r="A41" s="119" t="s">
        <v>195</v>
      </c>
      <c r="B41" s="833" t="str">
        <f>VLOOKUP(A41,EQUIPOS!A11:D155,3,FALSE)</f>
        <v xml:space="preserve">Equipo de oxicorte, Capacidad de corte: hasta 6´´ (152mm) </v>
      </c>
      <c r="C41" s="834"/>
      <c r="D41" s="834"/>
      <c r="E41" s="834"/>
      <c r="F41" s="834"/>
      <c r="G41" s="834"/>
      <c r="H41" s="835"/>
      <c r="I41" s="277"/>
      <c r="J41" s="278"/>
      <c r="K41" s="279">
        <f>VLOOKUP(A41,EQUIPOS!A11:D168,4,FALSE)</f>
        <v>15000</v>
      </c>
      <c r="L41" s="280"/>
      <c r="M41" s="346">
        <v>15</v>
      </c>
      <c r="N41" s="282">
        <f t="shared" si="0"/>
        <v>1000</v>
      </c>
    </row>
    <row r="42" spans="1:14">
      <c r="A42" s="119" t="s">
        <v>240</v>
      </c>
      <c r="B42" s="833" t="str">
        <f>VLOOKUP(A42,EQUIPOS!A12:D156,3,FALSE)</f>
        <v>Gato para tensionamiento, fuerza Max 200 ton, área de tensión 314 cm2.</v>
      </c>
      <c r="C42" s="834"/>
      <c r="D42" s="834"/>
      <c r="E42" s="834"/>
      <c r="F42" s="834"/>
      <c r="G42" s="834"/>
      <c r="H42" s="835"/>
      <c r="I42" s="277"/>
      <c r="J42" s="278"/>
      <c r="K42" s="279">
        <f>VLOOKUP(A42,EQUIPOS!A12:D169,4,FALSE)</f>
        <v>143850</v>
      </c>
      <c r="L42" s="280"/>
      <c r="M42" s="346">
        <v>12</v>
      </c>
      <c r="N42" s="282">
        <f t="shared" si="0"/>
        <v>11987.5</v>
      </c>
    </row>
    <row r="43" spans="1:14">
      <c r="A43" s="119"/>
      <c r="B43" s="833"/>
      <c r="C43" s="834"/>
      <c r="D43" s="834"/>
      <c r="E43" s="834"/>
      <c r="F43" s="834"/>
      <c r="G43" s="834"/>
      <c r="H43" s="835"/>
      <c r="I43" s="431"/>
      <c r="J43" s="432"/>
      <c r="K43" s="279"/>
      <c r="L43" s="345"/>
      <c r="M43" s="346"/>
      <c r="N43" s="282"/>
    </row>
    <row r="44" spans="1:14">
      <c r="A44" s="119"/>
      <c r="B44" s="833"/>
      <c r="C44" s="834"/>
      <c r="D44" s="834"/>
      <c r="E44" s="834"/>
      <c r="F44" s="834"/>
      <c r="G44" s="834"/>
      <c r="H44" s="835"/>
      <c r="I44" s="338"/>
      <c r="J44" s="340"/>
      <c r="K44" s="279"/>
      <c r="L44" s="433"/>
      <c r="M44" s="434"/>
      <c r="N44" s="282"/>
    </row>
    <row r="45" spans="1:14">
      <c r="B45" s="833"/>
      <c r="C45" s="834"/>
      <c r="D45" s="834"/>
      <c r="E45" s="834"/>
      <c r="F45" s="834"/>
      <c r="G45" s="834"/>
      <c r="H45" s="835"/>
      <c r="I45" s="42"/>
      <c r="J45" s="43"/>
      <c r="K45" s="279"/>
      <c r="L45" s="286"/>
      <c r="M45" s="346"/>
      <c r="N45" s="282"/>
    </row>
    <row r="46" spans="1:14">
      <c r="B46" s="330"/>
      <c r="C46" s="331"/>
      <c r="D46" s="331"/>
      <c r="E46" s="331"/>
      <c r="F46" s="333"/>
      <c r="G46" s="333"/>
      <c r="H46" s="131"/>
      <c r="I46" s="42"/>
      <c r="J46" s="43"/>
      <c r="K46" s="279"/>
      <c r="L46" s="286"/>
      <c r="M46" s="287"/>
      <c r="N46" s="283"/>
    </row>
    <row r="47" spans="1:14">
      <c r="B47" s="347" t="s">
        <v>1036</v>
      </c>
      <c r="C47" s="348"/>
      <c r="D47" s="348"/>
      <c r="E47" s="44"/>
      <c r="F47" s="45"/>
      <c r="G47" s="45"/>
      <c r="H47" s="46"/>
      <c r="I47" s="42"/>
      <c r="J47" s="43"/>
      <c r="K47" s="289"/>
      <c r="L47" s="286"/>
      <c r="M47" s="411">
        <v>0.1</v>
      </c>
      <c r="N47" s="354">
        <f>N91*M47</f>
        <v>3928.2465543153844</v>
      </c>
    </row>
    <row r="48" spans="1:14" ht="15" thickBot="1">
      <c r="B48" s="833"/>
      <c r="C48" s="834"/>
      <c r="D48" s="834"/>
      <c r="E48" s="834"/>
      <c r="F48" s="834"/>
      <c r="G48" s="834"/>
      <c r="H48" s="835"/>
      <c r="I48" s="842"/>
      <c r="J48" s="843"/>
      <c r="K48" s="47"/>
      <c r="L48" s="844"/>
      <c r="M48" s="845"/>
      <c r="N48" s="111"/>
    </row>
    <row r="49" spans="1:14" ht="15" thickBot="1">
      <c r="B49" s="820" t="s">
        <v>1037</v>
      </c>
      <c r="C49" s="821"/>
      <c r="D49" s="821"/>
      <c r="E49" s="821"/>
      <c r="F49" s="821"/>
      <c r="G49" s="821"/>
      <c r="H49" s="821"/>
      <c r="I49" s="821"/>
      <c r="J49" s="821"/>
      <c r="K49" s="821"/>
      <c r="L49" s="821"/>
      <c r="M49" s="822"/>
      <c r="N49" s="404">
        <f>SUM(N36:N48)</f>
        <v>199860.40229508764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5" t="s">
        <v>1029</v>
      </c>
      <c r="K53" s="91" t="s">
        <v>1030</v>
      </c>
      <c r="L53" s="814" t="s">
        <v>1039</v>
      </c>
      <c r="M53" s="813"/>
      <c r="N53" s="92" t="s">
        <v>1035</v>
      </c>
    </row>
    <row r="54" spans="1:14">
      <c r="A54" s="167" t="s">
        <v>859</v>
      </c>
      <c r="B54" s="49" t="str">
        <f>VLOOKUP(A54,MATERIALES!A5:D373,3,FALSE)</f>
        <v>Alambre negro para amarre calibre 18</v>
      </c>
      <c r="C54" s="291"/>
      <c r="D54" s="291"/>
      <c r="E54" s="291"/>
      <c r="F54" s="291"/>
      <c r="G54" s="291"/>
      <c r="H54" s="291"/>
      <c r="I54" s="291"/>
      <c r="J54" s="321" t="str">
        <f>VLOOKUP(A54,MATERIALES!A8:D646,2,FALSE)</f>
        <v>kg</v>
      </c>
      <c r="K54" s="292">
        <v>0.2</v>
      </c>
      <c r="L54" s="277"/>
      <c r="M54" s="412">
        <f>VLOOKUP(A54,MATERIALES!A5:D396,4,FALSE)</f>
        <v>4060.6510655473035</v>
      </c>
      <c r="N54" s="282">
        <f>K54*M54</f>
        <v>812.13021310946078</v>
      </c>
    </row>
    <row r="55" spans="1:14">
      <c r="A55" s="167" t="s">
        <v>748</v>
      </c>
      <c r="B55" s="49" t="str">
        <f>VLOOKUP(A55,MATERIALES!A6:D373,3,FALSE)</f>
        <v>Torón de tensionmiento 1/2´´ o 5/8´´</v>
      </c>
      <c r="C55" s="435"/>
      <c r="D55" s="435"/>
      <c r="E55" s="435"/>
      <c r="F55" s="435"/>
      <c r="G55" s="435"/>
      <c r="H55" s="435"/>
      <c r="I55" s="435"/>
      <c r="J55" s="322" t="str">
        <f>VLOOKUP(A55,MATERIALES!A9:D647,2,FALSE)</f>
        <v>kg</v>
      </c>
      <c r="K55" s="407">
        <v>5.53</v>
      </c>
      <c r="L55" s="431"/>
      <c r="M55" s="412">
        <f>VLOOKUP(A55,MATERIALES!A6:D397,4,FALSE)</f>
        <v>4734.3065802798956</v>
      </c>
      <c r="N55" s="282">
        <f t="shared" ref="N55:N67" si="1">K55*M55</f>
        <v>26180.715388947825</v>
      </c>
    </row>
    <row r="56" spans="1:14">
      <c r="A56" s="167" t="s">
        <v>494</v>
      </c>
      <c r="B56" s="49" t="str">
        <f>VLOOKUP(A56,MATERIALES!A6:D373,3,FALSE)</f>
        <v>Limpiador 1/4 de galón (anclajes)</v>
      </c>
      <c r="C56" s="435"/>
      <c r="D56" s="435"/>
      <c r="E56" s="435"/>
      <c r="F56" s="435"/>
      <c r="G56" s="435"/>
      <c r="H56" s="435"/>
      <c r="I56" s="435"/>
      <c r="J56" s="322" t="str">
        <f>VLOOKUP(A56,MATERIALES!A10:D648,2,FALSE)</f>
        <v>u</v>
      </c>
      <c r="K56" s="407">
        <v>8.0000000000000002E-3</v>
      </c>
      <c r="L56" s="431"/>
      <c r="M56" s="412">
        <f>VLOOKUP(A56,MATERIALES!A6:D398,4,FALSE)</f>
        <v>28424.557458831121</v>
      </c>
      <c r="N56" s="282">
        <f t="shared" si="1"/>
        <v>227.39645967064897</v>
      </c>
    </row>
    <row r="57" spans="1:14">
      <c r="A57" s="167" t="s">
        <v>708</v>
      </c>
      <c r="B57" s="49" t="str">
        <f>VLOOKUP(A57,MATERIALES!A6:D373,3,FALSE)</f>
        <v xml:space="preserve">Soldadura en PVC 1/8 de galón (anclajes)
</v>
      </c>
      <c r="C57" s="435"/>
      <c r="D57" s="435"/>
      <c r="E57" s="435"/>
      <c r="F57" s="435"/>
      <c r="G57" s="435"/>
      <c r="H57" s="435"/>
      <c r="I57" s="435"/>
      <c r="J57" s="322" t="str">
        <f>VLOOKUP(A57,MATERIALES!A11:D649,2,FALSE)</f>
        <v>u</v>
      </c>
      <c r="K57" s="407">
        <v>2.1999999999999999E-2</v>
      </c>
      <c r="L57" s="431"/>
      <c r="M57" s="412">
        <f>VLOOKUP(A57,MATERIALES!A6:D399,4,FALSE)</f>
        <v>24905.326535356791</v>
      </c>
      <c r="N57" s="282">
        <f t="shared" si="1"/>
        <v>547.91718377784935</v>
      </c>
    </row>
    <row r="58" spans="1:14">
      <c r="A58" s="167" t="s">
        <v>795</v>
      </c>
      <c r="B58" s="49" t="str">
        <f>VLOOKUP(A58,MATERIALES!A7:D373,3,FALSE)</f>
        <v xml:space="preserve">Unión en PVC RD21 de 1´´ (para anclajes)
</v>
      </c>
      <c r="C58" s="435"/>
      <c r="D58" s="435"/>
      <c r="E58" s="435"/>
      <c r="F58" s="435"/>
      <c r="G58" s="435"/>
      <c r="H58" s="435"/>
      <c r="I58" s="435"/>
      <c r="J58" s="322" t="str">
        <f>VLOOKUP(A58,MATERIALES!A11:D650,2,FALSE)</f>
        <v>u</v>
      </c>
      <c r="K58" s="407">
        <v>0.3</v>
      </c>
      <c r="L58" s="431"/>
      <c r="M58" s="412">
        <f>VLOOKUP(A58,MATERIALES!A7:D400,4,FALSE)</f>
        <v>1094.7395223850399</v>
      </c>
      <c r="N58" s="282">
        <f t="shared" si="1"/>
        <v>328.42185671551198</v>
      </c>
    </row>
    <row r="59" spans="1:14">
      <c r="A59" s="167" t="s">
        <v>740</v>
      </c>
      <c r="B59" s="49" t="str">
        <f>VLOOKUP(A59,MATERIALES!A8:D373,3,FALSE)</f>
        <v xml:space="preserve">Tapón en PVC RD21 de 1´´ (para anclaje)
</v>
      </c>
      <c r="C59" s="435"/>
      <c r="D59" s="435"/>
      <c r="E59" s="435"/>
      <c r="F59" s="435"/>
      <c r="G59" s="435"/>
      <c r="H59" s="435"/>
      <c r="I59" s="435"/>
      <c r="J59" s="322" t="str">
        <f>VLOOKUP(A59,MATERIALES!A12:D651,2,FALSE)</f>
        <v>u</v>
      </c>
      <c r="K59" s="407">
        <v>0.1</v>
      </c>
      <c r="L59" s="431"/>
      <c r="M59" s="412">
        <f>VLOOKUP(A59,MATERIALES!A8:D401,4,FALSE)</f>
        <v>1110</v>
      </c>
      <c r="N59" s="282">
        <f t="shared" si="1"/>
        <v>111</v>
      </c>
    </row>
    <row r="60" spans="1:14">
      <c r="A60" s="167" t="s">
        <v>437</v>
      </c>
      <c r="B60" s="49" t="str">
        <f>VLOOKUP(A60,MATERIALES!A9:D373,3,FALSE)</f>
        <v>Anclajes o Cuñas para el tensionamiento</v>
      </c>
      <c r="C60" s="435"/>
      <c r="D60" s="435"/>
      <c r="E60" s="435"/>
      <c r="F60" s="435"/>
      <c r="G60" s="435"/>
      <c r="H60" s="435"/>
      <c r="I60" s="435"/>
      <c r="J60" s="322" t="str">
        <f>VLOOKUP(A60,MATERIALES!A13:D652,2,FALSE)</f>
        <v>u</v>
      </c>
      <c r="K60" s="407">
        <v>0.5</v>
      </c>
      <c r="L60" s="431"/>
      <c r="M60" s="412">
        <f>VLOOKUP(A60,MATERIALES!A9:D402,4,FALSE)</f>
        <v>16486.24332612205</v>
      </c>
      <c r="N60" s="282">
        <f t="shared" si="1"/>
        <v>8243.1216630610252</v>
      </c>
    </row>
    <row r="61" spans="1:14">
      <c r="A61" s="167" t="s">
        <v>759</v>
      </c>
      <c r="B61" s="49" t="str">
        <f>VLOOKUP(A61,MATERIALES!A10:D373,3,FALSE)</f>
        <v xml:space="preserve">Trompetas de 12 torones (tensionamiento)
</v>
      </c>
      <c r="C61" s="435"/>
      <c r="D61" s="435"/>
      <c r="E61" s="435"/>
      <c r="F61" s="435"/>
      <c r="G61" s="435"/>
      <c r="H61" s="435"/>
      <c r="I61" s="435"/>
      <c r="J61" s="322" t="s">
        <v>92</v>
      </c>
      <c r="K61" s="407">
        <v>0.1</v>
      </c>
      <c r="L61" s="431"/>
      <c r="M61" s="412">
        <f>VLOOKUP(A61,MATERIALES!A10:D403,4,FALSE)</f>
        <v>66088</v>
      </c>
      <c r="N61" s="282">
        <f t="shared" si="1"/>
        <v>6608.8</v>
      </c>
    </row>
    <row r="62" spans="1:14">
      <c r="A62" s="167" t="s">
        <v>502</v>
      </c>
      <c r="B62" s="49" t="str">
        <f>VLOOKUP(A62,MATERIALES!A11:D373,3,FALSE)</f>
        <v>Lechada Para Ductos (Acero De Preesfuerzo)</v>
      </c>
      <c r="C62" s="435"/>
      <c r="D62" s="435"/>
      <c r="E62" s="435"/>
      <c r="F62" s="435"/>
      <c r="G62" s="435"/>
      <c r="H62" s="435"/>
      <c r="I62" s="435"/>
      <c r="J62" s="322" t="s">
        <v>425</v>
      </c>
      <c r="K62" s="407">
        <v>10</v>
      </c>
      <c r="L62" s="431"/>
      <c r="M62" s="412">
        <f>VLOOKUP(A62,MATERIALES!A11:D404,4,FALSE)</f>
        <v>1023.2840685179206</v>
      </c>
      <c r="N62" s="282">
        <f t="shared" si="1"/>
        <v>10232.840685179206</v>
      </c>
    </row>
    <row r="63" spans="1:14">
      <c r="A63" s="167" t="s">
        <v>452</v>
      </c>
      <c r="B63" s="49" t="str">
        <f>VLOOKUP(A63,MATERIALES!A11:D373,3,FALSE)</f>
        <v>Ductos para tensionimiento</v>
      </c>
      <c r="C63" s="435"/>
      <c r="D63" s="435"/>
      <c r="E63" s="435"/>
      <c r="F63" s="435"/>
      <c r="G63" s="435"/>
      <c r="H63" s="435"/>
      <c r="I63" s="435"/>
      <c r="J63" s="322" t="str">
        <f>VLOOKUP(A63,MATERIALES!A14:D655,2,FALSE)</f>
        <v>m</v>
      </c>
      <c r="K63" s="407">
        <v>1</v>
      </c>
      <c r="L63" s="431"/>
      <c r="M63" s="412">
        <f>VLOOKUP(A63,MATERIALES!A11:D405,4,FALSE)</f>
        <v>15376.332034872456</v>
      </c>
      <c r="N63" s="282">
        <f t="shared" si="1"/>
        <v>15376.332034872456</v>
      </c>
    </row>
    <row r="64" spans="1:14">
      <c r="A64" s="167" t="s">
        <v>613</v>
      </c>
      <c r="B64" s="49" t="str">
        <f>VLOOKUP(A64,MATERIALES!A12:D373,3,FALSE)</f>
        <v xml:space="preserve">Oxigeno industrial
</v>
      </c>
      <c r="C64" s="435"/>
      <c r="D64" s="435"/>
      <c r="E64" s="435"/>
      <c r="F64" s="435"/>
      <c r="G64" s="435"/>
      <c r="H64" s="435"/>
      <c r="I64" s="435"/>
      <c r="J64" s="322" t="str">
        <f>VLOOKUP(A64,MATERIALES!A15:D656,2,FALSE)</f>
        <v>kg</v>
      </c>
      <c r="K64" s="407">
        <v>0.5</v>
      </c>
      <c r="L64" s="431"/>
      <c r="M64" s="412">
        <f>VLOOKUP(A64,MATERIALES!A12:D406,4,FALSE)</f>
        <v>12801.337839173393</v>
      </c>
      <c r="N64" s="282">
        <f t="shared" si="1"/>
        <v>6400.6689195866966</v>
      </c>
    </row>
    <row r="65" spans="1:14">
      <c r="A65" s="167" t="s">
        <v>517</v>
      </c>
      <c r="B65" s="49" t="str">
        <f>VLOOKUP(A65,MATERIALES!A13:D374,3,FALSE)</f>
        <v>Manguera de polietileno de 3´´</v>
      </c>
      <c r="C65" s="435"/>
      <c r="D65" s="435"/>
      <c r="E65" s="435"/>
      <c r="F65" s="435"/>
      <c r="G65" s="435"/>
      <c r="H65" s="435"/>
      <c r="I65" s="435"/>
      <c r="J65" s="322" t="str">
        <f>VLOOKUP(A65,MATERIALES!A16:D657,2,FALSE)</f>
        <v>m</v>
      </c>
      <c r="K65" s="407">
        <v>0.55000000000000004</v>
      </c>
      <c r="L65" s="431"/>
      <c r="M65" s="412">
        <f>VLOOKUP(A65,MATERIALES!A13:D407,4,FALSE)</f>
        <v>3417</v>
      </c>
      <c r="N65" s="282">
        <f t="shared" si="1"/>
        <v>1879.3500000000001</v>
      </c>
    </row>
    <row r="66" spans="1:14">
      <c r="A66" s="167" t="s">
        <v>976</v>
      </c>
      <c r="B66" s="49" t="str">
        <f>VLOOKUP(A66,MATERIALES!A13:D375,3,FALSE)</f>
        <v>Alambre Negro Para Amarre</v>
      </c>
      <c r="C66" s="435"/>
      <c r="D66" s="435"/>
      <c r="E66" s="435"/>
      <c r="F66" s="435"/>
      <c r="G66" s="435"/>
      <c r="H66" s="435"/>
      <c r="I66" s="435"/>
      <c r="J66" s="322" t="str">
        <f>VLOOKUP(A66,MATERIALES!A17:D658,2,FALSE)</f>
        <v>kg</v>
      </c>
      <c r="K66" s="407">
        <v>0.05</v>
      </c>
      <c r="L66" s="431"/>
      <c r="M66" s="412">
        <f>VLOOKUP(A66,MATERIALES!A13:D408,4,FALSE)</f>
        <v>3978</v>
      </c>
      <c r="N66" s="282">
        <f t="shared" si="1"/>
        <v>198.9</v>
      </c>
    </row>
    <row r="67" spans="1:14">
      <c r="A67" s="167" t="s">
        <v>766</v>
      </c>
      <c r="B67" s="49" t="str">
        <f>VLOOKUP(A67,MATERIALES!A13:D376,3,FALSE)</f>
        <v>Tubería PVC RD21 de 1´´ (para anclajes)</v>
      </c>
      <c r="C67" s="435"/>
      <c r="D67" s="435"/>
      <c r="E67" s="435"/>
      <c r="F67" s="435"/>
      <c r="G67" s="435"/>
      <c r="H67" s="435"/>
      <c r="I67" s="435"/>
      <c r="J67" s="322" t="str">
        <f>VLOOKUP(A67,MATERIALES!A18:D659,2,FALSE)</f>
        <v>m</v>
      </c>
      <c r="K67" s="407">
        <v>1</v>
      </c>
      <c r="L67" s="431"/>
      <c r="M67" s="412">
        <f>VLOOKUP(A67,MATERIALES!A13:D409,4,FALSE)</f>
        <v>4223.0771081691955</v>
      </c>
      <c r="N67" s="282">
        <f t="shared" si="1"/>
        <v>4223.0771081691955</v>
      </c>
    </row>
    <row r="68" spans="1:14" ht="15" thickBot="1">
      <c r="B68" s="49"/>
      <c r="C68" s="320"/>
      <c r="D68" s="320"/>
      <c r="E68" s="320"/>
      <c r="F68" s="320"/>
      <c r="G68" s="320"/>
      <c r="H68" s="320"/>
      <c r="I68" s="320"/>
      <c r="J68" s="445"/>
      <c r="K68" s="132"/>
      <c r="L68" s="335"/>
      <c r="M68" s="412"/>
      <c r="N68" s="282"/>
    </row>
    <row r="69" spans="1:14" ht="15" thickBot="1">
      <c r="B69" s="820" t="s">
        <v>1037</v>
      </c>
      <c r="C69" s="821"/>
      <c r="D69" s="821"/>
      <c r="E69" s="821"/>
      <c r="F69" s="821"/>
      <c r="G69" s="821"/>
      <c r="H69" s="821"/>
      <c r="I69" s="821"/>
      <c r="J69" s="821"/>
      <c r="K69" s="821"/>
      <c r="L69" s="821"/>
      <c r="M69" s="822"/>
      <c r="N69" s="404">
        <f>SUM(N54:N68)</f>
        <v>81370.671513089866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3" t="s">
        <v>1041</v>
      </c>
      <c r="C73" s="324"/>
      <c r="D73" s="324"/>
      <c r="E73" s="324"/>
      <c r="F73" s="324"/>
      <c r="G73" s="324"/>
      <c r="H73" s="79" t="s">
        <v>1029</v>
      </c>
      <c r="I73" s="80" t="s">
        <v>1042</v>
      </c>
      <c r="J73" s="81" t="s">
        <v>1043</v>
      </c>
      <c r="K73" s="79" t="s">
        <v>1044</v>
      </c>
      <c r="L73" s="823" t="s">
        <v>1045</v>
      </c>
      <c r="M73" s="796"/>
      <c r="N73" s="82" t="s">
        <v>1035</v>
      </c>
    </row>
    <row r="74" spans="1:14">
      <c r="B74" s="52"/>
      <c r="C74" s="327"/>
      <c r="D74" s="327"/>
      <c r="E74" s="327"/>
      <c r="F74" s="327"/>
      <c r="G74" s="327"/>
      <c r="H74" s="321"/>
      <c r="I74" s="289"/>
      <c r="J74" s="296"/>
      <c r="K74" s="289"/>
      <c r="L74" s="824"/>
      <c r="M74" s="825"/>
      <c r="N74" s="297"/>
    </row>
    <row r="75" spans="1:14">
      <c r="B75" s="52"/>
      <c r="C75" s="53"/>
      <c r="D75" s="53"/>
      <c r="E75" s="53"/>
      <c r="F75" s="53"/>
      <c r="G75" s="53"/>
      <c r="H75" s="321"/>
      <c r="I75" s="289"/>
      <c r="J75" s="296"/>
      <c r="K75" s="289"/>
      <c r="L75" s="824"/>
      <c r="M75" s="825"/>
      <c r="N75" s="297"/>
    </row>
    <row r="76" spans="1:14">
      <c r="B76" s="52"/>
      <c r="C76" s="53"/>
      <c r="D76" s="53"/>
      <c r="E76" s="53"/>
      <c r="F76" s="53"/>
      <c r="G76" s="53"/>
      <c r="H76" s="321"/>
      <c r="I76" s="289"/>
      <c r="J76" s="296"/>
      <c r="K76" s="289"/>
      <c r="L76" s="824"/>
      <c r="M76" s="825"/>
      <c r="N76" s="297"/>
    </row>
    <row r="77" spans="1:14">
      <c r="B77" s="52"/>
      <c r="C77" s="53"/>
      <c r="D77" s="53"/>
      <c r="E77" s="53"/>
      <c r="F77" s="53"/>
      <c r="G77" s="53"/>
      <c r="H77" s="321"/>
      <c r="I77" s="289"/>
      <c r="J77" s="296"/>
      <c r="K77" s="289"/>
      <c r="L77" s="824"/>
      <c r="M77" s="825"/>
      <c r="N77" s="297"/>
    </row>
    <row r="78" spans="1:14">
      <c r="B78" s="52"/>
      <c r="C78" s="53"/>
      <c r="D78" s="53"/>
      <c r="E78" s="53"/>
      <c r="F78" s="53"/>
      <c r="G78" s="53"/>
      <c r="H78" s="298"/>
      <c r="I78" s="289"/>
      <c r="J78" s="289"/>
      <c r="K78" s="289"/>
      <c r="L78" s="299"/>
      <c r="M78" s="300"/>
      <c r="N78" s="301"/>
    </row>
    <row r="79" spans="1:14" ht="15" thickBot="1">
      <c r="B79" s="457"/>
      <c r="C79" s="458"/>
      <c r="D79" s="458"/>
      <c r="E79" s="458"/>
      <c r="F79" s="458"/>
      <c r="G79" s="458"/>
      <c r="H79" s="54"/>
      <c r="I79" s="132"/>
      <c r="J79" s="132"/>
      <c r="K79" s="132"/>
      <c r="L79" s="809"/>
      <c r="M79" s="810"/>
      <c r="N79" s="133"/>
    </row>
    <row r="80" spans="1:14" ht="15" thickBot="1">
      <c r="B80" s="826" t="s">
        <v>1037</v>
      </c>
      <c r="C80" s="827"/>
      <c r="D80" s="827"/>
      <c r="E80" s="827"/>
      <c r="F80" s="827"/>
      <c r="G80" s="827"/>
      <c r="H80" s="827"/>
      <c r="I80" s="827"/>
      <c r="J80" s="827"/>
      <c r="K80" s="827"/>
      <c r="L80" s="827"/>
      <c r="M80" s="828"/>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46" t="s">
        <v>1047</v>
      </c>
      <c r="C84" s="847"/>
      <c r="D84" s="847"/>
      <c r="E84" s="847"/>
      <c r="F84" s="847"/>
      <c r="G84" s="847"/>
      <c r="H84" s="847"/>
      <c r="I84" s="79" t="s">
        <v>1048</v>
      </c>
      <c r="J84" s="81" t="s">
        <v>1494</v>
      </c>
      <c r="K84" s="80" t="s">
        <v>1050</v>
      </c>
      <c r="L84" s="848" t="s">
        <v>1034</v>
      </c>
      <c r="M84" s="849"/>
      <c r="N84" s="104" t="s">
        <v>1035</v>
      </c>
    </row>
    <row r="85" spans="1:15">
      <c r="A85" s="168" t="s">
        <v>11</v>
      </c>
      <c r="B85" s="55" t="str">
        <f>VLOOKUP(A85,'MANO DE OBRA'!A8:D68,3,FALSE)</f>
        <v>Obrero (4)</v>
      </c>
      <c r="C85" s="53"/>
      <c r="D85" s="53"/>
      <c r="E85" s="53"/>
      <c r="F85" s="53"/>
      <c r="G85" s="53"/>
      <c r="H85" s="53"/>
      <c r="I85" s="302">
        <f>K85/J85*100</f>
        <v>110415.578824</v>
      </c>
      <c r="J85" s="303">
        <v>185</v>
      </c>
      <c r="K85" s="304">
        <f>VLOOKUP(A85,'MANO DE OBRA'!A8:D99,4,FALSE)</f>
        <v>204268.8208244</v>
      </c>
      <c r="L85" s="56"/>
      <c r="M85" s="444">
        <v>10.4</v>
      </c>
      <c r="N85" s="405">
        <f>K85/M85</f>
        <v>19641.232771576921</v>
      </c>
      <c r="O85" s="112"/>
    </row>
    <row r="86" spans="1:15">
      <c r="A86" s="168" t="s">
        <v>32</v>
      </c>
      <c r="B86" s="55" t="str">
        <f>VLOOKUP(A86,'MANO DE OBRA'!A8:D69,3,FALSE)</f>
        <v>Oficial (2)</v>
      </c>
      <c r="C86" s="53"/>
      <c r="D86" s="53"/>
      <c r="E86" s="53"/>
      <c r="F86" s="53"/>
      <c r="G86" s="53"/>
      <c r="H86" s="53"/>
      <c r="I86" s="302">
        <f>K86/J86*100</f>
        <v>110415.578824</v>
      </c>
      <c r="J86" s="303">
        <v>185</v>
      </c>
      <c r="K86" s="304">
        <f>VLOOKUP(A86,'MANO DE OBRA'!A8:D100,4,FALSE)</f>
        <v>204268.8208244</v>
      </c>
      <c r="L86" s="56"/>
      <c r="M86" s="441">
        <v>10.4</v>
      </c>
      <c r="N86" s="405">
        <f>K86/M86</f>
        <v>19641.232771576921</v>
      </c>
    </row>
    <row r="87" spans="1:15">
      <c r="B87" s="55"/>
      <c r="C87" s="53"/>
      <c r="D87" s="53"/>
      <c r="E87" s="53"/>
      <c r="F87" s="53"/>
      <c r="G87" s="53"/>
      <c r="H87" s="53"/>
      <c r="I87" s="302"/>
      <c r="J87" s="303"/>
      <c r="K87" s="304"/>
      <c r="L87" s="56"/>
      <c r="M87" s="442"/>
      <c r="N87" s="405"/>
    </row>
    <row r="88" spans="1:15">
      <c r="B88" s="55"/>
      <c r="C88" s="53"/>
      <c r="D88" s="53"/>
      <c r="E88" s="53"/>
      <c r="F88" s="53"/>
      <c r="G88" s="53"/>
      <c r="H88" s="53"/>
      <c r="I88" s="289"/>
      <c r="J88" s="307"/>
      <c r="K88" s="308"/>
      <c r="L88" s="328"/>
      <c r="M88" s="310"/>
      <c r="N88" s="306"/>
    </row>
    <row r="89" spans="1:15">
      <c r="B89" s="55"/>
      <c r="C89" s="53"/>
      <c r="D89" s="53"/>
      <c r="E89" s="53"/>
      <c r="F89" s="53"/>
      <c r="G89" s="53"/>
      <c r="H89" s="53"/>
      <c r="I89" s="289"/>
      <c r="J89" s="307"/>
      <c r="K89" s="308"/>
      <c r="L89" s="328"/>
      <c r="M89" s="310"/>
      <c r="N89" s="306"/>
    </row>
    <row r="90" spans="1:15" ht="15" thickBot="1">
      <c r="B90" s="807"/>
      <c r="C90" s="808"/>
      <c r="D90" s="808"/>
      <c r="E90" s="808"/>
      <c r="F90" s="808"/>
      <c r="G90" s="808"/>
      <c r="H90" s="808"/>
      <c r="I90" s="132"/>
      <c r="J90" s="132"/>
      <c r="K90" s="132"/>
      <c r="L90" s="908"/>
      <c r="M90" s="908"/>
      <c r="N90" s="51"/>
    </row>
    <row r="91" spans="1:15" ht="15" thickBot="1">
      <c r="B91" s="826" t="s">
        <v>1037</v>
      </c>
      <c r="C91" s="827"/>
      <c r="D91" s="827"/>
      <c r="E91" s="827"/>
      <c r="F91" s="827"/>
      <c r="G91" s="827"/>
      <c r="H91" s="827"/>
      <c r="I91" s="827"/>
      <c r="J91" s="827"/>
      <c r="K91" s="827"/>
      <c r="L91" s="827"/>
      <c r="M91" s="828"/>
      <c r="N91" s="311">
        <f>SUM(N85:N90)</f>
        <v>39282.465543153841</v>
      </c>
    </row>
    <row r="92" spans="1:15" ht="15" thickBot="1">
      <c r="B92" s="39"/>
      <c r="C92" s="40"/>
      <c r="D92" s="40"/>
      <c r="E92" s="40"/>
      <c r="F92" s="40"/>
      <c r="G92" s="40"/>
      <c r="H92" s="40"/>
      <c r="I92" s="40"/>
      <c r="J92" s="40"/>
      <c r="K92" s="40"/>
      <c r="L92" s="40"/>
      <c r="M92" s="40"/>
      <c r="N92" s="41"/>
    </row>
    <row r="93" spans="1:15" ht="15" thickBot="1">
      <c r="B93" s="820" t="s">
        <v>1051</v>
      </c>
      <c r="C93" s="821"/>
      <c r="D93" s="821"/>
      <c r="E93" s="821"/>
      <c r="F93" s="821"/>
      <c r="G93" s="821"/>
      <c r="H93" s="821"/>
      <c r="I93" s="821"/>
      <c r="J93" s="821"/>
      <c r="K93" s="821"/>
      <c r="L93" s="821"/>
      <c r="M93" s="822"/>
      <c r="N93" s="105">
        <f>N49+N69+N80+N91</f>
        <v>320513.5393513313</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11" t="s">
        <v>1053</v>
      </c>
      <c r="C97" s="812"/>
      <c r="D97" s="812"/>
      <c r="E97" s="812"/>
      <c r="F97" s="812"/>
      <c r="G97" s="812"/>
      <c r="H97" s="812"/>
      <c r="I97" s="324"/>
      <c r="J97" s="344"/>
      <c r="K97" s="312" t="s">
        <v>1054</v>
      </c>
      <c r="L97" s="850" t="s">
        <v>1055</v>
      </c>
      <c r="M97" s="851"/>
      <c r="N97" s="313"/>
    </row>
    <row r="98" spans="1:14">
      <c r="B98" s="852" t="s">
        <v>1056</v>
      </c>
      <c r="C98" s="853"/>
      <c r="D98" s="853"/>
      <c r="E98" s="853"/>
      <c r="F98" s="853"/>
      <c r="G98" s="853"/>
      <c r="H98" s="853"/>
      <c r="I98" s="93"/>
      <c r="J98" s="94"/>
      <c r="K98" s="314">
        <v>0.2</v>
      </c>
      <c r="L98" s="854">
        <f>N93*K98</f>
        <v>64102.707870266262</v>
      </c>
      <c r="M98" s="855"/>
      <c r="N98" s="57"/>
    </row>
    <row r="99" spans="1:14">
      <c r="B99" s="95" t="s">
        <v>1057</v>
      </c>
      <c r="C99" s="96"/>
      <c r="D99" s="96"/>
      <c r="E99" s="96"/>
      <c r="F99" s="96"/>
      <c r="G99" s="96"/>
      <c r="H99" s="96"/>
      <c r="I99" s="93"/>
      <c r="J99" s="94"/>
      <c r="K99" s="314">
        <v>0.05</v>
      </c>
      <c r="L99" s="854">
        <f>N93*K99</f>
        <v>16025.676967566566</v>
      </c>
      <c r="M99" s="855"/>
      <c r="N99" s="57"/>
    </row>
    <row r="100" spans="1:14" ht="15" thickBot="1">
      <c r="B100" s="97" t="s">
        <v>1058</v>
      </c>
      <c r="C100" s="98"/>
      <c r="D100" s="98"/>
      <c r="E100" s="98"/>
      <c r="F100" s="98"/>
      <c r="G100" s="98"/>
      <c r="H100" s="98"/>
      <c r="I100" s="99"/>
      <c r="J100" s="100"/>
      <c r="K100" s="315">
        <v>0.05</v>
      </c>
      <c r="L100" s="856">
        <f>N93*K100</f>
        <v>16025.676967566566</v>
      </c>
      <c r="M100" s="857"/>
      <c r="N100" s="57"/>
    </row>
    <row r="101" spans="1:14" ht="15" thickBot="1">
      <c r="B101" s="820" t="s">
        <v>1037</v>
      </c>
      <c r="C101" s="821"/>
      <c r="D101" s="821"/>
      <c r="E101" s="821"/>
      <c r="F101" s="821"/>
      <c r="G101" s="821"/>
      <c r="H101" s="821"/>
      <c r="I101" s="821"/>
      <c r="J101" s="821"/>
      <c r="K101" s="821"/>
      <c r="L101" s="821"/>
      <c r="M101" s="822"/>
      <c r="N101" s="58">
        <f>L98+L99+L100</f>
        <v>96154.061805399397</v>
      </c>
    </row>
    <row r="102" spans="1:14" ht="15" thickBot="1">
      <c r="B102" s="39"/>
      <c r="C102" s="40"/>
      <c r="D102" s="40"/>
      <c r="E102" s="40"/>
      <c r="F102" s="40"/>
      <c r="G102" s="40"/>
      <c r="H102" s="40"/>
      <c r="I102" s="40"/>
      <c r="J102" s="40"/>
      <c r="K102" s="40"/>
      <c r="L102" s="40"/>
      <c r="M102" s="40"/>
      <c r="N102" s="41"/>
    </row>
    <row r="103" spans="1:14" ht="15" thickBot="1">
      <c r="A103" t="s">
        <v>2122</v>
      </c>
      <c r="B103" s="820" t="s">
        <v>1059</v>
      </c>
      <c r="C103" s="821"/>
      <c r="D103" s="821"/>
      <c r="E103" s="821"/>
      <c r="F103" s="821"/>
      <c r="G103" s="821"/>
      <c r="H103" s="821"/>
      <c r="I103" s="821"/>
      <c r="J103" s="821"/>
      <c r="K103" s="821"/>
      <c r="L103" s="821"/>
      <c r="M103" s="822"/>
      <c r="N103" s="197">
        <f>N93+N101</f>
        <v>416667.60115673067</v>
      </c>
    </row>
    <row r="104" spans="1:14">
      <c r="B104" s="249"/>
      <c r="C104" s="250"/>
      <c r="D104" s="250"/>
      <c r="E104" s="250"/>
      <c r="F104" s="250"/>
      <c r="G104" s="250"/>
      <c r="H104" s="250"/>
      <c r="I104" s="250"/>
      <c r="J104" s="250"/>
      <c r="K104" s="250"/>
      <c r="L104" s="250"/>
      <c r="M104" s="250"/>
      <c r="N104" s="251"/>
    </row>
    <row r="105" spans="1:14">
      <c r="B105" s="252"/>
      <c r="C105" s="253"/>
      <c r="D105" s="253"/>
      <c r="E105" s="253"/>
      <c r="F105" s="253"/>
      <c r="G105" s="253"/>
      <c r="H105" s="253"/>
      <c r="I105" s="253"/>
      <c r="J105" s="253"/>
      <c r="K105" s="253"/>
      <c r="L105" s="253"/>
      <c r="M105" s="253"/>
      <c r="N105" s="254"/>
    </row>
    <row r="106" spans="1:14">
      <c r="B106" s="252"/>
      <c r="C106" s="253"/>
      <c r="D106" s="253"/>
      <c r="E106" s="253"/>
      <c r="F106" s="253"/>
      <c r="G106" s="253"/>
      <c r="H106" s="253"/>
      <c r="I106" s="253"/>
      <c r="J106" s="253"/>
      <c r="K106" s="253"/>
      <c r="L106" s="253"/>
      <c r="M106" s="253"/>
      <c r="N106" s="254"/>
    </row>
    <row r="107" spans="1:14">
      <c r="B107" s="252"/>
      <c r="C107" s="253"/>
      <c r="D107" s="253"/>
      <c r="E107" s="253"/>
      <c r="F107" s="253"/>
      <c r="G107" s="253"/>
      <c r="H107" s="253"/>
      <c r="I107" s="253"/>
      <c r="J107" s="253"/>
      <c r="K107" s="253"/>
      <c r="L107" s="253"/>
      <c r="M107" s="253"/>
      <c r="N107" s="254"/>
    </row>
    <row r="108" spans="1:14">
      <c r="B108" s="252"/>
      <c r="C108" s="253"/>
      <c r="D108" s="253"/>
      <c r="E108" s="427" t="s">
        <v>1060</v>
      </c>
      <c r="F108" s="427"/>
      <c r="G108" s="427"/>
      <c r="H108" s="427"/>
      <c r="I108" s="427"/>
      <c r="J108" s="427"/>
      <c r="K108" s="253"/>
      <c r="L108" s="253"/>
      <c r="M108" s="253"/>
      <c r="N108" s="254"/>
    </row>
    <row r="109" spans="1:14">
      <c r="B109" s="252"/>
      <c r="C109" s="253"/>
      <c r="D109" s="253"/>
      <c r="E109" s="253" t="s">
        <v>1061</v>
      </c>
      <c r="F109" s="253"/>
      <c r="G109" s="253"/>
      <c r="H109" s="253"/>
      <c r="I109" s="253"/>
      <c r="J109" s="253"/>
      <c r="K109" s="253"/>
      <c r="L109" s="253"/>
      <c r="M109" s="253"/>
      <c r="N109" s="254"/>
    </row>
    <row r="110" spans="1:14">
      <c r="B110" s="252"/>
      <c r="C110" s="253"/>
      <c r="D110" s="253"/>
      <c r="E110" s="253" t="s">
        <v>1062</v>
      </c>
      <c r="F110" s="253"/>
      <c r="G110" s="253"/>
      <c r="H110" s="253"/>
      <c r="I110" s="253"/>
      <c r="J110" s="253"/>
      <c r="K110" s="253"/>
      <c r="L110" s="253"/>
      <c r="M110" s="253"/>
      <c r="N110" s="254"/>
    </row>
    <row r="111" spans="1:14">
      <c r="B111" s="252"/>
      <c r="C111" s="253"/>
      <c r="D111" s="253"/>
      <c r="E111" s="253" t="s">
        <v>1063</v>
      </c>
      <c r="F111" s="253"/>
      <c r="G111" s="253"/>
      <c r="H111" s="253"/>
      <c r="I111" s="253"/>
      <c r="J111" s="253"/>
      <c r="K111" s="253"/>
      <c r="L111" s="253"/>
      <c r="M111" s="253"/>
      <c r="N111" s="254"/>
    </row>
    <row r="112" spans="1:14" ht="15" thickBot="1">
      <c r="B112" s="252"/>
      <c r="C112" s="253"/>
      <c r="D112" s="253"/>
      <c r="E112" s="253"/>
      <c r="F112" s="253" t="s">
        <v>1064</v>
      </c>
      <c r="G112" s="253"/>
      <c r="H112" s="253"/>
      <c r="I112" s="253"/>
      <c r="J112" s="253"/>
      <c r="K112" s="253"/>
      <c r="L112" s="253"/>
      <c r="M112" s="253"/>
      <c r="N112" s="254"/>
    </row>
    <row r="113" spans="2:14">
      <c r="B113" s="237" t="s">
        <v>2322</v>
      </c>
      <c r="C113" s="238"/>
      <c r="D113" s="238"/>
      <c r="E113" s="238"/>
      <c r="F113" s="238"/>
      <c r="G113" s="238"/>
      <c r="H113" s="238"/>
      <c r="I113" s="238"/>
      <c r="J113" s="238"/>
      <c r="K113" s="238"/>
      <c r="L113" s="238"/>
      <c r="M113" s="238"/>
      <c r="N113" s="239"/>
    </row>
    <row r="114" spans="2:14">
      <c r="B114" s="255"/>
      <c r="C114" s="256"/>
      <c r="D114" s="256"/>
      <c r="E114" s="256"/>
      <c r="F114" s="256"/>
      <c r="G114" s="256"/>
      <c r="H114" s="256"/>
      <c r="I114" s="256"/>
      <c r="J114" s="256"/>
      <c r="K114" s="256"/>
      <c r="L114" s="256"/>
      <c r="M114" s="256"/>
      <c r="N114" s="257"/>
    </row>
    <row r="115" spans="2:14">
      <c r="B115" s="255"/>
      <c r="C115" s="256"/>
      <c r="D115" s="256"/>
      <c r="E115" s="256"/>
      <c r="F115" s="256"/>
      <c r="G115" s="256"/>
      <c r="H115" s="256"/>
      <c r="I115" s="256"/>
      <c r="J115" s="256"/>
      <c r="K115" s="256"/>
      <c r="L115" s="256"/>
      <c r="M115" s="256"/>
      <c r="N115" s="257"/>
    </row>
    <row r="116" spans="2:14">
      <c r="B116" s="255"/>
      <c r="C116" s="256"/>
      <c r="D116" s="256"/>
      <c r="E116" s="256"/>
      <c r="F116" s="256"/>
      <c r="G116" s="256"/>
      <c r="H116" s="256"/>
      <c r="I116" s="256"/>
      <c r="J116" s="256"/>
      <c r="K116" s="256"/>
      <c r="L116" s="256"/>
      <c r="M116" s="256"/>
      <c r="N116" s="257"/>
    </row>
    <row r="117" spans="2:14" ht="15" thickBot="1">
      <c r="B117" s="258"/>
      <c r="C117" s="259"/>
      <c r="D117" s="259"/>
      <c r="E117" s="259"/>
      <c r="F117" s="259"/>
      <c r="G117" s="259"/>
      <c r="H117" s="259"/>
      <c r="I117" s="259"/>
      <c r="J117" s="259"/>
      <c r="K117" s="259"/>
      <c r="L117" s="259"/>
      <c r="M117" s="259"/>
      <c r="N117" s="260"/>
    </row>
    <row r="118" spans="2:14">
      <c r="B118" s="261"/>
      <c r="C118" s="262"/>
      <c r="D118" s="262"/>
      <c r="E118" s="262"/>
      <c r="F118" s="262"/>
      <c r="G118" s="262"/>
      <c r="H118" s="262"/>
      <c r="I118" s="262"/>
      <c r="J118" s="262"/>
      <c r="K118" s="262"/>
      <c r="L118" s="262"/>
      <c r="M118" s="262"/>
      <c r="N118" s="263"/>
    </row>
    <row r="119" spans="2:14">
      <c r="B119" s="264" t="s">
        <v>2323</v>
      </c>
      <c r="C119" s="265"/>
      <c r="D119" s="265"/>
      <c r="E119" s="265"/>
      <c r="F119" s="265"/>
      <c r="G119" s="265"/>
      <c r="H119" s="265"/>
      <c r="I119" s="265"/>
      <c r="J119" s="265"/>
      <c r="K119" s="265"/>
      <c r="L119" s="265"/>
      <c r="M119" s="265"/>
      <c r="N119" s="266"/>
    </row>
    <row r="120" spans="2:14" ht="15" customHeight="1">
      <c r="B120" s="962" t="s">
        <v>2324</v>
      </c>
      <c r="C120" s="963"/>
      <c r="D120" s="963"/>
      <c r="E120" s="963"/>
      <c r="F120" s="963"/>
      <c r="G120" s="963"/>
      <c r="H120" s="963"/>
      <c r="I120" s="963"/>
      <c r="J120" s="963"/>
      <c r="K120" s="963"/>
      <c r="L120" s="963"/>
      <c r="M120" s="963"/>
      <c r="N120" s="964"/>
    </row>
    <row r="121" spans="2:14" ht="15" customHeight="1">
      <c r="B121" s="962"/>
      <c r="C121" s="963"/>
      <c r="D121" s="963"/>
      <c r="E121" s="963"/>
      <c r="F121" s="963"/>
      <c r="G121" s="963"/>
      <c r="H121" s="963"/>
      <c r="I121" s="963"/>
      <c r="J121" s="963"/>
      <c r="K121" s="963"/>
      <c r="L121" s="963"/>
      <c r="M121" s="963"/>
      <c r="N121" s="964"/>
    </row>
    <row r="122" spans="2:14" ht="30" customHeight="1">
      <c r="B122" s="965" t="s">
        <v>2325</v>
      </c>
      <c r="C122" s="966"/>
      <c r="D122" s="966"/>
      <c r="E122" s="966"/>
      <c r="F122" s="966"/>
      <c r="G122" s="966"/>
      <c r="H122" s="966"/>
      <c r="I122" s="966"/>
      <c r="J122" s="966"/>
      <c r="K122" s="966"/>
      <c r="L122" s="966"/>
      <c r="M122" s="966"/>
      <c r="N122" s="967"/>
    </row>
    <row r="123" spans="2:14">
      <c r="B123" s="965"/>
      <c r="C123" s="966"/>
      <c r="D123" s="966"/>
      <c r="E123" s="966"/>
      <c r="F123" s="966"/>
      <c r="G123" s="966"/>
      <c r="H123" s="966"/>
      <c r="I123" s="966"/>
      <c r="J123" s="966"/>
      <c r="K123" s="966"/>
      <c r="L123" s="966"/>
      <c r="M123" s="966"/>
      <c r="N123" s="967"/>
    </row>
    <row r="124" spans="2:14">
      <c r="B124" s="349"/>
      <c r="C124" s="350"/>
      <c r="D124" s="350"/>
      <c r="E124" s="350"/>
      <c r="F124" s="350"/>
      <c r="G124" s="350"/>
      <c r="H124" s="350"/>
      <c r="I124" s="350"/>
      <c r="J124" s="350"/>
      <c r="K124" s="350"/>
      <c r="L124" s="350"/>
      <c r="M124" s="350"/>
      <c r="N124" s="351"/>
    </row>
    <row r="125" spans="2:14">
      <c r="B125" s="349"/>
      <c r="C125" s="350"/>
      <c r="D125" s="350"/>
      <c r="E125" s="350"/>
      <c r="F125" s="350"/>
      <c r="G125" s="350"/>
      <c r="H125" s="350"/>
      <c r="I125" s="350"/>
      <c r="J125" s="350"/>
      <c r="K125" s="350"/>
      <c r="L125" s="350"/>
      <c r="M125" s="350"/>
      <c r="N125" s="351"/>
    </row>
    <row r="126" spans="2:14">
      <c r="B126" s="349"/>
      <c r="C126" s="350"/>
      <c r="D126" s="350"/>
      <c r="E126" s="350"/>
      <c r="F126" s="350"/>
      <c r="G126" s="350"/>
      <c r="H126" s="350"/>
      <c r="I126" s="350"/>
      <c r="J126" s="350"/>
      <c r="K126" s="350"/>
      <c r="L126" s="350"/>
      <c r="M126" s="350"/>
      <c r="N126" s="351"/>
    </row>
    <row r="127" spans="2:14">
      <c r="B127" s="264"/>
      <c r="C127" s="265"/>
      <c r="D127" s="265"/>
      <c r="E127" s="265"/>
      <c r="F127" s="265"/>
      <c r="G127" s="265"/>
      <c r="H127" s="265"/>
      <c r="I127" s="265"/>
      <c r="J127" s="265"/>
      <c r="K127" s="265"/>
      <c r="L127" s="265"/>
      <c r="M127" s="265"/>
      <c r="N127" s="266"/>
    </row>
    <row r="128" spans="2:14">
      <c r="B128" s="252"/>
      <c r="C128" s="253"/>
      <c r="D128" s="253"/>
      <c r="E128" s="253" t="s">
        <v>1060</v>
      </c>
      <c r="F128" s="427"/>
      <c r="G128" s="427"/>
      <c r="H128" s="253"/>
      <c r="I128" s="253"/>
      <c r="J128" s="253"/>
      <c r="K128" s="253"/>
      <c r="L128" s="253"/>
      <c r="M128" s="253"/>
      <c r="N128" s="254"/>
    </row>
    <row r="129" spans="2:14">
      <c r="B129" s="252"/>
      <c r="C129" s="253"/>
      <c r="D129" s="253"/>
      <c r="E129" s="428" t="s">
        <v>1061</v>
      </c>
      <c r="F129" s="253"/>
      <c r="G129" s="253"/>
      <c r="H129" s="428"/>
      <c r="I129" s="428"/>
      <c r="J129" s="428"/>
      <c r="K129" s="253"/>
      <c r="L129" s="253"/>
      <c r="M129" s="253"/>
      <c r="N129" s="254"/>
    </row>
    <row r="130" spans="2:14">
      <c r="B130" s="252"/>
      <c r="C130" s="253"/>
      <c r="D130" s="253"/>
      <c r="E130" s="267" t="s">
        <v>1065</v>
      </c>
      <c r="F130" s="253"/>
      <c r="G130" s="253"/>
      <c r="H130" s="267"/>
      <c r="I130" s="267"/>
      <c r="J130" s="267"/>
      <c r="K130" s="253"/>
      <c r="L130" s="253"/>
      <c r="M130" s="253"/>
      <c r="N130" s="254"/>
    </row>
    <row r="131" spans="2:14">
      <c r="B131" s="268"/>
      <c r="C131" s="265"/>
      <c r="D131" s="265"/>
      <c r="E131" s="253" t="s">
        <v>1063</v>
      </c>
      <c r="F131" s="253"/>
      <c r="G131" s="253"/>
      <c r="H131" s="253"/>
      <c r="I131" s="253"/>
      <c r="J131" s="253"/>
      <c r="K131" s="265"/>
      <c r="L131" s="265"/>
      <c r="M131" s="265"/>
      <c r="N131" s="266"/>
    </row>
    <row r="132" spans="2:14">
      <c r="B132" s="268"/>
      <c r="C132" s="265"/>
      <c r="D132" s="265"/>
      <c r="E132" s="265"/>
      <c r="F132" s="253"/>
      <c r="G132" s="253"/>
      <c r="H132" s="253"/>
      <c r="I132" s="253"/>
      <c r="J132" s="253"/>
      <c r="K132" s="265"/>
      <c r="L132" s="265"/>
      <c r="M132" s="265"/>
      <c r="N132" s="266"/>
    </row>
    <row r="133" spans="2:14">
      <c r="B133" s="268" t="s">
        <v>2326</v>
      </c>
      <c r="C133" s="267"/>
      <c r="D133" s="267"/>
      <c r="E133" s="253"/>
      <c r="F133" s="253"/>
      <c r="G133" s="253"/>
      <c r="H133" s="253"/>
      <c r="I133" s="253"/>
      <c r="J133" s="968"/>
      <c r="K133" s="968"/>
      <c r="L133" s="968"/>
      <c r="M133" s="968"/>
      <c r="N133" s="969"/>
    </row>
    <row r="134" spans="2:14" ht="15" thickBot="1">
      <c r="B134" s="429" t="s">
        <v>2327</v>
      </c>
      <c r="C134" s="430"/>
      <c r="D134" s="430"/>
      <c r="E134" s="269"/>
      <c r="F134" s="269"/>
      <c r="G134" s="269"/>
      <c r="H134" s="269"/>
      <c r="I134" s="269"/>
      <c r="J134" s="970"/>
      <c r="K134" s="970"/>
      <c r="L134" s="970"/>
      <c r="M134" s="970"/>
      <c r="N134" s="97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7.25" customHeight="1" thickBot="1">
      <c r="A31" t="s">
        <v>1929</v>
      </c>
      <c r="B31" s="86" t="s">
        <v>1195</v>
      </c>
      <c r="C31" s="87" t="s">
        <v>2212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224</v>
      </c>
      <c r="B36" s="833" t="str">
        <f>VLOOKUP(A36,EQUIPOS!A6:D154,3,FALSE)</f>
        <v>Equipo de Medición (Deformimetros Eléctricos, Mecánicos, Celdas de Carga,  Etc.)</v>
      </c>
      <c r="C36" s="834"/>
      <c r="D36" s="834"/>
      <c r="E36" s="834"/>
      <c r="F36" s="834"/>
      <c r="G36" s="834"/>
      <c r="H36" s="835"/>
      <c r="I36" s="277"/>
      <c r="J36" s="278"/>
      <c r="K36" s="279">
        <f>VLOOKUP(A36,EQUIPOS!A6:D163,4,FALSE)</f>
        <v>153660</v>
      </c>
      <c r="L36" s="280"/>
      <c r="M36" s="346">
        <v>3.3333333330000001</v>
      </c>
      <c r="N36" s="282">
        <f>K36/M36</f>
        <v>46098.000004609799</v>
      </c>
    </row>
    <row r="37" spans="1:14">
      <c r="A37" s="119" t="s">
        <v>125</v>
      </c>
      <c r="B37" s="833" t="str">
        <f>VLOOKUP(A37,EQUIPOS!A7:D154,3,FALSE)</f>
        <v>Bomba para gato de tensionamiento</v>
      </c>
      <c r="C37" s="834"/>
      <c r="D37" s="834"/>
      <c r="E37" s="834"/>
      <c r="F37" s="834"/>
      <c r="G37" s="834"/>
      <c r="H37" s="835"/>
      <c r="I37" s="431"/>
      <c r="J37" s="432"/>
      <c r="K37" s="279">
        <f>VLOOKUP(A37,EQUIPOS!A7:D164,4,FALSE)</f>
        <v>46663</v>
      </c>
      <c r="L37" s="345"/>
      <c r="M37" s="346">
        <v>0.1</v>
      </c>
      <c r="N37" s="282">
        <f>K37/M37</f>
        <v>466630</v>
      </c>
    </row>
    <row r="38" spans="1:14">
      <c r="A38" s="119" t="s">
        <v>240</v>
      </c>
      <c r="B38" s="833" t="str">
        <f>VLOOKUP(A38,EQUIPOS!A8:D154,3,FALSE)</f>
        <v>Gato para tensionamiento, fuerza Max 200 ton, área de tensión 314 cm2.</v>
      </c>
      <c r="C38" s="834"/>
      <c r="D38" s="834"/>
      <c r="E38" s="834"/>
      <c r="F38" s="834"/>
      <c r="G38" s="834"/>
      <c r="H38" s="835"/>
      <c r="I38" s="338"/>
      <c r="J38" s="340"/>
      <c r="K38" s="279">
        <f>VLOOKUP(A38,EQUIPOS!A8:D165,4,FALSE)</f>
        <v>143850</v>
      </c>
      <c r="L38" s="433"/>
      <c r="M38" s="434">
        <v>0.1</v>
      </c>
      <c r="N38" s="282">
        <f>K38/M38</f>
        <v>1438500</v>
      </c>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1951228.0000046098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1477</v>
      </c>
      <c r="B60" s="52" t="str">
        <f>VLOOKUP(A60,TRANSPORTE!A2:D117,3,FALSE)</f>
        <v>Transporte de equipos</v>
      </c>
      <c r="C60" s="327"/>
      <c r="D60" s="327"/>
      <c r="E60" s="327"/>
      <c r="F60" s="327"/>
      <c r="G60" s="327"/>
      <c r="H60" s="321" t="s">
        <v>339</v>
      </c>
      <c r="I60" s="289">
        <v>15</v>
      </c>
      <c r="J60" s="296">
        <v>1</v>
      </c>
      <c r="K60" s="289">
        <f>I60*J60</f>
        <v>15</v>
      </c>
      <c r="L60" s="824">
        <f>VLOOKUP(A60,TRANSPORTE!A2:D117,4,FALSE)</f>
        <v>5258.6983922486934</v>
      </c>
      <c r="M60" s="825"/>
      <c r="N60" s="297">
        <f>K60*L60</f>
        <v>78880.475883730396</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78880.475883730396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4</v>
      </c>
      <c r="B71" s="55" t="str">
        <f>VLOOKUP(A71,'MANO DE OBRA'!A8:D68,3,FALSE)</f>
        <v>Inspector de fabricación y montaje</v>
      </c>
      <c r="C71" s="53"/>
      <c r="D71" s="53"/>
      <c r="E71" s="53"/>
      <c r="F71" s="53"/>
      <c r="G71" s="53"/>
      <c r="H71" s="53"/>
      <c r="I71" s="302">
        <f>K71/J71*100</f>
        <v>81551.408459999991</v>
      </c>
      <c r="J71" s="303">
        <v>185</v>
      </c>
      <c r="K71" s="304">
        <f>VLOOKUP(A71,'MANO DE OBRA'!A8:D99,4,FALSE)</f>
        <v>150870.10565099999</v>
      </c>
      <c r="L71" s="56"/>
      <c r="M71" s="444">
        <v>26.666666664000001</v>
      </c>
      <c r="N71" s="405">
        <f>K71/M71</f>
        <v>5657.6289624782621</v>
      </c>
      <c r="O71" s="112"/>
    </row>
    <row r="72" spans="1:15">
      <c r="A72" s="168"/>
      <c r="B72" s="55"/>
      <c r="C72" s="53"/>
      <c r="D72" s="53"/>
      <c r="E72" s="53"/>
      <c r="F72" s="53"/>
      <c r="G72" s="53"/>
      <c r="H72" s="53"/>
      <c r="I72" s="302"/>
      <c r="J72" s="303"/>
      <c r="K72" s="304"/>
      <c r="L72" s="56"/>
      <c r="M72" s="441"/>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5657.6289624782621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2035766.1048508186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407153.22097016376</v>
      </c>
      <c r="M84" s="855"/>
      <c r="N84" s="57"/>
    </row>
    <row r="85" spans="1:14">
      <c r="B85" s="95" t="s">
        <v>1057</v>
      </c>
      <c r="C85" s="96"/>
      <c r="D85" s="96"/>
      <c r="E85" s="96"/>
      <c r="F85" s="96"/>
      <c r="G85" s="96"/>
      <c r="H85" s="96"/>
      <c r="I85" s="93"/>
      <c r="J85" s="94"/>
      <c r="K85" s="314">
        <v>0.05</v>
      </c>
      <c r="L85" s="854">
        <f>N79*K85</f>
        <v>101788.30524254094</v>
      </c>
      <c r="M85" s="855"/>
      <c r="N85" s="57"/>
    </row>
    <row r="86" spans="1:14" ht="15" thickBot="1">
      <c r="B86" s="97" t="s">
        <v>1058</v>
      </c>
      <c r="C86" s="98"/>
      <c r="D86" s="98"/>
      <c r="E86" s="98"/>
      <c r="F86" s="98"/>
      <c r="G86" s="98"/>
      <c r="H86" s="98"/>
      <c r="I86" s="99"/>
      <c r="J86" s="100"/>
      <c r="K86" s="315">
        <v>0.05</v>
      </c>
      <c r="L86" s="856">
        <f>N79*K86</f>
        <v>101788.30524254094</v>
      </c>
      <c r="M86" s="857"/>
      <c r="N86" s="57"/>
    </row>
    <row r="87" spans="1:14" ht="15" thickBot="1">
      <c r="B87" s="820" t="s">
        <v>1037</v>
      </c>
      <c r="C87" s="821"/>
      <c r="D87" s="821"/>
      <c r="E87" s="821"/>
      <c r="F87" s="821"/>
      <c r="G87" s="821"/>
      <c r="H87" s="821"/>
      <c r="I87" s="821"/>
      <c r="J87" s="821"/>
      <c r="K87" s="821"/>
      <c r="L87" s="821"/>
      <c r="M87" s="822"/>
      <c r="N87" s="58">
        <f>L84+L85+L86</f>
        <v>610729.83145524561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2646495.936306064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topLeftCell="A16"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8.75" customHeight="1" thickBot="1">
      <c r="A31" t="s">
        <v>1929</v>
      </c>
      <c r="B31" s="86" t="s">
        <v>1196</v>
      </c>
      <c r="C31" s="87" t="s">
        <v>2213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7"/>
      <c r="J36" s="278"/>
      <c r="K36" s="279">
        <f>VLOOKUP(A36,EQUIPOS!A6:D163,4,FALSE)</f>
        <v>2360</v>
      </c>
      <c r="L36" s="280"/>
      <c r="M36" s="346">
        <v>2</v>
      </c>
      <c r="N36" s="282">
        <f>K36/M36</f>
        <v>1180</v>
      </c>
    </row>
    <row r="37" spans="1:14">
      <c r="A37" s="119" t="s">
        <v>363</v>
      </c>
      <c r="B37" s="833" t="str">
        <f>VLOOKUP(A37,EQUIPOS!A7:D154,3,FALSE)</f>
        <v>Vibrador de concreto, Motor de 3 hp a 18.000 rpm Mangueras de 4 mt</v>
      </c>
      <c r="C37" s="834"/>
      <c r="D37" s="834"/>
      <c r="E37" s="834"/>
      <c r="F37" s="834"/>
      <c r="G37" s="834"/>
      <c r="H37" s="835"/>
      <c r="I37" s="431"/>
      <c r="J37" s="432"/>
      <c r="K37" s="279">
        <f>VLOOKUP(A37,EQUIPOS!A7:D164,4,FALSE)</f>
        <v>7500</v>
      </c>
      <c r="L37" s="345"/>
      <c r="M37" s="346">
        <v>2</v>
      </c>
      <c r="N37" s="282">
        <f>K37/M37</f>
        <v>3750</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1595.850162690625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6525.8501626906254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51821.487478372619</v>
      </c>
      <c r="N48" s="282">
        <f>K48*M48</f>
        <v>238378.84240051403</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3182.4</v>
      </c>
      <c r="N49" s="282">
        <f>K49*M49</f>
        <v>3182.4</v>
      </c>
    </row>
    <row r="50" spans="1:14">
      <c r="A50" s="167" t="s">
        <v>902</v>
      </c>
      <c r="B50" s="49" t="str">
        <f>VLOOKUP(A50,MATERIALES!A6:D373,3,FALSE)</f>
        <v>Concreto Resistencia  35 (Mpa)</v>
      </c>
      <c r="C50" s="435"/>
      <c r="D50" s="435"/>
      <c r="E50" s="435"/>
      <c r="F50" s="435"/>
      <c r="G50" s="435"/>
      <c r="H50" s="435"/>
      <c r="I50" s="435"/>
      <c r="J50" s="322" t="str">
        <f>VLOOKUP(A50,MATERIALES!A6:D642,2,FALSE)</f>
        <v>m3</v>
      </c>
      <c r="K50" s="407">
        <v>1</v>
      </c>
      <c r="L50" s="431"/>
      <c r="M50" s="412">
        <f>VLOOKUP(A50,MATERIALES!A6:D398,4,FALSE)</f>
        <v>478941.34051803674</v>
      </c>
      <c r="N50" s="282">
        <f>K50*M50</f>
        <v>478941.34051803674</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13860.355637068131</v>
      </c>
      <c r="N51" s="282">
        <f>K51*M51</f>
        <v>63757.635930513396</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784260.2188490642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824">
        <f>VLOOKUP(A60,TRANSPORTE!A2:D117,4,FALSE)</f>
        <v>1096.6533277314397</v>
      </c>
      <c r="M60" s="825"/>
      <c r="N60" s="297">
        <f>K60*L60</f>
        <v>1096.6533277314397</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1096.6533277314397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4">
        <v>16</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31917.003253812498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823799.72559329879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164759.94511865976</v>
      </c>
      <c r="M84" s="855"/>
      <c r="N84" s="57"/>
    </row>
    <row r="85" spans="1:14">
      <c r="B85" s="95" t="s">
        <v>1057</v>
      </c>
      <c r="C85" s="96"/>
      <c r="D85" s="96"/>
      <c r="E85" s="96"/>
      <c r="F85" s="96"/>
      <c r="G85" s="96"/>
      <c r="H85" s="96"/>
      <c r="I85" s="93"/>
      <c r="J85" s="94"/>
      <c r="K85" s="314">
        <v>0.05</v>
      </c>
      <c r="L85" s="854">
        <f>N79*K85</f>
        <v>41189.98627966494</v>
      </c>
      <c r="M85" s="855"/>
      <c r="N85" s="57"/>
    </row>
    <row r="86" spans="1:14" ht="15" thickBot="1">
      <c r="B86" s="97" t="s">
        <v>1058</v>
      </c>
      <c r="C86" s="98"/>
      <c r="D86" s="98"/>
      <c r="E86" s="98"/>
      <c r="F86" s="98"/>
      <c r="G86" s="98"/>
      <c r="H86" s="98"/>
      <c r="I86" s="99"/>
      <c r="J86" s="100"/>
      <c r="K86" s="315">
        <v>0.05</v>
      </c>
      <c r="L86" s="856">
        <f>N79*K86</f>
        <v>41189.98627966494</v>
      </c>
      <c r="M86" s="857"/>
      <c r="N86" s="57"/>
    </row>
    <row r="87" spans="1:14" ht="15" thickBot="1">
      <c r="B87" s="820" t="s">
        <v>1037</v>
      </c>
      <c r="C87" s="821"/>
      <c r="D87" s="821"/>
      <c r="E87" s="821"/>
      <c r="F87" s="821"/>
      <c r="G87" s="821"/>
      <c r="H87" s="821"/>
      <c r="I87" s="821"/>
      <c r="J87" s="821"/>
      <c r="K87" s="821"/>
      <c r="L87" s="821"/>
      <c r="M87" s="822"/>
      <c r="N87" s="58">
        <f>L84+L85+L86</f>
        <v>247139.91767798964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1070939.6432712884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22.5" customHeight="1" thickBot="1">
      <c r="A31" t="s">
        <v>1929</v>
      </c>
      <c r="B31" s="86" t="s">
        <v>1197</v>
      </c>
      <c r="C31" s="87" t="s">
        <v>2214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7"/>
      <c r="J36" s="278"/>
      <c r="K36" s="279">
        <f>VLOOKUP(A36,EQUIPOS!A6:D163,4,FALSE)</f>
        <v>2360</v>
      </c>
      <c r="L36" s="280"/>
      <c r="M36" s="346">
        <v>2</v>
      </c>
      <c r="N36" s="282">
        <f>K36/M36</f>
        <v>1180</v>
      </c>
    </row>
    <row r="37" spans="1:14">
      <c r="A37" s="119" t="s">
        <v>363</v>
      </c>
      <c r="B37" s="833" t="str">
        <f>VLOOKUP(A37,EQUIPOS!A7:D154,3,FALSE)</f>
        <v>Vibrador de concreto, Motor de 3 hp a 18.000 rpm Mangueras de 4 mt</v>
      </c>
      <c r="C37" s="834"/>
      <c r="D37" s="834"/>
      <c r="E37" s="834"/>
      <c r="F37" s="834"/>
      <c r="G37" s="834"/>
      <c r="H37" s="835"/>
      <c r="I37" s="431"/>
      <c r="J37" s="432"/>
      <c r="K37" s="279">
        <f>VLOOKUP(A37,EQUIPOS!A7:D164,4,FALSE)</f>
        <v>7500</v>
      </c>
      <c r="L37" s="345"/>
      <c r="M37" s="346">
        <v>2</v>
      </c>
      <c r="N37" s="282">
        <f>K37/M37</f>
        <v>3750</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6206.6801301525002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51821.487478372619</v>
      </c>
      <c r="N48" s="282">
        <f>K48*M48</f>
        <v>238378.84240051403</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3182.4</v>
      </c>
      <c r="N49" s="282">
        <f>K49*M49</f>
        <v>3182.4</v>
      </c>
    </row>
    <row r="50" spans="1:14">
      <c r="A50" s="167" t="s">
        <v>903</v>
      </c>
      <c r="B50" s="49" t="str">
        <f>VLOOKUP(A50,MATERIALES!A6:D373,3,FALSE)</f>
        <v>Concreto Resistencia  32 (Mpa)</v>
      </c>
      <c r="C50" s="435"/>
      <c r="D50" s="435"/>
      <c r="E50" s="435"/>
      <c r="F50" s="435"/>
      <c r="G50" s="435"/>
      <c r="H50" s="435"/>
      <c r="I50" s="435"/>
      <c r="J50" s="322" t="str">
        <f>VLOOKUP(A50,MATERIALES!A6:D642,2,FALSE)</f>
        <v>m3</v>
      </c>
      <c r="K50" s="407">
        <v>1</v>
      </c>
      <c r="L50" s="431"/>
      <c r="M50" s="412">
        <f>VLOOKUP(A50,MATERIALES!A6:D398,4,FALSE)</f>
        <v>338796.06</v>
      </c>
      <c r="N50" s="282">
        <f>K50*M50</f>
        <v>338796.06</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13860.355637068131</v>
      </c>
      <c r="N51" s="282">
        <f>K51*M51</f>
        <v>63757.635930513396</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644114.9383310274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824">
        <f>VLOOKUP(A60,TRANSPORTE!A2:D117,4,FALSE)</f>
        <v>1096.6533277314397</v>
      </c>
      <c r="M60" s="825"/>
      <c r="N60" s="297">
        <f>K60*L60</f>
        <v>1096.6533277314397</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1096.6533277314397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676951.87439196126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135390.37487839226</v>
      </c>
      <c r="M84" s="855"/>
      <c r="N84" s="57"/>
    </row>
    <row r="85" spans="1:14">
      <c r="B85" s="95" t="s">
        <v>1057</v>
      </c>
      <c r="C85" s="96"/>
      <c r="D85" s="96"/>
      <c r="E85" s="96"/>
      <c r="F85" s="96"/>
      <c r="G85" s="96"/>
      <c r="H85" s="96"/>
      <c r="I85" s="93"/>
      <c r="J85" s="94"/>
      <c r="K85" s="314">
        <v>0.05</v>
      </c>
      <c r="L85" s="854">
        <f>N79*K85</f>
        <v>33847.593719598066</v>
      </c>
      <c r="M85" s="855"/>
      <c r="N85" s="57"/>
    </row>
    <row r="86" spans="1:14" ht="15" thickBot="1">
      <c r="B86" s="97" t="s">
        <v>1058</v>
      </c>
      <c r="C86" s="98"/>
      <c r="D86" s="98"/>
      <c r="E86" s="98"/>
      <c r="F86" s="98"/>
      <c r="G86" s="98"/>
      <c r="H86" s="98"/>
      <c r="I86" s="99"/>
      <c r="J86" s="100"/>
      <c r="K86" s="315">
        <v>0.05</v>
      </c>
      <c r="L86" s="856">
        <f>N79*K86</f>
        <v>33847.593719598066</v>
      </c>
      <c r="M86" s="857"/>
      <c r="N86" s="57"/>
    </row>
    <row r="87" spans="1:14" ht="15" thickBot="1">
      <c r="B87" s="820" t="s">
        <v>1037</v>
      </c>
      <c r="C87" s="821"/>
      <c r="D87" s="821"/>
      <c r="E87" s="821"/>
      <c r="F87" s="821"/>
      <c r="G87" s="821"/>
      <c r="H87" s="821"/>
      <c r="I87" s="821"/>
      <c r="J87" s="821"/>
      <c r="K87" s="821"/>
      <c r="L87" s="821"/>
      <c r="M87" s="822"/>
      <c r="N87" s="58">
        <f>L84+L85+L86</f>
        <v>203085.56231758842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880037.43670954974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20.25" customHeight="1" thickBot="1">
      <c r="A31" t="s">
        <v>1929</v>
      </c>
      <c r="B31" s="86" t="s">
        <v>1198</v>
      </c>
      <c r="C31" s="87" t="s">
        <v>2215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7"/>
      <c r="J36" s="278"/>
      <c r="K36" s="279">
        <f>VLOOKUP(A36,EQUIPOS!A6:D163,4,FALSE)</f>
        <v>2360</v>
      </c>
      <c r="L36" s="280"/>
      <c r="M36" s="346">
        <v>2</v>
      </c>
      <c r="N36" s="282">
        <f>K36/M36</f>
        <v>1180</v>
      </c>
    </row>
    <row r="37" spans="1:14">
      <c r="A37" s="119" t="s">
        <v>363</v>
      </c>
      <c r="B37" s="833" t="str">
        <f>VLOOKUP(A37,EQUIPOS!A7:D154,3,FALSE)</f>
        <v>Vibrador de concreto, Motor de 3 hp a 18.000 rpm Mangueras de 4 mt</v>
      </c>
      <c r="C37" s="834"/>
      <c r="D37" s="834"/>
      <c r="E37" s="834"/>
      <c r="F37" s="834"/>
      <c r="G37" s="834"/>
      <c r="H37" s="835"/>
      <c r="I37" s="431"/>
      <c r="J37" s="432"/>
      <c r="K37" s="279">
        <f>VLOOKUP(A37,EQUIPOS!A7:D164,4,FALSE)</f>
        <v>7500</v>
      </c>
      <c r="L37" s="345"/>
      <c r="M37" s="346">
        <v>2</v>
      </c>
      <c r="N37" s="282">
        <f>K37/M37</f>
        <v>3750</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6206.6801301525002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901</v>
      </c>
      <c r="B48" s="49" t="str">
        <f>VLOOKUP(A48,MATERIALES!A5:D373,3,FALSE)</f>
        <v>Concreto Resistencia  28 (Mpa)</v>
      </c>
      <c r="C48" s="291"/>
      <c r="D48" s="291"/>
      <c r="E48" s="291"/>
      <c r="F48" s="291"/>
      <c r="G48" s="291"/>
      <c r="H48" s="291"/>
      <c r="I48" s="291"/>
      <c r="J48" s="321" t="str">
        <f>VLOOKUP(A48,MATERIALES!A4:D640,2,FALSE)</f>
        <v>m3</v>
      </c>
      <c r="K48" s="292">
        <v>1</v>
      </c>
      <c r="L48" s="277"/>
      <c r="M48" s="412">
        <f>VLOOKUP(A48,MATERIALES!A5:D396,4,FALSE)</f>
        <v>349563.69</v>
      </c>
      <c r="N48" s="282">
        <f>K48*M48</f>
        <v>349563.69</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3182.4</v>
      </c>
      <c r="N49" s="282">
        <f>K49*M49</f>
        <v>3182.4</v>
      </c>
    </row>
    <row r="50" spans="1:14">
      <c r="A50" s="167" t="s">
        <v>951</v>
      </c>
      <c r="B50" s="49" t="str">
        <f>VLOOKUP(A50,MATERIALES!A6:D373,3,FALSE)</f>
        <v>FORMALETA (Depende para que sea el Concreto)</v>
      </c>
      <c r="C50" s="435"/>
      <c r="D50" s="435"/>
      <c r="E50" s="435"/>
      <c r="F50" s="435"/>
      <c r="G50" s="435"/>
      <c r="H50" s="435"/>
      <c r="I50" s="435"/>
      <c r="J50" s="322" t="str">
        <f>VLOOKUP(A50,MATERIALES!A6:D642,2,FALSE)</f>
        <v>m2</v>
      </c>
      <c r="K50" s="407">
        <v>4.5999999999999996</v>
      </c>
      <c r="L50" s="431"/>
      <c r="M50" s="412">
        <f>VLOOKUP(A50,MATERIALES!A6:D398,4,FALSE)</f>
        <v>13860.355637068131</v>
      </c>
      <c r="N50" s="282">
        <f>K50*M50</f>
        <v>63757.635930513396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416503.72593051341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824">
        <f>VLOOKUP(A60,TRANSPORTE!A2:D117,4,FALSE)</f>
        <v>1096.6533277314397</v>
      </c>
      <c r="M60" s="825"/>
      <c r="N60" s="297">
        <f>K60*L60</f>
        <v>1096.6533277314397</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1096.6533277314397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449340.66199144733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89868.132398289468</v>
      </c>
      <c r="M84" s="855"/>
      <c r="N84" s="57"/>
    </row>
    <row r="85" spans="1:14">
      <c r="B85" s="95" t="s">
        <v>1057</v>
      </c>
      <c r="C85" s="96"/>
      <c r="D85" s="96"/>
      <c r="E85" s="96"/>
      <c r="F85" s="96"/>
      <c r="G85" s="96"/>
      <c r="H85" s="96"/>
      <c r="I85" s="93"/>
      <c r="J85" s="94"/>
      <c r="K85" s="314">
        <v>0.05</v>
      </c>
      <c r="L85" s="854">
        <f>N79*K85</f>
        <v>22467.033099572367</v>
      </c>
      <c r="M85" s="855"/>
      <c r="N85" s="57"/>
    </row>
    <row r="86" spans="1:14" ht="15" thickBot="1">
      <c r="B86" s="97" t="s">
        <v>1058</v>
      </c>
      <c r="C86" s="98"/>
      <c r="D86" s="98"/>
      <c r="E86" s="98"/>
      <c r="F86" s="98"/>
      <c r="G86" s="98"/>
      <c r="H86" s="98"/>
      <c r="I86" s="99"/>
      <c r="J86" s="100"/>
      <c r="K86" s="315">
        <v>0.05</v>
      </c>
      <c r="L86" s="856">
        <f>N79*K86</f>
        <v>22467.033099572367</v>
      </c>
      <c r="M86" s="857"/>
      <c r="N86" s="57"/>
    </row>
    <row r="87" spans="1:14" ht="15" thickBot="1">
      <c r="B87" s="820" t="s">
        <v>1037</v>
      </c>
      <c r="C87" s="821"/>
      <c r="D87" s="821"/>
      <c r="E87" s="821"/>
      <c r="F87" s="821"/>
      <c r="G87" s="821"/>
      <c r="H87" s="821"/>
      <c r="I87" s="821"/>
      <c r="J87" s="821"/>
      <c r="K87" s="821"/>
      <c r="L87" s="821"/>
      <c r="M87" s="822"/>
      <c r="N87" s="58">
        <f>L84+L85+L86</f>
        <v>134802.19859743421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584142.86058888154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topLeftCell="A64"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1199</v>
      </c>
      <c r="C31" s="87" t="s">
        <v>2216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7"/>
      <c r="J36" s="278"/>
      <c r="K36" s="279">
        <f>VLOOKUP(A36,EQUIPOS!A6:D163,4,FALSE)</f>
        <v>2360</v>
      </c>
      <c r="L36" s="280"/>
      <c r="M36" s="346">
        <v>2</v>
      </c>
      <c r="N36" s="282">
        <f>K36/M36</f>
        <v>1180</v>
      </c>
    </row>
    <row r="37" spans="1:14">
      <c r="A37" s="119" t="s">
        <v>363</v>
      </c>
      <c r="B37" s="833" t="str">
        <f>VLOOKUP(A37,EQUIPOS!A7:D154,3,FALSE)</f>
        <v>Vibrador de concreto, Motor de 3 hp a 18.000 rpm Mangueras de 4 mt</v>
      </c>
      <c r="C37" s="834"/>
      <c r="D37" s="834"/>
      <c r="E37" s="834"/>
      <c r="F37" s="834"/>
      <c r="G37" s="834"/>
      <c r="H37" s="835"/>
      <c r="I37" s="431"/>
      <c r="J37" s="432"/>
      <c r="K37" s="279">
        <f>VLOOKUP(A37,EQUIPOS!A7:D164,4,FALSE)</f>
        <v>7500</v>
      </c>
      <c r="L37" s="345"/>
      <c r="M37" s="346">
        <v>2</v>
      </c>
      <c r="N37" s="282">
        <f>K37/M37</f>
        <v>3750</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6206.6801301525002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904</v>
      </c>
      <c r="B48" s="49" t="str">
        <f>VLOOKUP(A48,MATERIALES!A5:D373,3,FALSE)</f>
        <v>Concreto Resistencia  21 (Mpa)</v>
      </c>
      <c r="C48" s="291"/>
      <c r="D48" s="291"/>
      <c r="E48" s="291"/>
      <c r="F48" s="291"/>
      <c r="G48" s="291"/>
      <c r="H48" s="291"/>
      <c r="I48" s="291"/>
      <c r="J48" s="321" t="str">
        <f>VLOOKUP(A48,MATERIALES!A4:D640,2,FALSE)</f>
        <v>m3</v>
      </c>
      <c r="K48" s="292">
        <v>1</v>
      </c>
      <c r="L48" s="277"/>
      <c r="M48" s="412">
        <f>VLOOKUP(A48,MATERIALES!A5:D396,4,FALSE)</f>
        <v>336322.56</v>
      </c>
      <c r="N48" s="282">
        <f>K48*M48</f>
        <v>336322.56</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3182.4</v>
      </c>
      <c r="N49" s="282">
        <f>K49*M49</f>
        <v>3182.4</v>
      </c>
    </row>
    <row r="50" spans="1:14">
      <c r="A50" s="167"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4.5999999999999996</v>
      </c>
      <c r="L50" s="431"/>
      <c r="M50" s="412">
        <f>VLOOKUP(A50,MATERIALES!A6:D398,4,FALSE)</f>
        <v>4620.4965734546822</v>
      </c>
      <c r="N50" s="282">
        <f>K50*M50</f>
        <v>21254.284237891537</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360759.24423789157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824">
        <f>VLOOKUP(A60,TRANSPORTE!A2:D117,4,FALSE)</f>
        <v>1096.6533277314397</v>
      </c>
      <c r="M60" s="825"/>
      <c r="N60" s="297">
        <f>K60*L60</f>
        <v>1096.6533277314397</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1096.6533277314397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393596.18029882549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78719.236059765099</v>
      </c>
      <c r="M84" s="855"/>
      <c r="N84" s="57"/>
    </row>
    <row r="85" spans="1:14">
      <c r="B85" s="95" t="s">
        <v>1057</v>
      </c>
      <c r="C85" s="96"/>
      <c r="D85" s="96"/>
      <c r="E85" s="96"/>
      <c r="F85" s="96"/>
      <c r="G85" s="96"/>
      <c r="H85" s="96"/>
      <c r="I85" s="93"/>
      <c r="J85" s="94"/>
      <c r="K85" s="314">
        <v>0.05</v>
      </c>
      <c r="L85" s="854">
        <f>N79*K85</f>
        <v>19679.809014941275</v>
      </c>
      <c r="M85" s="855"/>
      <c r="N85" s="57"/>
    </row>
    <row r="86" spans="1:14" ht="15" thickBot="1">
      <c r="B86" s="97" t="s">
        <v>1058</v>
      </c>
      <c r="C86" s="98"/>
      <c r="D86" s="98"/>
      <c r="E86" s="98"/>
      <c r="F86" s="98"/>
      <c r="G86" s="98"/>
      <c r="H86" s="98"/>
      <c r="I86" s="99"/>
      <c r="J86" s="100"/>
      <c r="K86" s="315">
        <v>0.05</v>
      </c>
      <c r="L86" s="856">
        <f>N79*K86</f>
        <v>19679.809014941275</v>
      </c>
      <c r="M86" s="857"/>
      <c r="N86" s="57"/>
    </row>
    <row r="87" spans="1:14" ht="15" thickBot="1">
      <c r="B87" s="820" t="s">
        <v>1037</v>
      </c>
      <c r="C87" s="821"/>
      <c r="D87" s="821"/>
      <c r="E87" s="821"/>
      <c r="F87" s="821"/>
      <c r="G87" s="821"/>
      <c r="H87" s="821"/>
      <c r="I87" s="821"/>
      <c r="J87" s="821"/>
      <c r="K87" s="821"/>
      <c r="L87" s="821"/>
      <c r="M87" s="822"/>
      <c r="N87" s="58">
        <f>L84+L85+L86</f>
        <v>118078.85408964765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511675.03438847314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5.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1200</v>
      </c>
      <c r="C31" s="87" t="s">
        <v>2217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7"/>
      <c r="J36" s="278"/>
      <c r="K36" s="279">
        <f>VLOOKUP(A36,EQUIPOS!A6:D163,4,FALSE)</f>
        <v>9583.5999999999985</v>
      </c>
      <c r="L36" s="280"/>
      <c r="M36" s="346">
        <v>1</v>
      </c>
      <c r="N36" s="282">
        <f>K36/M36</f>
        <v>9583.5999999999985</v>
      </c>
    </row>
    <row r="37" spans="1:14">
      <c r="A37" s="119" t="s">
        <v>363</v>
      </c>
      <c r="B37" s="833" t="str">
        <f>VLOOKUP(A37,EQUIPOS!A7:D154,3,FALSE)</f>
        <v>Vibrador de concreto, Motor de 3 hp a 18.000 rpm Mangueras de 4 mt</v>
      </c>
      <c r="C37" s="834"/>
      <c r="D37" s="834"/>
      <c r="E37" s="834"/>
      <c r="F37" s="834"/>
      <c r="G37" s="834"/>
      <c r="H37" s="835"/>
      <c r="I37" s="431"/>
      <c r="J37" s="432"/>
      <c r="K37" s="279">
        <f>VLOOKUP(A37,EQUIPOS!A7:D164,4,FALSE)</f>
        <v>7500</v>
      </c>
      <c r="L37" s="345"/>
      <c r="M37" s="346">
        <v>1</v>
      </c>
      <c r="N37" s="282">
        <f>K37/M37</f>
        <v>7500</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N81*M41</f>
        <v>3191.7003253812504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20275.300325381249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0.95</v>
      </c>
      <c r="L48" s="277"/>
      <c r="M48" s="412">
        <f>VLOOKUP(A48,MATERIALES!A5:D396,4,FALSE)</f>
        <v>59556.215628027116</v>
      </c>
      <c r="N48" s="282">
        <f>K48*M48</f>
        <v>56578.404846625759</v>
      </c>
    </row>
    <row r="49" spans="1:14">
      <c r="A49" s="167" t="s">
        <v>845</v>
      </c>
      <c r="B49" s="49" t="str">
        <f>VLOOKUP(A49,MATERIALES!A6:D373,3,FALSE)</f>
        <v>Agua</v>
      </c>
      <c r="C49" s="435"/>
      <c r="D49" s="435"/>
      <c r="E49" s="435"/>
      <c r="F49" s="435"/>
      <c r="G49" s="435"/>
      <c r="H49" s="435"/>
      <c r="I49" s="435"/>
      <c r="J49" s="322" t="str">
        <f>VLOOKUP(A49,MATERIALES!A5:D641,2,FALSE)</f>
        <v>lt</v>
      </c>
      <c r="K49" s="407">
        <v>170</v>
      </c>
      <c r="L49" s="431"/>
      <c r="M49" s="412">
        <f>VLOOKUP(A49,MATERIALES!A6:D397,4,FALSE)</f>
        <v>2</v>
      </c>
      <c r="N49" s="282">
        <f>K49*M49</f>
        <v>340</v>
      </c>
    </row>
    <row r="50" spans="1:14">
      <c r="A50" s="167" t="s">
        <v>873</v>
      </c>
      <c r="B50" s="49" t="str">
        <f>VLOOKUP(A50,MATERIALES!A6:D373,3,FALSE)</f>
        <v>Arena lavada</v>
      </c>
      <c r="C50" s="435"/>
      <c r="D50" s="435"/>
      <c r="E50" s="435"/>
      <c r="F50" s="435"/>
      <c r="G50" s="435"/>
      <c r="H50" s="435"/>
      <c r="I50" s="435"/>
      <c r="J50" s="322" t="str">
        <f>VLOOKUP(A50,MATERIALES!A6:D642,2,FALSE)</f>
        <v>m3</v>
      </c>
      <c r="K50" s="407">
        <v>0.55000000000000004</v>
      </c>
      <c r="L50" s="431"/>
      <c r="M50" s="412">
        <f>VLOOKUP(A50,MATERIALES!A6:D398,4,FALSE)</f>
        <v>45858.28603358088</v>
      </c>
      <c r="N50" s="282">
        <f>K50*M50</f>
        <v>25222.057318469488</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300</v>
      </c>
      <c r="L51" s="431"/>
      <c r="M51" s="412">
        <f>VLOOKUP(A51,MATERIALES!A6:D399,4,FALSE)</f>
        <v>402.25547881276827</v>
      </c>
      <c r="N51" s="282">
        <f>K51*M51</f>
        <v>120676.64364383048</v>
      </c>
    </row>
    <row r="52" spans="1:14">
      <c r="A52" s="167" t="s">
        <v>941</v>
      </c>
      <c r="B52" s="49" t="str">
        <f>VLOOKUP(A52,MATERIALES!A7:D373,3,FALSE)</f>
        <v xml:space="preserve">Formaleta (gaviones, juntas de bordillos, juntas de cunetas, muros, concretos clase D,E, F y G)
</v>
      </c>
      <c r="C52" s="435"/>
      <c r="D52" s="435"/>
      <c r="E52" s="435"/>
      <c r="F52" s="435"/>
      <c r="G52" s="435"/>
      <c r="H52" s="435"/>
      <c r="I52" s="435"/>
      <c r="J52" s="322" t="str">
        <f>VLOOKUP(A52,MATERIALES!A6:D644,2,FALSE)</f>
        <v>m2</v>
      </c>
      <c r="K52" s="407">
        <v>3.1</v>
      </c>
      <c r="L52" s="431"/>
      <c r="M52" s="412">
        <f>VLOOKUP(A52,MATERIALES!A7:D400,4,FALSE)</f>
        <v>4620.4965734546822</v>
      </c>
      <c r="N52" s="282">
        <f>K52*M52</f>
        <v>14323.539377709516</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SUM(N48:N58)</f>
        <v>217140.64518663526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1313</v>
      </c>
      <c r="B64" s="52" t="str">
        <f>VLOOKUP(A64,TRANSPORTE!A2:D117,3,FALSE)</f>
        <v>Transporte de arena</v>
      </c>
      <c r="C64" s="327"/>
      <c r="D64" s="327"/>
      <c r="E64" s="327"/>
      <c r="F64" s="327"/>
      <c r="G64" s="327"/>
      <c r="H64" s="321" t="s">
        <v>339</v>
      </c>
      <c r="I64" s="289">
        <v>0.55000000000000004</v>
      </c>
      <c r="J64" s="296">
        <v>1</v>
      </c>
      <c r="K64" s="289">
        <f>I64*J64</f>
        <v>0.55000000000000004</v>
      </c>
      <c r="L64" s="824">
        <f>VLOOKUP(A64,TRANSPORTE!A2:D117,4,FALSE)</f>
        <v>1112</v>
      </c>
      <c r="M64" s="825"/>
      <c r="N64" s="297">
        <f>K64*L64</f>
        <v>611.6</v>
      </c>
    </row>
    <row r="65" spans="1:15">
      <c r="A65" t="s">
        <v>1365</v>
      </c>
      <c r="B65" s="52" t="str">
        <f>VLOOKUP(A65,TRANSPORTE!A3:D117,3,FALSE)</f>
        <v>Transporte de material triturado</v>
      </c>
      <c r="C65" s="53"/>
      <c r="D65" s="53"/>
      <c r="E65" s="53"/>
      <c r="F65" s="53"/>
      <c r="G65" s="53"/>
      <c r="H65" s="321" t="s">
        <v>339</v>
      </c>
      <c r="I65" s="289">
        <v>0.95</v>
      </c>
      <c r="J65" s="296">
        <v>1</v>
      </c>
      <c r="K65" s="289">
        <f>I65*J65</f>
        <v>0.95</v>
      </c>
      <c r="L65" s="824">
        <f>VLOOKUP(A65,TRANSPORTE!A3:D117,4,FALSE)</f>
        <v>1082</v>
      </c>
      <c r="M65" s="825"/>
      <c r="N65" s="297">
        <f>K65*L65</f>
        <v>1027.8999999999999</v>
      </c>
    </row>
    <row r="66" spans="1:15">
      <c r="B66" s="52"/>
      <c r="C66" s="53"/>
      <c r="D66" s="53"/>
      <c r="E66" s="53"/>
      <c r="F66" s="53"/>
      <c r="G66" s="53"/>
      <c r="H66" s="321"/>
      <c r="I66" s="289"/>
      <c r="J66" s="296"/>
      <c r="K66" s="289"/>
      <c r="L66" s="824"/>
      <c r="M66" s="825"/>
      <c r="N66" s="297"/>
    </row>
    <row r="67" spans="1:15">
      <c r="B67" s="52"/>
      <c r="C67" s="53"/>
      <c r="D67" s="53"/>
      <c r="E67" s="53"/>
      <c r="F67" s="53"/>
      <c r="G67" s="53"/>
      <c r="H67" s="321"/>
      <c r="I67" s="289"/>
      <c r="J67" s="296"/>
      <c r="K67" s="289"/>
      <c r="L67" s="824"/>
      <c r="M67" s="825"/>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1639.5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63834.006507625003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302889.45201964153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60577.890403928308</v>
      </c>
      <c r="M88" s="855"/>
      <c r="N88" s="57"/>
    </row>
    <row r="89" spans="1:14">
      <c r="B89" s="95" t="s">
        <v>1057</v>
      </c>
      <c r="C89" s="96"/>
      <c r="D89" s="96"/>
      <c r="E89" s="96"/>
      <c r="F89" s="96"/>
      <c r="G89" s="96"/>
      <c r="H89" s="96"/>
      <c r="I89" s="93"/>
      <c r="J89" s="94"/>
      <c r="K89" s="314">
        <v>0.05</v>
      </c>
      <c r="L89" s="854">
        <f>N83*K89</f>
        <v>15144.472600982077</v>
      </c>
      <c r="M89" s="855"/>
      <c r="N89" s="57"/>
    </row>
    <row r="90" spans="1:14" ht="15" thickBot="1">
      <c r="B90" s="97" t="s">
        <v>1058</v>
      </c>
      <c r="C90" s="98"/>
      <c r="D90" s="98"/>
      <c r="E90" s="98"/>
      <c r="F90" s="98"/>
      <c r="G90" s="98"/>
      <c r="H90" s="98"/>
      <c r="I90" s="99"/>
      <c r="J90" s="100"/>
      <c r="K90" s="315">
        <v>0.05</v>
      </c>
      <c r="L90" s="856">
        <f>N83*K90</f>
        <v>15144.472600982077</v>
      </c>
      <c r="M90" s="857"/>
      <c r="N90" s="57"/>
    </row>
    <row r="91" spans="1:14" ht="15" thickBot="1">
      <c r="B91" s="820" t="s">
        <v>1037</v>
      </c>
      <c r="C91" s="821"/>
      <c r="D91" s="821"/>
      <c r="E91" s="821"/>
      <c r="F91" s="821"/>
      <c r="G91" s="821"/>
      <c r="H91" s="821"/>
      <c r="I91" s="821"/>
      <c r="J91" s="821"/>
      <c r="K91" s="821"/>
      <c r="L91" s="821"/>
      <c r="M91" s="822"/>
      <c r="N91" s="58">
        <f>L88+L89+L90</f>
        <v>90866.835605892455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393756.28762553399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8"/>
      <c r="K123" s="968"/>
      <c r="L123" s="968"/>
      <c r="M123" s="968"/>
      <c r="N123" s="969"/>
    </row>
    <row r="124" spans="2:14" ht="15" thickBot="1">
      <c r="B124" s="429" t="s">
        <v>2327</v>
      </c>
      <c r="C124" s="430"/>
      <c r="D124" s="430"/>
      <c r="E124" s="269"/>
      <c r="F124" s="269"/>
      <c r="G124" s="269"/>
      <c r="H124" s="269"/>
      <c r="I124" s="269"/>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topLeftCell="A28"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1201</v>
      </c>
      <c r="C31" s="87" t="s">
        <v>2218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7"/>
      <c r="J36" s="278"/>
      <c r="K36" s="279">
        <f>VLOOKUP(A36,EQUIPOS!A6:D163,4,FALSE)</f>
        <v>9583.5999999999985</v>
      </c>
      <c r="L36" s="280"/>
      <c r="M36" s="346">
        <v>1</v>
      </c>
      <c r="N36" s="282">
        <f>K36/M36</f>
        <v>9583.5999999999985</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N81*M41</f>
        <v>3191.7003253812504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12775.300325381249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0.84</v>
      </c>
      <c r="L48" s="277"/>
      <c r="M48" s="412">
        <f>VLOOKUP(A48,MATERIALES!A5:D396,4,FALSE)</f>
        <v>59556.215628027116</v>
      </c>
      <c r="N48" s="282">
        <f>K48*M48</f>
        <v>50027.221127542776</v>
      </c>
    </row>
    <row r="49" spans="1:14">
      <c r="A49" s="167" t="s">
        <v>845</v>
      </c>
      <c r="B49" s="49" t="str">
        <f>VLOOKUP(A49,MATERIALES!A6:D373,3,FALSE)</f>
        <v>Agua</v>
      </c>
      <c r="C49" s="435"/>
      <c r="D49" s="435"/>
      <c r="E49" s="435"/>
      <c r="F49" s="435"/>
      <c r="G49" s="435"/>
      <c r="H49" s="435"/>
      <c r="I49" s="435"/>
      <c r="J49" s="322" t="str">
        <f>VLOOKUP(A49,MATERIALES!A5:D641,2,FALSE)</f>
        <v>lt</v>
      </c>
      <c r="K49" s="407">
        <v>185</v>
      </c>
      <c r="L49" s="431"/>
      <c r="M49" s="412">
        <f>VLOOKUP(A49,MATERIALES!A6:D397,4,FALSE)</f>
        <v>2</v>
      </c>
      <c r="N49" s="282">
        <f>K49*M49</f>
        <v>370</v>
      </c>
    </row>
    <row r="50" spans="1:14">
      <c r="A50" s="167" t="s">
        <v>873</v>
      </c>
      <c r="B50" s="49" t="str">
        <f>VLOOKUP(A50,MATERIALES!A6:D373,3,FALSE)</f>
        <v>Arena lavada</v>
      </c>
      <c r="C50" s="435"/>
      <c r="D50" s="435"/>
      <c r="E50" s="435"/>
      <c r="F50" s="435"/>
      <c r="G50" s="435"/>
      <c r="H50" s="435"/>
      <c r="I50" s="435"/>
      <c r="J50" s="322" t="str">
        <f>VLOOKUP(A50,MATERIALES!A6:D642,2,FALSE)</f>
        <v>m3</v>
      </c>
      <c r="K50" s="407">
        <v>0.63</v>
      </c>
      <c r="L50" s="431"/>
      <c r="M50" s="412">
        <f>VLOOKUP(A50,MATERIALES!A6:D398,4,FALSE)</f>
        <v>45858.28603358088</v>
      </c>
      <c r="N50" s="282">
        <f>K50*M50</f>
        <v>28890.720201155953</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260</v>
      </c>
      <c r="L51" s="431"/>
      <c r="M51" s="412">
        <f>VLOOKUP(A51,MATERIALES!A6:D399,4,FALSE)</f>
        <v>402.25547881276827</v>
      </c>
      <c r="N51" s="282">
        <f>K51*M51</f>
        <v>104586.42449131975</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SUM(N48:N58)</f>
        <v>183874.36582001846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1313</v>
      </c>
      <c r="B64" s="52" t="str">
        <f>VLOOKUP(A64,TRANSPORTE!A2:D117,3,FALSE)</f>
        <v>Transporte de arena</v>
      </c>
      <c r="C64" s="327"/>
      <c r="D64" s="327"/>
      <c r="E64" s="327"/>
      <c r="F64" s="327"/>
      <c r="G64" s="327"/>
      <c r="H64" s="321" t="s">
        <v>339</v>
      </c>
      <c r="I64" s="289">
        <v>0.63</v>
      </c>
      <c r="J64" s="296">
        <v>1</v>
      </c>
      <c r="K64" s="289">
        <f>I64*J64</f>
        <v>0.63</v>
      </c>
      <c r="L64" s="824">
        <f>VLOOKUP(A64,TRANSPORTE!A2:D117,4,FALSE)</f>
        <v>1112</v>
      </c>
      <c r="M64" s="825"/>
      <c r="N64" s="297">
        <f>K64*L64</f>
        <v>700.56000000000006</v>
      </c>
    </row>
    <row r="65" spans="1:15">
      <c r="A65" t="s">
        <v>1365</v>
      </c>
      <c r="B65" s="52" t="str">
        <f>VLOOKUP(A65,TRANSPORTE!A3:D117,3,FALSE)</f>
        <v>Transporte de material triturado</v>
      </c>
      <c r="C65" s="53"/>
      <c r="D65" s="53"/>
      <c r="E65" s="53"/>
      <c r="F65" s="53"/>
      <c r="G65" s="53"/>
      <c r="H65" s="321" t="s">
        <v>339</v>
      </c>
      <c r="I65" s="289">
        <v>0.84</v>
      </c>
      <c r="J65" s="296">
        <v>1</v>
      </c>
      <c r="K65" s="289">
        <f>I65*J65</f>
        <v>0.84</v>
      </c>
      <c r="L65" s="824">
        <f>VLOOKUP(A65,TRANSPORTE!A3:D117,4,FALSE)</f>
        <v>1082</v>
      </c>
      <c r="M65" s="825"/>
      <c r="N65" s="297">
        <f>K65*L65</f>
        <v>908.88</v>
      </c>
    </row>
    <row r="66" spans="1:15">
      <c r="B66" s="52"/>
      <c r="C66" s="53"/>
      <c r="D66" s="53"/>
      <c r="E66" s="53"/>
      <c r="F66" s="53"/>
      <c r="G66" s="53"/>
      <c r="H66" s="321"/>
      <c r="I66" s="289"/>
      <c r="J66" s="296"/>
      <c r="K66" s="289"/>
      <c r="L66" s="824"/>
      <c r="M66" s="825"/>
      <c r="N66" s="297"/>
    </row>
    <row r="67" spans="1:15">
      <c r="B67" s="52"/>
      <c r="C67" s="53"/>
      <c r="D67" s="53"/>
      <c r="E67" s="53"/>
      <c r="F67" s="53"/>
      <c r="G67" s="53"/>
      <c r="H67" s="321"/>
      <c r="I67" s="289"/>
      <c r="J67" s="296"/>
      <c r="K67" s="289"/>
      <c r="L67" s="824"/>
      <c r="M67" s="825"/>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1609.44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63834.006507625003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262093.11265302473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52418.622530604945</v>
      </c>
      <c r="M88" s="855"/>
      <c r="N88" s="57"/>
    </row>
    <row r="89" spans="1:14">
      <c r="B89" s="95" t="s">
        <v>1057</v>
      </c>
      <c r="C89" s="96"/>
      <c r="D89" s="96"/>
      <c r="E89" s="96"/>
      <c r="F89" s="96"/>
      <c r="G89" s="96"/>
      <c r="H89" s="96"/>
      <c r="I89" s="93"/>
      <c r="J89" s="94"/>
      <c r="K89" s="314">
        <v>0.05</v>
      </c>
      <c r="L89" s="854">
        <f>N83*K89</f>
        <v>13104.655632651236</v>
      </c>
      <c r="M89" s="855"/>
      <c r="N89" s="57"/>
    </row>
    <row r="90" spans="1:14" ht="15" thickBot="1">
      <c r="B90" s="97" t="s">
        <v>1058</v>
      </c>
      <c r="C90" s="98"/>
      <c r="D90" s="98"/>
      <c r="E90" s="98"/>
      <c r="F90" s="98"/>
      <c r="G90" s="98"/>
      <c r="H90" s="98"/>
      <c r="I90" s="99"/>
      <c r="J90" s="100"/>
      <c r="K90" s="315">
        <v>0.05</v>
      </c>
      <c r="L90" s="856">
        <f>N83*K90</f>
        <v>13104.655632651236</v>
      </c>
      <c r="M90" s="857"/>
      <c r="N90" s="57"/>
    </row>
    <row r="91" spans="1:14" ht="15" thickBot="1">
      <c r="B91" s="820" t="s">
        <v>1037</v>
      </c>
      <c r="C91" s="821"/>
      <c r="D91" s="821"/>
      <c r="E91" s="821"/>
      <c r="F91" s="821"/>
      <c r="G91" s="821"/>
      <c r="H91" s="821"/>
      <c r="I91" s="821"/>
      <c r="J91" s="821"/>
      <c r="K91" s="821"/>
      <c r="L91" s="821"/>
      <c r="M91" s="822"/>
      <c r="N91" s="58">
        <f>L88+L89+L90</f>
        <v>78627.933795907418</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340721.04644893215</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8"/>
      <c r="K123" s="968"/>
      <c r="L123" s="968"/>
      <c r="M123" s="968"/>
      <c r="N123" s="969"/>
    </row>
    <row r="124" spans="2:14" ht="15" thickBot="1">
      <c r="B124" s="429" t="s">
        <v>2327</v>
      </c>
      <c r="C124" s="430"/>
      <c r="D124" s="430"/>
      <c r="E124" s="269"/>
      <c r="F124" s="269"/>
      <c r="G124" s="269"/>
      <c r="H124" s="269"/>
      <c r="I124" s="269"/>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2"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1202</v>
      </c>
      <c r="C31" s="87" t="s">
        <v>2219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7"/>
      <c r="J36" s="278"/>
      <c r="K36" s="279">
        <f>VLOOKUP(A36,EQUIPOS!A6:D163,4,FALSE)</f>
        <v>9583.5999999999985</v>
      </c>
      <c r="L36" s="280"/>
      <c r="M36" s="346">
        <v>1</v>
      </c>
      <c r="N36" s="282">
        <f>K36/M36</f>
        <v>9583.5999999999985</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N81*M41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12136.960260304999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59556.215628027116</v>
      </c>
      <c r="N48" s="282">
        <f>K48*M48</f>
        <v>30016.332676525668</v>
      </c>
    </row>
    <row r="49" spans="1:14">
      <c r="A49" s="167" t="s">
        <v>845</v>
      </c>
      <c r="B49" s="49" t="str">
        <f>VLOOKUP(A49,MATERIALES!A6:D373,3,FALSE)</f>
        <v>Agua</v>
      </c>
      <c r="C49" s="435"/>
      <c r="D49" s="435"/>
      <c r="E49" s="435"/>
      <c r="F49" s="435"/>
      <c r="G49" s="435"/>
      <c r="H49" s="435"/>
      <c r="I49" s="435"/>
      <c r="J49" s="322" t="str">
        <f>VLOOKUP(A49,MATERIALES!A5:D641,2,FALSE)</f>
        <v>lt</v>
      </c>
      <c r="K49" s="407">
        <v>111</v>
      </c>
      <c r="L49" s="431"/>
      <c r="M49" s="412">
        <f>VLOOKUP(A49,MATERIALES!A6:D397,4,FALSE)</f>
        <v>2</v>
      </c>
      <c r="N49" s="282">
        <f>K49*M49</f>
        <v>222</v>
      </c>
    </row>
    <row r="50" spans="1:14">
      <c r="A50" s="167" t="s">
        <v>625</v>
      </c>
      <c r="B50" s="49" t="str">
        <f>VLOOKUP(A50,MATERIALES!A6:D373,3,FALSE)</f>
        <v xml:space="preserve">Piedra para concreto ciclópeo (rajón o canto rodado)
</v>
      </c>
      <c r="C50" s="435"/>
      <c r="D50" s="435"/>
      <c r="E50" s="435"/>
      <c r="F50" s="435"/>
      <c r="G50" s="435"/>
      <c r="H50" s="435"/>
      <c r="I50" s="435"/>
      <c r="J50" s="322" t="str">
        <f>VLOOKUP(A50,MATERIALES!A6:D642,2,FALSE)</f>
        <v>m3</v>
      </c>
      <c r="K50" s="407">
        <v>0.4</v>
      </c>
      <c r="L50" s="431"/>
      <c r="M50" s="412">
        <f>VLOOKUP(A50,MATERIALES!A6:D398,4,FALSE)</f>
        <v>31087.261717546007</v>
      </c>
      <c r="N50" s="282">
        <f>K50*M50</f>
        <v>12434.904687018403</v>
      </c>
    </row>
    <row r="51" spans="1:14">
      <c r="A51" s="167" t="s">
        <v>873</v>
      </c>
      <c r="B51" s="49" t="str">
        <f>VLOOKUP(A51,MATERIALES!A6:D373,3,FALSE)</f>
        <v>Arena lavada</v>
      </c>
      <c r="C51" s="435"/>
      <c r="D51" s="435"/>
      <c r="E51" s="435"/>
      <c r="F51" s="435"/>
      <c r="G51" s="435"/>
      <c r="H51" s="435"/>
      <c r="I51" s="435"/>
      <c r="J51" s="322" t="str">
        <f>VLOOKUP(A51,MATERIALES!A6:D643,2,FALSE)</f>
        <v>m3</v>
      </c>
      <c r="K51" s="407">
        <v>0.378</v>
      </c>
      <c r="L51" s="431"/>
      <c r="M51" s="412">
        <f>VLOOKUP(A51,MATERIALES!A6:D399,4,FALSE)</f>
        <v>45858.28603358088</v>
      </c>
      <c r="N51" s="282">
        <f>K51*M51</f>
        <v>17334.432120693571</v>
      </c>
    </row>
    <row r="52" spans="1:14">
      <c r="A52" s="167" t="s">
        <v>875</v>
      </c>
      <c r="B52" s="49" t="str">
        <f>VLOOKUP(A52,MATERIALES!A7:D373,3,FALSE)</f>
        <v xml:space="preserve">Cemento gris
</v>
      </c>
      <c r="C52" s="435"/>
      <c r="D52" s="435"/>
      <c r="E52" s="435"/>
      <c r="F52" s="435"/>
      <c r="G52" s="435"/>
      <c r="H52" s="435"/>
      <c r="I52" s="435"/>
      <c r="J52" s="322" t="str">
        <f>VLOOKUP(A52,MATERIALES!A6:D644,2,FALSE)</f>
        <v>kg</v>
      </c>
      <c r="K52" s="407">
        <v>156</v>
      </c>
      <c r="L52" s="431"/>
      <c r="M52" s="412">
        <f>VLOOKUP(A52,MATERIALES!A7:D400,4,FALSE)</f>
        <v>402.25547881276827</v>
      </c>
      <c r="N52" s="282">
        <f>K52*M52</f>
        <v>62751.854694791851</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SUM(N48:N58)</f>
        <v>122759.5241790295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A64" t="s">
        <v>1313</v>
      </c>
      <c r="B64" s="52" t="str">
        <f>VLOOKUP(A64,TRANSPORTE!A2:D117,3,FALSE)</f>
        <v>Transporte de arena</v>
      </c>
      <c r="C64" s="327"/>
      <c r="D64" s="327"/>
      <c r="E64" s="327"/>
      <c r="F64" s="327"/>
      <c r="G64" s="327"/>
      <c r="H64" s="321" t="s">
        <v>339</v>
      </c>
      <c r="I64" s="289">
        <v>0.378</v>
      </c>
      <c r="J64" s="296">
        <v>1</v>
      </c>
      <c r="K64" s="289">
        <f>I64*J64</f>
        <v>0.378</v>
      </c>
      <c r="L64" s="824">
        <f>VLOOKUP(A64,TRANSPORTE!A2:D117,4,FALSE)</f>
        <v>1112</v>
      </c>
      <c r="M64" s="825"/>
      <c r="N64" s="297">
        <f>K64*L64</f>
        <v>420.33600000000001</v>
      </c>
    </row>
    <row r="65" spans="1:15">
      <c r="A65" t="s">
        <v>1365</v>
      </c>
      <c r="B65" s="52" t="str">
        <f>VLOOKUP(A65,TRANSPORTE!A3:D117,3,FALSE)</f>
        <v>Transporte de material triturado</v>
      </c>
      <c r="C65" s="53"/>
      <c r="D65" s="53"/>
      <c r="E65" s="53"/>
      <c r="F65" s="53"/>
      <c r="G65" s="53"/>
      <c r="H65" s="321" t="s">
        <v>339</v>
      </c>
      <c r="I65" s="289">
        <v>0.504</v>
      </c>
      <c r="J65" s="296">
        <v>1</v>
      </c>
      <c r="K65" s="289">
        <f>I65*J65</f>
        <v>0.504</v>
      </c>
      <c r="L65" s="824">
        <f>VLOOKUP(A65,TRANSPORTE!A3:D117,4,FALSE)</f>
        <v>1082</v>
      </c>
      <c r="M65" s="825"/>
      <c r="N65" s="297">
        <f>K65*L65</f>
        <v>545.32799999999997</v>
      </c>
    </row>
    <row r="66" spans="1:15">
      <c r="A66" t="s">
        <v>1392</v>
      </c>
      <c r="B66" s="52" t="str">
        <f>VLOOKUP(A66,TRANSPORTE!A3:D117,3,FALSE)</f>
        <v>Transporte de piedra para Ciclópeo</v>
      </c>
      <c r="C66" s="53"/>
      <c r="D66" s="53"/>
      <c r="E66" s="53"/>
      <c r="F66" s="53"/>
      <c r="G66" s="53"/>
      <c r="H66" s="321" t="s">
        <v>339</v>
      </c>
      <c r="I66" s="289">
        <v>0.4</v>
      </c>
      <c r="J66" s="296">
        <v>1</v>
      </c>
      <c r="K66" s="289">
        <f>I66*J66</f>
        <v>0.4</v>
      </c>
      <c r="L66" s="824">
        <f>VLOOKUP(A66,TRANSPORTE!A3:D117,4,FALSE)</f>
        <v>1082</v>
      </c>
      <c r="M66" s="825"/>
      <c r="N66" s="297">
        <f>K66*L66</f>
        <v>432.8</v>
      </c>
    </row>
    <row r="67" spans="1:15">
      <c r="B67" s="52"/>
      <c r="C67" s="53"/>
      <c r="D67" s="53"/>
      <c r="E67" s="53"/>
      <c r="F67" s="53"/>
      <c r="G67" s="53"/>
      <c r="H67" s="321"/>
      <c r="I67" s="289"/>
      <c r="J67" s="296"/>
      <c r="K67" s="289"/>
      <c r="L67" s="824"/>
      <c r="M67" s="825"/>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f>N64+N65+N66+N67+N68</f>
        <v>1398.4639999999999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10</v>
      </c>
      <c r="N75" s="405">
        <f>K75/M75</f>
        <v>40853.764164879998</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10</v>
      </c>
      <c r="N76" s="405">
        <f>K76/M76</f>
        <v>10213.44104122</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07"/>
      <c r="C80" s="808"/>
      <c r="D80" s="808"/>
      <c r="E80" s="808"/>
      <c r="F80" s="808"/>
      <c r="G80" s="808"/>
      <c r="H80" s="808"/>
      <c r="I80" s="132"/>
      <c r="J80" s="132"/>
      <c r="K80" s="132"/>
      <c r="L80" s="908"/>
      <c r="M80" s="908"/>
      <c r="N80" s="51"/>
    </row>
    <row r="81" spans="1:14" ht="15" thickBot="1">
      <c r="B81" s="826" t="s">
        <v>1037</v>
      </c>
      <c r="C81" s="827"/>
      <c r="D81" s="827"/>
      <c r="E81" s="827"/>
      <c r="F81" s="827"/>
      <c r="G81" s="827"/>
      <c r="H81" s="827"/>
      <c r="I81" s="827"/>
      <c r="J81" s="827"/>
      <c r="K81" s="827"/>
      <c r="L81" s="827"/>
      <c r="M81" s="828"/>
      <c r="N81" s="311">
        <f>SUM(N75:N80)</f>
        <v>51067.205206099999</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187362.15364543448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37472.430729086896</v>
      </c>
      <c r="M88" s="855"/>
      <c r="N88" s="57"/>
    </row>
    <row r="89" spans="1:14">
      <c r="B89" s="95" t="s">
        <v>1057</v>
      </c>
      <c r="C89" s="96"/>
      <c r="D89" s="96"/>
      <c r="E89" s="96"/>
      <c r="F89" s="96"/>
      <c r="G89" s="96"/>
      <c r="H89" s="96"/>
      <c r="I89" s="93"/>
      <c r="J89" s="94"/>
      <c r="K89" s="314">
        <v>0.05</v>
      </c>
      <c r="L89" s="854">
        <f>N83*K89</f>
        <v>9368.1076822717241</v>
      </c>
      <c r="M89" s="855"/>
      <c r="N89" s="57"/>
    </row>
    <row r="90" spans="1:14" ht="15" thickBot="1">
      <c r="B90" s="97" t="s">
        <v>1058</v>
      </c>
      <c r="C90" s="98"/>
      <c r="D90" s="98"/>
      <c r="E90" s="98"/>
      <c r="F90" s="98"/>
      <c r="G90" s="98"/>
      <c r="H90" s="98"/>
      <c r="I90" s="99"/>
      <c r="J90" s="100"/>
      <c r="K90" s="315">
        <v>0.05</v>
      </c>
      <c r="L90" s="856">
        <f>N83*K90</f>
        <v>9368.1076822717241</v>
      </c>
      <c r="M90" s="857"/>
      <c r="N90" s="57"/>
    </row>
    <row r="91" spans="1:14" ht="15" thickBot="1">
      <c r="B91" s="820" t="s">
        <v>1037</v>
      </c>
      <c r="C91" s="821"/>
      <c r="D91" s="821"/>
      <c r="E91" s="821"/>
      <c r="F91" s="821"/>
      <c r="G91" s="821"/>
      <c r="H91" s="821"/>
      <c r="I91" s="821"/>
      <c r="J91" s="821"/>
      <c r="K91" s="821"/>
      <c r="L91" s="821"/>
      <c r="M91" s="822"/>
      <c r="N91" s="58">
        <f>L88+L89+L90</f>
        <v>56208.646093630341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243570.79973906482</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8"/>
      <c r="K123" s="968"/>
      <c r="L123" s="968"/>
      <c r="M123" s="968"/>
      <c r="N123" s="969"/>
    </row>
    <row r="124" spans="2:14" ht="15" thickBot="1">
      <c r="B124" s="429" t="s">
        <v>2327</v>
      </c>
      <c r="C124" s="430"/>
      <c r="D124" s="430"/>
      <c r="E124" s="269"/>
      <c r="F124" s="269"/>
      <c r="G124" s="269"/>
      <c r="H124" s="269"/>
      <c r="I124" s="269"/>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1203</v>
      </c>
      <c r="C31" s="87" t="s">
        <v>2338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7"/>
      <c r="J36" s="278"/>
      <c r="K36" s="279">
        <f>VLOOKUP(A36,EQUIPOS!A6:D163,4,FALSE)</f>
        <v>7500</v>
      </c>
      <c r="L36" s="280"/>
      <c r="M36" s="346">
        <v>1</v>
      </c>
      <c r="N36" s="282">
        <f>K36/M36</f>
        <v>7500</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0.02</v>
      </c>
      <c r="N41" s="354">
        <f>N78*M41</f>
        <v>1501.9766237088236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9001.9766237088243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2619</v>
      </c>
      <c r="N48" s="282">
        <f>K48*M48</f>
        <v>89339.328000000009</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36800</v>
      </c>
      <c r="N49" s="282">
        <f>K49*M49</f>
        <v>5520</v>
      </c>
    </row>
    <row r="50" spans="1:14">
      <c r="A50" s="167" t="s">
        <v>904</v>
      </c>
      <c r="B50" s="49" t="str">
        <f>VLOOKUP(A50,MATERIALES!A6:D373,3,FALSE)</f>
        <v>Concreto Resistencia  21 (Mpa)</v>
      </c>
      <c r="C50" s="435"/>
      <c r="D50" s="435"/>
      <c r="E50" s="435"/>
      <c r="F50" s="435"/>
      <c r="G50" s="435"/>
      <c r="H50" s="435"/>
      <c r="I50" s="435"/>
      <c r="J50" s="322" t="str">
        <f>VLOOKUP(A50,MATERIALES!A6:D642,2,FALSE)</f>
        <v>m3</v>
      </c>
      <c r="K50" s="407">
        <v>0.126</v>
      </c>
      <c r="L50" s="431"/>
      <c r="M50" s="412">
        <f>VLOOKUP(A50,MATERIALES!A6:D398,4,FALSE)</f>
        <v>336322.56</v>
      </c>
      <c r="N50" s="282">
        <f>K50*M50</f>
        <v>42376.64256</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26225.631638970935</v>
      </c>
      <c r="N51" s="282">
        <f>K51*M51</f>
        <v>26225.631638970935</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163461.60219897094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A61" t="s">
        <v>1323</v>
      </c>
      <c r="B61" s="52" t="str">
        <f>VLOOKUP(A61,TRANSPORTE!A3:D117,3,FALSE)</f>
        <v>Transporte de concreto</v>
      </c>
      <c r="C61" s="327"/>
      <c r="D61" s="327"/>
      <c r="E61" s="327"/>
      <c r="F61" s="327"/>
      <c r="G61" s="327"/>
      <c r="H61" s="321" t="s">
        <v>339</v>
      </c>
      <c r="I61" s="289">
        <v>0.126</v>
      </c>
      <c r="J61" s="296">
        <v>1</v>
      </c>
      <c r="K61" s="289">
        <f>I61*J61</f>
        <v>0.126</v>
      </c>
      <c r="L61" s="824">
        <f>VLOOKUP(A61,TRANSPORTE!A3:D117,4,FALSE)</f>
        <v>1096.6533277314397</v>
      </c>
      <c r="M61" s="825"/>
      <c r="N61" s="297">
        <f>K61*L61</f>
        <v>138.17831929416141</v>
      </c>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138.17831929416141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972"/>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11">
        <f>SUM(N72:N77)</f>
        <v>75098.831185441173</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247700.58832741508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49540.11766548302</v>
      </c>
      <c r="M85" s="855"/>
      <c r="N85" s="57"/>
    </row>
    <row r="86" spans="1:14">
      <c r="B86" s="95" t="s">
        <v>1057</v>
      </c>
      <c r="C86" s="96"/>
      <c r="D86" s="96"/>
      <c r="E86" s="96"/>
      <c r="F86" s="96"/>
      <c r="G86" s="96"/>
      <c r="H86" s="96"/>
      <c r="I86" s="93"/>
      <c r="J86" s="94"/>
      <c r="K86" s="314">
        <v>0.05</v>
      </c>
      <c r="L86" s="854">
        <f>N80*K86</f>
        <v>12385.029416370755</v>
      </c>
      <c r="M86" s="855"/>
      <c r="N86" s="57"/>
    </row>
    <row r="87" spans="1:14" ht="15" thickBot="1">
      <c r="B87" s="97" t="s">
        <v>1058</v>
      </c>
      <c r="C87" s="98"/>
      <c r="D87" s="98"/>
      <c r="E87" s="98"/>
      <c r="F87" s="98"/>
      <c r="G87" s="98"/>
      <c r="H87" s="98"/>
      <c r="I87" s="99"/>
      <c r="J87" s="100"/>
      <c r="K87" s="315">
        <v>0.05</v>
      </c>
      <c r="L87" s="856">
        <f>N80*K87</f>
        <v>12385.029416370755</v>
      </c>
      <c r="M87" s="857"/>
      <c r="N87" s="57"/>
    </row>
    <row r="88" spans="1:14" ht="15" thickBot="1">
      <c r="B88" s="820" t="s">
        <v>1037</v>
      </c>
      <c r="C88" s="821"/>
      <c r="D88" s="821"/>
      <c r="E88" s="821"/>
      <c r="F88" s="821"/>
      <c r="G88" s="821"/>
      <c r="H88" s="821"/>
      <c r="I88" s="821"/>
      <c r="J88" s="821"/>
      <c r="K88" s="821"/>
      <c r="L88" s="821"/>
      <c r="M88" s="822"/>
      <c r="N88" s="58">
        <f>L85+L86+L87</f>
        <v>74310.176498224537</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322010.76482563961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31"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1743</v>
      </c>
      <c r="C31" s="87" t="s">
        <v>1744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7"/>
      <c r="J36" s="278"/>
      <c r="K36" s="279">
        <f>VLOOKUP(A36,EQUIPOS!A6:D163,4,FALSE)</f>
        <v>7500</v>
      </c>
      <c r="L36" s="280"/>
      <c r="M36" s="346">
        <v>1</v>
      </c>
      <c r="N36" s="282">
        <f>K36/M36</f>
        <v>7500</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0.02</v>
      </c>
      <c r="N41" s="354">
        <f>N78*M41</f>
        <v>1501.9766237088236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9001.9766237088243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2619</v>
      </c>
      <c r="N48" s="282">
        <f>K48*M48</f>
        <v>89339.328000000009</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36800</v>
      </c>
      <c r="N49" s="282">
        <f>K49*M49</f>
        <v>5520</v>
      </c>
    </row>
    <row r="50" spans="1:14">
      <c r="A50" s="167" t="s">
        <v>1745</v>
      </c>
      <c r="B50" s="49" t="str">
        <f>VLOOKUP(A50,MATERIALES!A6:D373,3,FALSE)</f>
        <v>Concreto Resistencia  28 (Mpa)</v>
      </c>
      <c r="C50" s="435"/>
      <c r="D50" s="435"/>
      <c r="E50" s="435"/>
      <c r="F50" s="435"/>
      <c r="G50" s="435"/>
      <c r="H50" s="435"/>
      <c r="I50" s="435"/>
      <c r="J50" s="322" t="str">
        <f>VLOOKUP(A50,MATERIALES!A6:D642,2,FALSE)</f>
        <v>m3</v>
      </c>
      <c r="K50" s="407">
        <v>0.126</v>
      </c>
      <c r="L50" s="431"/>
      <c r="M50" s="412">
        <f>VLOOKUP(A50,MATERIALES!A6:D398,4,FALSE)</f>
        <v>383498.89620000002</v>
      </c>
      <c r="N50" s="282">
        <f>K50*M50</f>
        <v>48320.860921200001</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26225.631638970935</v>
      </c>
      <c r="N51" s="282">
        <f>K51*M51</f>
        <v>26225.631638970935</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169405.82056017092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A61" t="s">
        <v>1323</v>
      </c>
      <c r="B61" s="52" t="str">
        <f>VLOOKUP(A61,TRANSPORTE!A3:D117,3,FALSE)</f>
        <v>Transporte de concreto</v>
      </c>
      <c r="C61" s="327"/>
      <c r="D61" s="327"/>
      <c r="E61" s="327"/>
      <c r="F61" s="327"/>
      <c r="G61" s="327"/>
      <c r="H61" s="321" t="s">
        <v>339</v>
      </c>
      <c r="I61" s="423">
        <v>0.126</v>
      </c>
      <c r="J61" s="296">
        <v>1</v>
      </c>
      <c r="K61" s="423">
        <f>I61*J61</f>
        <v>0.126</v>
      </c>
      <c r="L61" s="824">
        <f>VLOOKUP(A61,TRANSPORTE!A3:D117,4,FALSE)</f>
        <v>1096.6533277314397</v>
      </c>
      <c r="M61" s="825"/>
      <c r="N61" s="297">
        <f>K61*L61</f>
        <v>138.17831929416141</v>
      </c>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138.17831929416141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972"/>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133"/>
    </row>
    <row r="78" spans="1:15" ht="15" thickBot="1">
      <c r="B78" s="826" t="s">
        <v>1037</v>
      </c>
      <c r="C78" s="827"/>
      <c r="D78" s="827"/>
      <c r="E78" s="827"/>
      <c r="F78" s="827"/>
      <c r="G78" s="827"/>
      <c r="H78" s="827"/>
      <c r="I78" s="827"/>
      <c r="J78" s="827"/>
      <c r="K78" s="827"/>
      <c r="L78" s="827"/>
      <c r="M78" s="828"/>
      <c r="N78" s="470">
        <f>SUM(N72:N77)</f>
        <v>75098.831185441173</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253644.80668861506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50728.961337723013</v>
      </c>
      <c r="M85" s="855"/>
      <c r="N85" s="57"/>
    </row>
    <row r="86" spans="1:14">
      <c r="B86" s="95" t="s">
        <v>1057</v>
      </c>
      <c r="C86" s="96"/>
      <c r="D86" s="96"/>
      <c r="E86" s="96"/>
      <c r="F86" s="96"/>
      <c r="G86" s="96"/>
      <c r="H86" s="96"/>
      <c r="I86" s="93"/>
      <c r="J86" s="94"/>
      <c r="K86" s="314">
        <v>0.05</v>
      </c>
      <c r="L86" s="854">
        <f>N80*K86</f>
        <v>12682.240334430753</v>
      </c>
      <c r="M86" s="855"/>
      <c r="N86" s="57"/>
    </row>
    <row r="87" spans="1:14" ht="15" thickBot="1">
      <c r="B87" s="97" t="s">
        <v>1058</v>
      </c>
      <c r="C87" s="98"/>
      <c r="D87" s="98"/>
      <c r="E87" s="98"/>
      <c r="F87" s="98"/>
      <c r="G87" s="98"/>
      <c r="H87" s="98"/>
      <c r="I87" s="99"/>
      <c r="J87" s="100"/>
      <c r="K87" s="315">
        <v>0.05</v>
      </c>
      <c r="L87" s="856">
        <f>N80*K87</f>
        <v>12682.240334430753</v>
      </c>
      <c r="M87" s="857"/>
      <c r="N87" s="57"/>
    </row>
    <row r="88" spans="1:14" ht="15" thickBot="1">
      <c r="B88" s="820" t="s">
        <v>1037</v>
      </c>
      <c r="C88" s="821"/>
      <c r="D88" s="821"/>
      <c r="E88" s="821"/>
      <c r="F88" s="821"/>
      <c r="G88" s="821"/>
      <c r="H88" s="821"/>
      <c r="I88" s="821"/>
      <c r="J88" s="821"/>
      <c r="K88" s="821"/>
      <c r="L88" s="821"/>
      <c r="M88" s="822"/>
      <c r="N88" s="58">
        <f>L85+L86+L87</f>
        <v>76093.442006584519</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329738.24869519961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31"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1746</v>
      </c>
      <c r="C31" s="87" t="s">
        <v>2227</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156</v>
      </c>
      <c r="B36" s="833" t="str">
        <f>VLOOKUP(A36,EQUIPOS!A6:D154,3,FALSE)</f>
        <v>Cizalla manual de 90 cm.</v>
      </c>
      <c r="C36" s="834"/>
      <c r="D36" s="834"/>
      <c r="E36" s="834"/>
      <c r="F36" s="834"/>
      <c r="G36" s="834"/>
      <c r="H36" s="835"/>
      <c r="I36" s="277"/>
      <c r="J36" s="278"/>
      <c r="K36" s="279">
        <f>VLOOKUP(A36,EQUIPOS!A6:D163,4,FALSE)</f>
        <v>710</v>
      </c>
      <c r="L36" s="280"/>
      <c r="M36" s="346">
        <v>37.5</v>
      </c>
      <c r="N36" s="282">
        <f>K36/M36</f>
        <v>18.933333333333334</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0.02</v>
      </c>
      <c r="N41" s="354">
        <f>N78*M41</f>
        <v>15.32016156183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34.253494895163335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1.05</v>
      </c>
      <c r="L48" s="277"/>
      <c r="M48" s="412">
        <f>VLOOKUP(A48,MATERIALES!A5:D396,4,FALSE)</f>
        <v>2619</v>
      </c>
      <c r="N48" s="282">
        <f>K48*M48</f>
        <v>2749.9500000000003</v>
      </c>
    </row>
    <row r="49" spans="1:14">
      <c r="A49" s="167" t="s">
        <v>976</v>
      </c>
      <c r="B49" s="49" t="str">
        <f>VLOOKUP(A49,MATERIALES!A6:D373,3,FALSE)</f>
        <v>Alambre Negro Para Amarre</v>
      </c>
      <c r="C49" s="435"/>
      <c r="D49" s="435"/>
      <c r="E49" s="435"/>
      <c r="F49" s="435"/>
      <c r="G49" s="435"/>
      <c r="H49" s="435"/>
      <c r="I49" s="435"/>
      <c r="J49" s="321" t="str">
        <f>VLOOKUP(A49,MATERIALES!A5:D641,2,FALSE)</f>
        <v>kg</v>
      </c>
      <c r="K49" s="407">
        <v>0.03</v>
      </c>
      <c r="L49" s="431"/>
      <c r="M49" s="412">
        <f>VLOOKUP(A49,MATERIALES!A6:D397,4,FALSE)</f>
        <v>3978</v>
      </c>
      <c r="N49" s="282">
        <f>K49*M49</f>
        <v>119.33999999999999</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2869.2900000000004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824">
        <f>VLOOKUP(A61,TRANSPORTE!A3:D117,4,FALSE)</f>
        <v>0.30101358760964236</v>
      </c>
      <c r="M61" s="825"/>
      <c r="N61" s="297">
        <f>K61*L61</f>
        <v>0.31606426699012452</v>
      </c>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11">
        <f>SUM(N72:N77)</f>
        <v>766.00807809150001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3669.8676372536538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733.97352745073078</v>
      </c>
      <c r="M85" s="855"/>
      <c r="N85" s="57"/>
    </row>
    <row r="86" spans="1:14">
      <c r="B86" s="95" t="s">
        <v>1057</v>
      </c>
      <c r="C86" s="96"/>
      <c r="D86" s="96"/>
      <c r="E86" s="96"/>
      <c r="F86" s="96"/>
      <c r="G86" s="96"/>
      <c r="H86" s="96"/>
      <c r="I86" s="93"/>
      <c r="J86" s="94"/>
      <c r="K86" s="314">
        <v>0.05</v>
      </c>
      <c r="L86" s="854">
        <f>N80*K86</f>
        <v>183.4933818626827</v>
      </c>
      <c r="M86" s="855"/>
      <c r="N86" s="57"/>
    </row>
    <row r="87" spans="1:14" ht="15" thickBot="1">
      <c r="B87" s="97" t="s">
        <v>1058</v>
      </c>
      <c r="C87" s="98"/>
      <c r="D87" s="98"/>
      <c r="E87" s="98"/>
      <c r="F87" s="98"/>
      <c r="G87" s="98"/>
      <c r="H87" s="98"/>
      <c r="I87" s="99"/>
      <c r="J87" s="100"/>
      <c r="K87" s="315">
        <v>0.05</v>
      </c>
      <c r="L87" s="856">
        <f>N80*K87</f>
        <v>183.4933818626827</v>
      </c>
      <c r="M87" s="857"/>
      <c r="N87" s="57"/>
    </row>
    <row r="88" spans="1:14" ht="15" thickBot="1">
      <c r="B88" s="820" t="s">
        <v>1037</v>
      </c>
      <c r="C88" s="821"/>
      <c r="D88" s="821"/>
      <c r="E88" s="821"/>
      <c r="F88" s="821"/>
      <c r="G88" s="821"/>
      <c r="H88" s="821"/>
      <c r="I88" s="821"/>
      <c r="J88" s="821"/>
      <c r="K88" s="821"/>
      <c r="L88" s="821"/>
      <c r="M88" s="822"/>
      <c r="N88" s="58">
        <f>L85+L86+L87</f>
        <v>1100.9602911760962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4770.8279284297496</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31"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1747</v>
      </c>
      <c r="C31" s="87" t="s">
        <v>2228</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156</v>
      </c>
      <c r="B36" s="833" t="str">
        <f>VLOOKUP(A36,EQUIPOS!A6:D154,3,FALSE)</f>
        <v>Cizalla manual de 90 cm.</v>
      </c>
      <c r="C36" s="834"/>
      <c r="D36" s="834"/>
      <c r="E36" s="834"/>
      <c r="F36" s="834"/>
      <c r="G36" s="834"/>
      <c r="H36" s="835"/>
      <c r="I36" s="277"/>
      <c r="J36" s="278"/>
      <c r="K36" s="279">
        <f>VLOOKUP(A36,EQUIPOS!A6:D163,4,FALSE)</f>
        <v>710</v>
      </c>
      <c r="L36" s="280"/>
      <c r="M36" s="346">
        <v>37.5</v>
      </c>
      <c r="N36" s="282">
        <f>K36/M36</f>
        <v>18.933333333333334</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0.02</v>
      </c>
      <c r="N41" s="354">
        <f>N78*M41</f>
        <v>15.32016156183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34.253494895163335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810</v>
      </c>
      <c r="B48" s="49" t="str">
        <f>VLOOKUP(A48,MATERIALES!A5:D373,3,FALSE)</f>
        <v>Acero A-40</v>
      </c>
      <c r="C48" s="291"/>
      <c r="D48" s="291"/>
      <c r="E48" s="291"/>
      <c r="F48" s="291"/>
      <c r="G48" s="291"/>
      <c r="H48" s="291"/>
      <c r="I48" s="291"/>
      <c r="J48" s="321" t="str">
        <f>VLOOKUP(A48,MATERIALES!A4:D640,2,FALSE)</f>
        <v>kg</v>
      </c>
      <c r="K48" s="292">
        <v>1.05</v>
      </c>
      <c r="L48" s="277"/>
      <c r="M48" s="412">
        <f>VLOOKUP(A48,MATERIALES!A5:D396,4,FALSE)</f>
        <v>1921</v>
      </c>
      <c r="N48" s="282">
        <f>K48*M48</f>
        <v>2017.0500000000002</v>
      </c>
    </row>
    <row r="49" spans="1:14">
      <c r="A49" s="167" t="s">
        <v>976</v>
      </c>
      <c r="B49" s="49" t="str">
        <f>VLOOKUP(A49,MATERIALES!A6:D373,3,FALSE)</f>
        <v>Alambre Negro Para Amarre</v>
      </c>
      <c r="C49" s="435"/>
      <c r="D49" s="435"/>
      <c r="E49" s="435"/>
      <c r="F49" s="435"/>
      <c r="G49" s="435"/>
      <c r="H49" s="435"/>
      <c r="I49" s="435"/>
      <c r="J49" s="322" t="str">
        <f>VLOOKUP(A49,MATERIALES!A5:D641,2,FALSE)</f>
        <v>kg</v>
      </c>
      <c r="K49" s="407">
        <v>0.03</v>
      </c>
      <c r="L49" s="431"/>
      <c r="M49" s="412">
        <f>VLOOKUP(A49,MATERIALES!A6:D397,4,FALSE)</f>
        <v>3978</v>
      </c>
      <c r="N49" s="282">
        <f>K49*M49</f>
        <v>119.33999999999999</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2136.3900000000003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824">
        <f>VLOOKUP(A61,TRANSPORTE!A3:D117,4,FALSE)</f>
        <v>0.30101358760964236</v>
      </c>
      <c r="M61" s="825"/>
      <c r="N61" s="297">
        <f>K61*L61</f>
        <v>0.31606426699012452</v>
      </c>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11">
        <f>SUM(N72:N77)</f>
        <v>766.00807809150001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2936.9676372536537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587.39352745073074</v>
      </c>
      <c r="M85" s="855"/>
      <c r="N85" s="57"/>
    </row>
    <row r="86" spans="1:14">
      <c r="B86" s="95" t="s">
        <v>1057</v>
      </c>
      <c r="C86" s="96"/>
      <c r="D86" s="96"/>
      <c r="E86" s="96"/>
      <c r="F86" s="96"/>
      <c r="G86" s="96"/>
      <c r="H86" s="96"/>
      <c r="I86" s="93"/>
      <c r="J86" s="94"/>
      <c r="K86" s="314">
        <v>0.05</v>
      </c>
      <c r="L86" s="854">
        <f>N80*K86</f>
        <v>146.84838186268269</v>
      </c>
      <c r="M86" s="855"/>
      <c r="N86" s="57"/>
    </row>
    <row r="87" spans="1:14" ht="15" thickBot="1">
      <c r="B87" s="97" t="s">
        <v>1058</v>
      </c>
      <c r="C87" s="98"/>
      <c r="D87" s="98"/>
      <c r="E87" s="98"/>
      <c r="F87" s="98"/>
      <c r="G87" s="98"/>
      <c r="H87" s="98"/>
      <c r="I87" s="99"/>
      <c r="J87" s="100"/>
      <c r="K87" s="315">
        <v>0.05</v>
      </c>
      <c r="L87" s="856">
        <f>N80*K87</f>
        <v>146.84838186268269</v>
      </c>
      <c r="M87" s="857"/>
      <c r="N87" s="57"/>
    </row>
    <row r="88" spans="1:14" ht="15" thickBot="1">
      <c r="B88" s="820" t="s">
        <v>1037</v>
      </c>
      <c r="C88" s="821"/>
      <c r="D88" s="821"/>
      <c r="E88" s="821"/>
      <c r="F88" s="821"/>
      <c r="G88" s="821"/>
      <c r="H88" s="821"/>
      <c r="I88" s="821"/>
      <c r="J88" s="821"/>
      <c r="K88" s="821"/>
      <c r="L88" s="821"/>
      <c r="M88" s="822"/>
      <c r="N88" s="58">
        <f>L85+L86+L87</f>
        <v>881.09029117609612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3818.0579284297501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topLeftCell="A31"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1204</v>
      </c>
      <c r="C31" s="87" t="s">
        <v>2229</v>
      </c>
      <c r="D31" s="88"/>
      <c r="E31" s="88"/>
      <c r="F31" s="88"/>
      <c r="G31" s="88"/>
      <c r="H31" s="88"/>
      <c r="I31" s="88"/>
      <c r="J31" s="88"/>
      <c r="K31" s="463"/>
      <c r="L31" s="316" t="s">
        <v>1748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7"/>
      <c r="J36" s="278"/>
      <c r="K36" s="279">
        <f>VLOOKUP(A36,EQUIPOS!A6:D163,4,FALSE)</f>
        <v>13688.253504651844</v>
      </c>
      <c r="L36" s="280"/>
      <c r="M36" s="346">
        <v>670</v>
      </c>
      <c r="N36" s="282">
        <f>K36/M36</f>
        <v>20.430229111420662</v>
      </c>
    </row>
    <row r="37" spans="1:14">
      <c r="A37" s="119" t="s">
        <v>125</v>
      </c>
      <c r="B37" s="833" t="str">
        <f>VLOOKUP(A37,EQUIPOS!A7:D154,3,FALSE)</f>
        <v>Bomba para gato de tensionamiento</v>
      </c>
      <c r="C37" s="834"/>
      <c r="D37" s="834"/>
      <c r="E37" s="834"/>
      <c r="F37" s="834"/>
      <c r="G37" s="834"/>
      <c r="H37" s="835"/>
      <c r="I37" s="431"/>
      <c r="J37" s="432"/>
      <c r="K37" s="279">
        <f>VLOOKUP(A37,EQUIPOS!A7:D164,4,FALSE)</f>
        <v>46663</v>
      </c>
      <c r="L37" s="345"/>
      <c r="M37" s="346">
        <v>670</v>
      </c>
      <c r="N37" s="282">
        <f>K37/M37</f>
        <v>69.646268656716416</v>
      </c>
    </row>
    <row r="38" spans="1:14">
      <c r="A38" s="119" t="s">
        <v>240</v>
      </c>
      <c r="B38" s="833" t="str">
        <f>VLOOKUP(A38,EQUIPOS!A8:D154,3,FALSE)</f>
        <v>Gato para tensionamiento, fuerza Max 200 ton, área de tensión 314 cm2.</v>
      </c>
      <c r="C38" s="834"/>
      <c r="D38" s="834"/>
      <c r="E38" s="834"/>
      <c r="F38" s="834"/>
      <c r="G38" s="834"/>
      <c r="H38" s="835"/>
      <c r="I38" s="338"/>
      <c r="J38" s="340"/>
      <c r="K38" s="279">
        <f>VLOOKUP(A38,EQUIPOS!A8:D165,4,FALSE)</f>
        <v>143850</v>
      </c>
      <c r="L38" s="433"/>
      <c r="M38" s="434">
        <v>670</v>
      </c>
      <c r="N38" s="282">
        <f>K38/M38</f>
        <v>214.70149253731344</v>
      </c>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0.02</v>
      </c>
      <c r="N41" s="354">
        <f>N78*M41</f>
        <v>6.0975767410268658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310.87556704647739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16486.24332612205</v>
      </c>
      <c r="N48" s="282">
        <f t="shared" ref="N48:N53" si="0">K48*M48</f>
        <v>65.944973304488201</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15376.332034872456</v>
      </c>
      <c r="N49" s="282">
        <f t="shared" si="0"/>
        <v>61.505328139489826</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807.79885197287695</v>
      </c>
      <c r="N50" s="282">
        <f t="shared" si="0"/>
        <v>16.155977039457539</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8.5000000000000006E-2</v>
      </c>
      <c r="L51" s="431"/>
      <c r="M51" s="412">
        <f>VLOOKUP(A51,MATERIALES!A6:D399,4,FALSE)</f>
        <v>4734.3065802798956</v>
      </c>
      <c r="N51" s="282">
        <f t="shared" si="0"/>
        <v>402.41605932379116</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66088</v>
      </c>
      <c r="N52" s="282">
        <f t="shared" si="0"/>
        <v>66.088000000000008</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3978</v>
      </c>
      <c r="N53" s="282">
        <f t="shared" si="0"/>
        <v>79.56</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691.67033780722659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B61" s="52"/>
      <c r="C61" s="327"/>
      <c r="D61" s="327"/>
      <c r="E61" s="327"/>
      <c r="F61" s="327"/>
      <c r="G61" s="327"/>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133"/>
    </row>
    <row r="78" spans="1:15" ht="15" thickBot="1">
      <c r="B78" s="826" t="s">
        <v>1037</v>
      </c>
      <c r="C78" s="827"/>
      <c r="D78" s="827"/>
      <c r="E78" s="827"/>
      <c r="F78" s="827"/>
      <c r="G78" s="827"/>
      <c r="H78" s="827"/>
      <c r="I78" s="827"/>
      <c r="J78" s="827"/>
      <c r="K78" s="827"/>
      <c r="L78" s="827"/>
      <c r="M78" s="828"/>
      <c r="N78" s="470">
        <f>SUM(N72:N77)</f>
        <v>304.87883705134328</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1307.4247419050473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261.48494838100947</v>
      </c>
      <c r="M85" s="855"/>
      <c r="N85" s="57"/>
    </row>
    <row r="86" spans="1:14">
      <c r="B86" s="95" t="s">
        <v>1057</v>
      </c>
      <c r="C86" s="96"/>
      <c r="D86" s="96"/>
      <c r="E86" s="96"/>
      <c r="F86" s="96"/>
      <c r="G86" s="96"/>
      <c r="H86" s="96"/>
      <c r="I86" s="93"/>
      <c r="J86" s="94"/>
      <c r="K86" s="314">
        <v>0.05</v>
      </c>
      <c r="L86" s="854">
        <f>N80*K86</f>
        <v>65.371237095252368</v>
      </c>
      <c r="M86" s="855"/>
      <c r="N86" s="57"/>
    </row>
    <row r="87" spans="1:14" ht="15" thickBot="1">
      <c r="B87" s="97" t="s">
        <v>1058</v>
      </c>
      <c r="C87" s="98"/>
      <c r="D87" s="98"/>
      <c r="E87" s="98"/>
      <c r="F87" s="98"/>
      <c r="G87" s="98"/>
      <c r="H87" s="98"/>
      <c r="I87" s="99"/>
      <c r="J87" s="100"/>
      <c r="K87" s="315">
        <v>0.05</v>
      </c>
      <c r="L87" s="856">
        <f>N80*K87</f>
        <v>65.371237095252368</v>
      </c>
      <c r="M87" s="857"/>
      <c r="N87" s="57"/>
    </row>
    <row r="88" spans="1:14" ht="15" thickBot="1">
      <c r="B88" s="820" t="s">
        <v>1037</v>
      </c>
      <c r="C88" s="821"/>
      <c r="D88" s="821"/>
      <c r="E88" s="821"/>
      <c r="F88" s="821"/>
      <c r="G88" s="821"/>
      <c r="H88" s="821"/>
      <c r="I88" s="821"/>
      <c r="J88" s="821"/>
      <c r="K88" s="821"/>
      <c r="L88" s="821"/>
      <c r="M88" s="822"/>
      <c r="N88" s="58">
        <f>L85+L86+L87</f>
        <v>392.22742257151418</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1699.6521644765614</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25"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1205</v>
      </c>
      <c r="C31" s="87" t="s">
        <v>2229</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7"/>
      <c r="J36" s="278"/>
      <c r="K36" s="279">
        <f>VLOOKUP(A36,EQUIPOS!A6:D163,4,FALSE)</f>
        <v>13688.253504651844</v>
      </c>
      <c r="L36" s="280"/>
      <c r="M36" s="346">
        <v>670</v>
      </c>
      <c r="N36" s="282">
        <f>K36/M36</f>
        <v>20.430229111420662</v>
      </c>
    </row>
    <row r="37" spans="1:14">
      <c r="A37" s="119" t="s">
        <v>125</v>
      </c>
      <c r="B37" s="833" t="str">
        <f>VLOOKUP(A37,EQUIPOS!A7:D154,3,FALSE)</f>
        <v>Bomba para gato de tensionamiento</v>
      </c>
      <c r="C37" s="834"/>
      <c r="D37" s="834"/>
      <c r="E37" s="834"/>
      <c r="F37" s="834"/>
      <c r="G37" s="834"/>
      <c r="H37" s="835"/>
      <c r="I37" s="431"/>
      <c r="J37" s="432"/>
      <c r="K37" s="279">
        <f>VLOOKUP(A37,EQUIPOS!A7:D164,4,FALSE)</f>
        <v>46663</v>
      </c>
      <c r="L37" s="345"/>
      <c r="M37" s="346">
        <v>670</v>
      </c>
      <c r="N37" s="282">
        <f>K37/M37</f>
        <v>69.646268656716416</v>
      </c>
    </row>
    <row r="38" spans="1:14">
      <c r="A38" s="119" t="s">
        <v>240</v>
      </c>
      <c r="B38" s="833" t="str">
        <f>VLOOKUP(A38,EQUIPOS!A8:D154,3,FALSE)</f>
        <v>Gato para tensionamiento, fuerza Max 200 ton, área de tensión 314 cm2.</v>
      </c>
      <c r="C38" s="834"/>
      <c r="D38" s="834"/>
      <c r="E38" s="834"/>
      <c r="F38" s="834"/>
      <c r="G38" s="834"/>
      <c r="H38" s="835"/>
      <c r="I38" s="338"/>
      <c r="J38" s="340"/>
      <c r="K38" s="279">
        <f>VLOOKUP(A38,EQUIPOS!A8:D165,4,FALSE)</f>
        <v>143850</v>
      </c>
      <c r="L38" s="433"/>
      <c r="M38" s="434">
        <v>670</v>
      </c>
      <c r="N38" s="282">
        <f>K38/M38</f>
        <v>214.70149253731344</v>
      </c>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0.02</v>
      </c>
      <c r="N41" s="354">
        <f>N78*M41</f>
        <v>6.0975767410268658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310.87556704647739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16486.24332612205</v>
      </c>
      <c r="N48" s="282">
        <f t="shared" ref="N48:N53" si="0">K48*M48</f>
        <v>65.944973304488201</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15376.332034872456</v>
      </c>
      <c r="N49" s="282">
        <f t="shared" si="0"/>
        <v>61.505328139489826</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807.79885197287695</v>
      </c>
      <c r="N50" s="282">
        <f t="shared" si="0"/>
        <v>16.155977039457539</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5.53</v>
      </c>
      <c r="L51" s="431"/>
      <c r="M51" s="412">
        <f>VLOOKUP(A51,MATERIALES!A6:D399,4,FALSE)</f>
        <v>4734.3065802798956</v>
      </c>
      <c r="N51" s="282">
        <f t="shared" si="0"/>
        <v>26180.715388947825</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66088</v>
      </c>
      <c r="N52" s="282">
        <f t="shared" si="0"/>
        <v>66.088000000000008</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3978</v>
      </c>
      <c r="N53" s="282">
        <f t="shared" si="0"/>
        <v>79.56</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26469.969667431262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B61" s="52"/>
      <c r="C61" s="327"/>
      <c r="D61" s="327"/>
      <c r="E61" s="327"/>
      <c r="F61" s="327"/>
      <c r="G61" s="327"/>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11">
        <f>SUM(N72:N77)</f>
        <v>304.87883705134328</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27085.724071529083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5417.1448143058169</v>
      </c>
      <c r="M85" s="855"/>
      <c r="N85" s="57"/>
    </row>
    <row r="86" spans="1:14">
      <c r="B86" s="95" t="s">
        <v>1057</v>
      </c>
      <c r="C86" s="96"/>
      <c r="D86" s="96"/>
      <c r="E86" s="96"/>
      <c r="F86" s="96"/>
      <c r="G86" s="96"/>
      <c r="H86" s="96"/>
      <c r="I86" s="93"/>
      <c r="J86" s="94"/>
      <c r="K86" s="314">
        <v>0.05</v>
      </c>
      <c r="L86" s="854">
        <f>N80*K86</f>
        <v>1354.2862035764542</v>
      </c>
      <c r="M86" s="855"/>
      <c r="N86" s="57"/>
    </row>
    <row r="87" spans="1:14" ht="15" thickBot="1">
      <c r="B87" s="97" t="s">
        <v>1058</v>
      </c>
      <c r="C87" s="98"/>
      <c r="D87" s="98"/>
      <c r="E87" s="98"/>
      <c r="F87" s="98"/>
      <c r="G87" s="98"/>
      <c r="H87" s="98"/>
      <c r="I87" s="99"/>
      <c r="J87" s="100"/>
      <c r="K87" s="315">
        <v>0.05</v>
      </c>
      <c r="L87" s="856">
        <f>N80*K87</f>
        <v>1354.2862035764542</v>
      </c>
      <c r="M87" s="857"/>
      <c r="N87" s="57"/>
    </row>
    <row r="88" spans="1:14" ht="15" thickBot="1">
      <c r="B88" s="820" t="s">
        <v>1037</v>
      </c>
      <c r="C88" s="821"/>
      <c r="D88" s="821"/>
      <c r="E88" s="821"/>
      <c r="F88" s="821"/>
      <c r="G88" s="821"/>
      <c r="H88" s="821"/>
      <c r="I88" s="821"/>
      <c r="J88" s="821"/>
      <c r="K88" s="821"/>
      <c r="L88" s="821"/>
      <c r="M88" s="822"/>
      <c r="N88" s="58">
        <f>L85+L86+L87</f>
        <v>8125.7172214587245</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35211.441292987809</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09"/>
      <c r="C1" s="921"/>
      <c r="D1" s="922"/>
      <c r="E1" s="922"/>
      <c r="F1" s="922"/>
      <c r="G1" s="922"/>
      <c r="H1" s="922"/>
      <c r="I1" s="922"/>
      <c r="J1" s="923"/>
      <c r="K1" s="980" t="s">
        <v>1017</v>
      </c>
      <c r="L1" s="926" t="s">
        <v>2304</v>
      </c>
      <c r="M1" s="927"/>
      <c r="N1" s="928"/>
    </row>
    <row r="2" spans="2:14">
      <c r="B2" s="910"/>
      <c r="C2" s="932" t="s">
        <v>1018</v>
      </c>
      <c r="D2" s="933"/>
      <c r="E2" s="933"/>
      <c r="F2" s="933"/>
      <c r="G2" s="933"/>
      <c r="H2" s="933"/>
      <c r="I2" s="933"/>
      <c r="J2" s="934"/>
      <c r="K2" s="979"/>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79"/>
      <c r="L4" s="929"/>
      <c r="M4" s="930"/>
      <c r="N4" s="93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978" t="s">
        <v>1029</v>
      </c>
      <c r="M30" s="832"/>
      <c r="N30" s="77" t="s">
        <v>1030</v>
      </c>
    </row>
    <row r="31" spans="1:14" ht="15.75" customHeight="1" thickBot="1">
      <c r="A31" t="s">
        <v>1929</v>
      </c>
      <c r="B31" s="86" t="s">
        <v>1206</v>
      </c>
      <c r="C31" s="87" t="s">
        <v>2230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6" t="s">
        <v>1032</v>
      </c>
      <c r="J35" s="803"/>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953"/>
      <c r="D41" s="953"/>
      <c r="E41" s="44"/>
      <c r="F41" s="45"/>
      <c r="G41" s="45"/>
      <c r="H41" s="46"/>
      <c r="I41" s="42"/>
      <c r="J41" s="43"/>
      <c r="K41" s="289"/>
      <c r="L41" s="286"/>
      <c r="M41" s="411">
        <v>0.01</v>
      </c>
      <c r="N41" s="354">
        <f>N78*M41</f>
        <v>15.95850162690625</v>
      </c>
    </row>
    <row r="42" spans="1:14" ht="15" thickBot="1">
      <c r="B42" s="954"/>
      <c r="C42" s="955"/>
      <c r="D42" s="955"/>
      <c r="E42" s="955"/>
      <c r="F42" s="955"/>
      <c r="G42" s="955"/>
      <c r="H42" s="956"/>
      <c r="I42" s="842"/>
      <c r="J42" s="843"/>
      <c r="K42" s="47"/>
      <c r="L42" s="844"/>
      <c r="M42" s="957"/>
      <c r="N42" s="111"/>
    </row>
    <row r="43" spans="1:14" ht="15" thickBot="1">
      <c r="B43" s="820" t="s">
        <v>1037</v>
      </c>
      <c r="C43" s="821"/>
      <c r="D43" s="821"/>
      <c r="E43" s="821"/>
      <c r="F43" s="821"/>
      <c r="G43" s="821"/>
      <c r="H43" s="821"/>
      <c r="I43" s="821"/>
      <c r="J43" s="821"/>
      <c r="K43" s="821"/>
      <c r="L43" s="821"/>
      <c r="M43" s="822"/>
      <c r="N43" s="404">
        <f>SUM(N36:N42)</f>
        <v>15.95850162690625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999</v>
      </c>
      <c r="B48" s="49" t="str">
        <f>VLOOKUP(A48,MATERIALES!A5:D373,3,FALSE)</f>
        <v xml:space="preserve">Almohadillas de neopreno dureza 60 (35cm*45cm*5cm con 2 laminas de 3mm)
</v>
      </c>
      <c r="C48" s="291"/>
      <c r="D48" s="291"/>
      <c r="E48" s="291"/>
      <c r="F48" s="291"/>
      <c r="G48" s="291"/>
      <c r="H48" s="291"/>
      <c r="I48" s="278"/>
      <c r="J48" s="234" t="str">
        <f>VLOOKUP(A48,MATERIALES!A4:D640,2,FALSE)</f>
        <v>u</v>
      </c>
      <c r="K48" s="292">
        <v>1</v>
      </c>
      <c r="L48" s="277"/>
      <c r="M48" s="412">
        <f>VLOOKUP(A48,MATERIALES!A5:D396,4,FALSE)</f>
        <v>437738.18486599927</v>
      </c>
      <c r="N48" s="282">
        <f>K48*M48</f>
        <v>437738.18486599927</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437738.18486599927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B61" s="52"/>
      <c r="C61" s="327"/>
      <c r="D61" s="327"/>
      <c r="E61" s="327"/>
      <c r="F61" s="327"/>
      <c r="G61" s="327"/>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977"/>
      <c r="I71" s="79" t="s">
        <v>1048</v>
      </c>
      <c r="J71" s="81" t="s">
        <v>1494</v>
      </c>
      <c r="K71" s="80" t="s">
        <v>1050</v>
      </c>
      <c r="L71" s="848" t="s">
        <v>1034</v>
      </c>
      <c r="M71" s="972"/>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32</v>
      </c>
      <c r="N72" s="405">
        <f>K72/M72</f>
        <v>1595.850162690625</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43"/>
      <c r="I77" s="132"/>
      <c r="J77" s="132"/>
      <c r="K77" s="132"/>
      <c r="L77" s="976"/>
      <c r="M77" s="845"/>
      <c r="N77" s="133"/>
    </row>
    <row r="78" spans="1:15" ht="15" thickBot="1">
      <c r="B78" s="826" t="s">
        <v>1037</v>
      </c>
      <c r="C78" s="827"/>
      <c r="D78" s="827"/>
      <c r="E78" s="827"/>
      <c r="F78" s="827"/>
      <c r="G78" s="827"/>
      <c r="H78" s="827"/>
      <c r="I78" s="827"/>
      <c r="J78" s="827"/>
      <c r="K78" s="827"/>
      <c r="L78" s="827"/>
      <c r="M78" s="828"/>
      <c r="N78" s="470">
        <f>SUM(N72:N77)</f>
        <v>1595.850162690625</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439349.9935303168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87869.998706063372</v>
      </c>
      <c r="M85" s="855"/>
      <c r="N85" s="57"/>
    </row>
    <row r="86" spans="1:14">
      <c r="B86" s="95" t="s">
        <v>1057</v>
      </c>
      <c r="C86" s="96"/>
      <c r="D86" s="96"/>
      <c r="E86" s="96"/>
      <c r="F86" s="96"/>
      <c r="G86" s="96"/>
      <c r="H86" s="96"/>
      <c r="I86" s="93"/>
      <c r="J86" s="94"/>
      <c r="K86" s="314">
        <v>0.05</v>
      </c>
      <c r="L86" s="854">
        <f>N80*K86</f>
        <v>21967.499676515843</v>
      </c>
      <c r="M86" s="855"/>
      <c r="N86" s="57"/>
    </row>
    <row r="87" spans="1:14" ht="15" thickBot="1">
      <c r="B87" s="97" t="s">
        <v>1058</v>
      </c>
      <c r="C87" s="98"/>
      <c r="D87" s="98"/>
      <c r="E87" s="98"/>
      <c r="F87" s="98"/>
      <c r="G87" s="98"/>
      <c r="H87" s="98"/>
      <c r="I87" s="99"/>
      <c r="J87" s="100"/>
      <c r="K87" s="315">
        <v>0.05</v>
      </c>
      <c r="L87" s="856">
        <f>N80*K87</f>
        <v>21967.499676515843</v>
      </c>
      <c r="M87" s="857"/>
      <c r="N87" s="57"/>
    </row>
    <row r="88" spans="1:14" ht="15" thickBot="1">
      <c r="B88" s="820" t="s">
        <v>1037</v>
      </c>
      <c r="C88" s="821"/>
      <c r="D88" s="821"/>
      <c r="E88" s="821"/>
      <c r="F88" s="821"/>
      <c r="G88" s="821"/>
      <c r="H88" s="821"/>
      <c r="I88" s="821"/>
      <c r="J88" s="821"/>
      <c r="K88" s="821"/>
      <c r="L88" s="821"/>
      <c r="M88" s="822"/>
      <c r="N88" s="58">
        <f>L85+L86+L87</f>
        <v>131804.99805909506</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571154.99158941186</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ht="15" customHeight="1">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1207</v>
      </c>
      <c r="C31" s="87" t="s">
        <v>2231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N78*M41</f>
        <v>51.067205206099999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7" t="s">
        <v>416</v>
      </c>
      <c r="B48" s="49" t="str">
        <f>VLOOKUP(A48,MATERIALES!A5:D373,3,FALSE)</f>
        <v>Cinta Sika PVC 0,22</v>
      </c>
      <c r="C48" s="291"/>
      <c r="D48" s="291"/>
      <c r="E48" s="291"/>
      <c r="F48" s="291"/>
      <c r="G48" s="291"/>
      <c r="H48" s="291"/>
      <c r="I48" s="278"/>
      <c r="J48" s="234" t="str">
        <f>VLOOKUP(A48,MATERIALES!A4:D640,2,FALSE)</f>
        <v>m</v>
      </c>
      <c r="K48" s="292">
        <v>1.05</v>
      </c>
      <c r="L48" s="277"/>
      <c r="M48" s="412">
        <f>VLOOKUP(A48,MATERIALES!A5:D396,4,FALSE)</f>
        <v>22689.9</v>
      </c>
      <c r="N48" s="282">
        <f>K48*M48</f>
        <v>23824.395000000004</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23824.395000000004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B61" s="52"/>
      <c r="C61" s="327"/>
      <c r="D61" s="327"/>
      <c r="E61" s="327"/>
      <c r="F61" s="327"/>
      <c r="G61" s="327"/>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972"/>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1">
        <v>100</v>
      </c>
      <c r="N72" s="405">
        <f>K72/M72</f>
        <v>1021.344104122</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51"/>
    </row>
    <row r="78" spans="1:15" ht="15" thickBot="1">
      <c r="B78" s="826" t="s">
        <v>1037</v>
      </c>
      <c r="C78" s="827"/>
      <c r="D78" s="827"/>
      <c r="E78" s="827"/>
      <c r="F78" s="827"/>
      <c r="G78" s="827"/>
      <c r="H78" s="827"/>
      <c r="I78" s="827"/>
      <c r="J78" s="827"/>
      <c r="K78" s="827"/>
      <c r="L78" s="827"/>
      <c r="M78" s="828"/>
      <c r="N78" s="311">
        <f>SUM(N72:N77)</f>
        <v>1021.344104122</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24896.806309328105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4979.3612618656216</v>
      </c>
      <c r="M85" s="855"/>
      <c r="N85" s="57"/>
    </row>
    <row r="86" spans="1:14">
      <c r="B86" s="95" t="s">
        <v>1057</v>
      </c>
      <c r="C86" s="96"/>
      <c r="D86" s="96"/>
      <c r="E86" s="96"/>
      <c r="F86" s="96"/>
      <c r="G86" s="96"/>
      <c r="H86" s="96"/>
      <c r="I86" s="93"/>
      <c r="J86" s="94"/>
      <c r="K86" s="314">
        <v>0.05</v>
      </c>
      <c r="L86" s="854">
        <f>N80*K86</f>
        <v>1244.8403154664054</v>
      </c>
      <c r="M86" s="855"/>
      <c r="N86" s="57"/>
    </row>
    <row r="87" spans="1:14" ht="15" thickBot="1">
      <c r="B87" s="97" t="s">
        <v>1058</v>
      </c>
      <c r="C87" s="98"/>
      <c r="D87" s="98"/>
      <c r="E87" s="98"/>
      <c r="F87" s="98"/>
      <c r="G87" s="98"/>
      <c r="H87" s="98"/>
      <c r="I87" s="99"/>
      <c r="J87" s="100"/>
      <c r="K87" s="315">
        <v>0.05</v>
      </c>
      <c r="L87" s="856">
        <f>N80*K87</f>
        <v>1244.8403154664054</v>
      </c>
      <c r="M87" s="857"/>
      <c r="N87" s="57"/>
    </row>
    <row r="88" spans="1:14" ht="15" thickBot="1">
      <c r="B88" s="820" t="s">
        <v>1037</v>
      </c>
      <c r="C88" s="821"/>
      <c r="D88" s="821"/>
      <c r="E88" s="821"/>
      <c r="F88" s="821"/>
      <c r="G88" s="821"/>
      <c r="H88" s="821"/>
      <c r="I88" s="821"/>
      <c r="J88" s="821"/>
      <c r="K88" s="821"/>
      <c r="L88" s="821"/>
      <c r="M88" s="822"/>
      <c r="N88" s="58">
        <f>L85+L86+L87</f>
        <v>7469.0418927984329</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32365.848202126537</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1208</v>
      </c>
      <c r="C31" s="87" t="s">
        <v>2232</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7"/>
      <c r="J36" s="278"/>
      <c r="K36" s="279">
        <f>VLOOKUP(A36,EQUIPOS!A6:D163,4,FALSE)</f>
        <v>3150</v>
      </c>
      <c r="L36" s="280"/>
      <c r="M36" s="346">
        <v>40</v>
      </c>
      <c r="N36" s="282">
        <f>K36/M36</f>
        <v>78.75</v>
      </c>
    </row>
    <row r="37" spans="1:14">
      <c r="A37" s="119" t="s">
        <v>195</v>
      </c>
      <c r="B37" s="833" t="str">
        <f>VLOOKUP(A37,EQUIPOS!A7:D154,3,FALSE)</f>
        <v xml:space="preserve">Equipo de oxicorte, Capacidad de corte: hasta 6´´ (152mm) </v>
      </c>
      <c r="C37" s="834"/>
      <c r="D37" s="834"/>
      <c r="E37" s="834"/>
      <c r="F37" s="834"/>
      <c r="G37" s="834"/>
      <c r="H37" s="835"/>
      <c r="I37" s="431"/>
      <c r="J37" s="432"/>
      <c r="K37" s="279">
        <f>VLOOKUP(A37,EQUIPOS!A7:D164,4,FALSE)</f>
        <v>15000</v>
      </c>
      <c r="L37" s="345"/>
      <c r="M37" s="346">
        <v>40</v>
      </c>
      <c r="N37" s="282">
        <f t="shared" ref="N37:N43" si="0">K37/M37</f>
        <v>375</v>
      </c>
    </row>
    <row r="38" spans="1:14">
      <c r="A38" s="119" t="s">
        <v>204</v>
      </c>
      <c r="B38" s="833" t="str">
        <f>VLOOKUP(A38,EQUIPOS!A8:D154,3,FALSE)</f>
        <v xml:space="preserve">Equipo de soldadura 250 AMP
</v>
      </c>
      <c r="C38" s="834"/>
      <c r="D38" s="834"/>
      <c r="E38" s="834"/>
      <c r="F38" s="834"/>
      <c r="G38" s="834"/>
      <c r="H38" s="835"/>
      <c r="I38" s="431"/>
      <c r="J38" s="432"/>
      <c r="K38" s="279">
        <f>VLOOKUP(A38,EQUIPOS!A8:D165,4,FALSE)</f>
        <v>15610</v>
      </c>
      <c r="L38" s="345"/>
      <c r="M38" s="346">
        <v>40</v>
      </c>
      <c r="N38" s="282">
        <f t="shared" si="0"/>
        <v>390.25</v>
      </c>
    </row>
    <row r="39" spans="1:14">
      <c r="A39" s="119" t="s">
        <v>208</v>
      </c>
      <c r="B39" s="833" t="str">
        <f>VLOOKUP(A39,EQUIPOS!A9:D154,3,FALSE)</f>
        <v>Equipo de soldadura 400</v>
      </c>
      <c r="C39" s="834"/>
      <c r="D39" s="834"/>
      <c r="E39" s="834"/>
      <c r="F39" s="834"/>
      <c r="G39" s="834"/>
      <c r="H39" s="835"/>
      <c r="I39" s="431"/>
      <c r="J39" s="432"/>
      <c r="K39" s="279">
        <f>VLOOKUP(A39,EQUIPOS!A9:D166,4,FALSE)</f>
        <v>15750</v>
      </c>
      <c r="L39" s="345"/>
      <c r="M39" s="346">
        <v>40</v>
      </c>
      <c r="N39" s="282">
        <f t="shared" si="0"/>
        <v>393.75</v>
      </c>
    </row>
    <row r="40" spans="1:14">
      <c r="A40" s="119" t="s">
        <v>210</v>
      </c>
      <c r="B40" s="833" t="str">
        <f>VLOOKUP(A40,EQUIPOS!A10:D154,3,FALSE)</f>
        <v>Equipo de soldadura 600</v>
      </c>
      <c r="C40" s="834"/>
      <c r="D40" s="834"/>
      <c r="E40" s="834"/>
      <c r="F40" s="834"/>
      <c r="G40" s="834"/>
      <c r="H40" s="835"/>
      <c r="I40" s="431"/>
      <c r="J40" s="432"/>
      <c r="K40" s="279">
        <f>VLOOKUP(A40,EQUIPOS!A10:D167,4,FALSE)</f>
        <v>17851</v>
      </c>
      <c r="L40" s="345"/>
      <c r="M40" s="346">
        <v>40</v>
      </c>
      <c r="N40" s="282">
        <f t="shared" si="0"/>
        <v>446.27499999999998</v>
      </c>
    </row>
    <row r="41" spans="1:14">
      <c r="A41" s="119" t="s">
        <v>202</v>
      </c>
      <c r="B41" s="833" t="str">
        <f>VLOOKUP(A41,EQUIPOS!A11:D155,3,FALSE)</f>
        <v xml:space="preserve">Equipo de rayos X y/o ultrasonido
</v>
      </c>
      <c r="C41" s="834"/>
      <c r="D41" s="834"/>
      <c r="E41" s="834"/>
      <c r="F41" s="834"/>
      <c r="G41" s="834"/>
      <c r="H41" s="835"/>
      <c r="I41" s="431"/>
      <c r="J41" s="432"/>
      <c r="K41" s="279">
        <f>VLOOKUP(A41,EQUIPOS!A11:D168,4,FALSE)</f>
        <v>65620</v>
      </c>
      <c r="L41" s="345"/>
      <c r="M41" s="346">
        <v>4000</v>
      </c>
      <c r="N41" s="282">
        <f t="shared" si="0"/>
        <v>16.405000000000001</v>
      </c>
    </row>
    <row r="42" spans="1:14">
      <c r="A42" s="119" t="s">
        <v>294</v>
      </c>
      <c r="B42" s="833" t="str">
        <f>VLOOKUP(A42,EQUIPOS!A12:D156,3,FALSE)</f>
        <v>Puente grúa</v>
      </c>
      <c r="C42" s="834"/>
      <c r="D42" s="834"/>
      <c r="E42" s="834"/>
      <c r="F42" s="834"/>
      <c r="G42" s="834"/>
      <c r="H42" s="835"/>
      <c r="I42" s="431"/>
      <c r="J42" s="432"/>
      <c r="K42" s="279">
        <f>VLOOKUP(A42,EQUIPOS!A12:D169,4,FALSE)</f>
        <v>597275</v>
      </c>
      <c r="L42" s="345"/>
      <c r="M42" s="346">
        <v>40000</v>
      </c>
      <c r="N42" s="282">
        <f t="shared" si="0"/>
        <v>14.931875</v>
      </c>
    </row>
    <row r="43" spans="1:14">
      <c r="A43" s="119" t="s">
        <v>334</v>
      </c>
      <c r="B43" s="833" t="str">
        <f>VLOOKUP(A43,EQUIPOS!A13:D157,3,FALSE)</f>
        <v>Taladro industrial</v>
      </c>
      <c r="C43" s="834"/>
      <c r="D43" s="834"/>
      <c r="E43" s="834"/>
      <c r="F43" s="834"/>
      <c r="G43" s="834"/>
      <c r="H43" s="835"/>
      <c r="I43" s="431"/>
      <c r="J43" s="432"/>
      <c r="K43" s="279">
        <f>VLOOKUP(A43,EQUIPOS!A13:D170,4,FALSE)</f>
        <v>2812</v>
      </c>
      <c r="L43" s="345"/>
      <c r="M43" s="346">
        <v>40</v>
      </c>
      <c r="N43" s="282">
        <f t="shared" si="0"/>
        <v>70.3</v>
      </c>
    </row>
    <row r="44" spans="1:14">
      <c r="B44" s="833"/>
      <c r="C44" s="834"/>
      <c r="D44" s="834"/>
      <c r="E44" s="834"/>
      <c r="F44" s="834"/>
      <c r="G44" s="834"/>
      <c r="H44" s="835"/>
      <c r="I44" s="42"/>
      <c r="J44" s="43"/>
      <c r="K44" s="279"/>
      <c r="L44" s="286"/>
      <c r="M44" s="346"/>
      <c r="N44" s="282"/>
    </row>
    <row r="45" spans="1:14">
      <c r="B45" s="330"/>
      <c r="C45" s="331"/>
      <c r="D45" s="331"/>
      <c r="E45" s="331"/>
      <c r="F45" s="333"/>
      <c r="G45" s="333"/>
      <c r="H45" s="131"/>
      <c r="I45" s="42"/>
      <c r="J45" s="43"/>
      <c r="K45" s="279"/>
      <c r="L45" s="286"/>
      <c r="M45" s="287"/>
      <c r="N45" s="283"/>
    </row>
    <row r="46" spans="1:14">
      <c r="B46" s="840" t="s">
        <v>1036</v>
      </c>
      <c r="C46" s="841"/>
      <c r="D46" s="841"/>
      <c r="E46" s="44"/>
      <c r="F46" s="45"/>
      <c r="G46" s="45"/>
      <c r="H46" s="46"/>
      <c r="I46" s="42"/>
      <c r="J46" s="43"/>
      <c r="K46" s="289"/>
      <c r="L46" s="286"/>
      <c r="M46" s="411">
        <v>0.1</v>
      </c>
      <c r="N46" s="354">
        <f>N83*M46</f>
        <v>332.79758231058753</v>
      </c>
    </row>
    <row r="47" spans="1:14" ht="15" thickBot="1">
      <c r="B47" s="833"/>
      <c r="C47" s="834"/>
      <c r="D47" s="834"/>
      <c r="E47" s="834"/>
      <c r="F47" s="834"/>
      <c r="G47" s="834"/>
      <c r="H47" s="835"/>
      <c r="I47" s="842"/>
      <c r="J47" s="843"/>
      <c r="K47" s="47"/>
      <c r="L47" s="844"/>
      <c r="M47" s="845"/>
      <c r="N47" s="111"/>
    </row>
    <row r="48" spans="1:14" ht="15" thickBot="1">
      <c r="B48" s="820" t="s">
        <v>1037</v>
      </c>
      <c r="C48" s="821"/>
      <c r="D48" s="821"/>
      <c r="E48" s="821"/>
      <c r="F48" s="821"/>
      <c r="G48" s="821"/>
      <c r="H48" s="821"/>
      <c r="I48" s="821"/>
      <c r="J48" s="821"/>
      <c r="K48" s="821"/>
      <c r="L48" s="821"/>
      <c r="M48" s="822"/>
      <c r="N48" s="404">
        <f>SUM(N36:N46)</f>
        <v>2118.4594573105874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5" t="s">
        <v>1029</v>
      </c>
      <c r="K52" s="91" t="s">
        <v>1030</v>
      </c>
      <c r="L52" s="814" t="s">
        <v>1039</v>
      </c>
      <c r="M52" s="813"/>
      <c r="N52" s="92" t="s">
        <v>1035</v>
      </c>
    </row>
    <row r="53" spans="1:14">
      <c r="A53" s="167" t="s">
        <v>469</v>
      </c>
      <c r="B53" s="49" t="str">
        <f>VLOOKUP(A53,MATERIALES!A5:D373,3,FALSE)</f>
        <v>Fundente</v>
      </c>
      <c r="C53" s="291"/>
      <c r="D53" s="291"/>
      <c r="E53" s="291"/>
      <c r="F53" s="291"/>
      <c r="G53" s="291"/>
      <c r="H53" s="291"/>
      <c r="I53" s="291"/>
      <c r="J53" s="321" t="str">
        <f>VLOOKUP(A53,MATERIALES!A7:D645,2,FALSE)</f>
        <v>kg</v>
      </c>
      <c r="K53" s="292">
        <v>5.0000000000000001E-3</v>
      </c>
      <c r="L53" s="277"/>
      <c r="M53" s="412">
        <f>VLOOKUP(A53,MATERIALES!A5:D396,4,FALSE)</f>
        <v>26529.586961575715</v>
      </c>
      <c r="N53" s="282">
        <f t="shared" ref="N53:N58" si="1">K53*M53</f>
        <v>132.64793480787858</v>
      </c>
    </row>
    <row r="54" spans="1:14">
      <c r="A54" s="167" t="s">
        <v>471</v>
      </c>
      <c r="B54" s="49" t="str">
        <f>VLOOKUP(A54,MATERIALES!A6:D373,3,FALSE)</f>
        <v>Gas propano</v>
      </c>
      <c r="C54" s="435"/>
      <c r="D54" s="435"/>
      <c r="E54" s="435"/>
      <c r="F54" s="435"/>
      <c r="G54" s="435"/>
      <c r="H54" s="435"/>
      <c r="I54" s="435"/>
      <c r="J54" s="322" t="str">
        <f>VLOOKUP(A54,MATERIALES!A8:D646,2,FALSE)</f>
        <v>kg</v>
      </c>
      <c r="K54" s="407">
        <v>5.0000000000000001E-3</v>
      </c>
      <c r="L54" s="431"/>
      <c r="M54" s="412">
        <f>VLOOKUP(A54,MATERIALES!A6:D397,4,FALSE)</f>
        <v>3546.3019305779785</v>
      </c>
      <c r="N54" s="282">
        <f t="shared" si="1"/>
        <v>17.731509652889894</v>
      </c>
    </row>
    <row r="55" spans="1:14">
      <c r="A55" s="167" t="s">
        <v>613</v>
      </c>
      <c r="B55" s="49" t="str">
        <f>VLOOKUP(A55,MATERIALES!A6:D373,3,FALSE)</f>
        <v xml:space="preserve">Oxigeno industrial
</v>
      </c>
      <c r="C55" s="435"/>
      <c r="D55" s="435"/>
      <c r="E55" s="435"/>
      <c r="F55" s="435"/>
      <c r="G55" s="435"/>
      <c r="H55" s="435"/>
      <c r="I55" s="435"/>
      <c r="J55" s="322" t="str">
        <f>VLOOKUP(A55,MATERIALES!A9:D647,2,FALSE)</f>
        <v>kg</v>
      </c>
      <c r="K55" s="407">
        <v>5.0000000000000001E-3</v>
      </c>
      <c r="L55" s="431"/>
      <c r="M55" s="412">
        <f>VLOOKUP(A55,MATERIALES!A6:D398,4,FALSE)</f>
        <v>12801.337839173393</v>
      </c>
      <c r="N55" s="282">
        <f t="shared" si="1"/>
        <v>64.006689195866969</v>
      </c>
    </row>
    <row r="56" spans="1:14">
      <c r="A56" s="167" t="s">
        <v>706</v>
      </c>
      <c r="B56" s="49" t="str">
        <f>VLOOKUP(A56,MATERIALES!A6:D373,3,FALSE)</f>
        <v>Soldadura 7018</v>
      </c>
      <c r="C56" s="435"/>
      <c r="D56" s="435"/>
      <c r="E56" s="435"/>
      <c r="F56" s="435"/>
      <c r="G56" s="435"/>
      <c r="H56" s="435"/>
      <c r="I56" s="435"/>
      <c r="J56" s="322" t="str">
        <f>VLOOKUP(A56,MATERIALES!A10:D648,2,FALSE)</f>
        <v>kg</v>
      </c>
      <c r="K56" s="407">
        <v>0.01</v>
      </c>
      <c r="L56" s="431"/>
      <c r="M56" s="412">
        <f>VLOOKUP(A56,MATERIALES!A6:D399,4,FALSE)</f>
        <v>10340</v>
      </c>
      <c r="N56" s="282">
        <f t="shared" si="1"/>
        <v>103.4</v>
      </c>
    </row>
    <row r="57" spans="1:14">
      <c r="A57" s="167" t="s">
        <v>710</v>
      </c>
      <c r="B57" s="49" t="str">
        <f>VLOOKUP(A57,MATERIALES!A7:D373,3,FALSE)</f>
        <v>Soldadura L-70</v>
      </c>
      <c r="C57" s="435"/>
      <c r="D57" s="435"/>
      <c r="E57" s="435"/>
      <c r="F57" s="435"/>
      <c r="G57" s="435"/>
      <c r="H57" s="435"/>
      <c r="I57" s="435"/>
      <c r="J57" s="322" t="str">
        <f>VLOOKUP(A57,MATERIALES!A11:D649,2,FALSE)</f>
        <v>kg</v>
      </c>
      <c r="K57" s="407">
        <v>0.01</v>
      </c>
      <c r="L57" s="431"/>
      <c r="M57" s="412">
        <f>VLOOKUP(A57,MATERIALES!A7:D400,4,FALSE)</f>
        <v>17812.722674200835</v>
      </c>
      <c r="N57" s="282">
        <f t="shared" si="1"/>
        <v>178.12722674200836</v>
      </c>
    </row>
    <row r="58" spans="1:14">
      <c r="A58" s="167" t="s">
        <v>809</v>
      </c>
      <c r="B58" s="49" t="str">
        <f>VLOOKUP(A58,MATERIALES!A1:D372,3,FALSE)</f>
        <v xml:space="preserve">Acero A-36 para estructura metálica
</v>
      </c>
      <c r="C58" s="435"/>
      <c r="D58" s="435"/>
      <c r="E58" s="435"/>
      <c r="F58" s="435"/>
      <c r="G58" s="435"/>
      <c r="H58" s="435"/>
      <c r="I58" s="435"/>
      <c r="J58" s="322" t="str">
        <f>VLOOKUP(A58,MATERIALES!A1:D650,2,FALSE)</f>
        <v>kg</v>
      </c>
      <c r="K58" s="407">
        <v>1</v>
      </c>
      <c r="L58" s="431"/>
      <c r="M58" s="412">
        <f>VLOOKUP(A58,MATERIALES!A1:D401,4,FALSE)</f>
        <v>2720</v>
      </c>
      <c r="N58" s="282">
        <f t="shared" si="1"/>
        <v>2720</v>
      </c>
    </row>
    <row r="59" spans="1:14">
      <c r="A59" s="167"/>
      <c r="B59" s="49"/>
      <c r="C59" s="435"/>
      <c r="D59" s="435"/>
      <c r="E59" s="435"/>
      <c r="F59" s="435"/>
      <c r="G59" s="435"/>
      <c r="H59" s="435"/>
      <c r="I59" s="435"/>
      <c r="J59" s="321"/>
      <c r="K59" s="407"/>
      <c r="L59" s="431"/>
      <c r="M59" s="412"/>
      <c r="N59" s="282"/>
    </row>
    <row r="60" spans="1:14" ht="15" thickBot="1">
      <c r="B60" s="49"/>
      <c r="C60" s="320"/>
      <c r="D60" s="320"/>
      <c r="E60" s="320"/>
      <c r="F60" s="320"/>
      <c r="G60" s="320"/>
      <c r="H60" s="320"/>
      <c r="I60" s="320"/>
      <c r="J60" s="445"/>
      <c r="K60" s="132"/>
      <c r="L60" s="335"/>
      <c r="M60" s="412"/>
      <c r="N60" s="282"/>
    </row>
    <row r="61" spans="1:14" ht="15" thickBot="1">
      <c r="B61" s="820" t="s">
        <v>1037</v>
      </c>
      <c r="C61" s="821"/>
      <c r="D61" s="821"/>
      <c r="E61" s="821"/>
      <c r="F61" s="821"/>
      <c r="G61" s="821"/>
      <c r="H61" s="821"/>
      <c r="I61" s="821"/>
      <c r="J61" s="821"/>
      <c r="K61" s="821"/>
      <c r="L61" s="821"/>
      <c r="M61" s="822"/>
      <c r="N61" s="404">
        <f>SUM(N53:N60)</f>
        <v>3215.9133603986438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823" t="s">
        <v>1045</v>
      </c>
      <c r="M65" s="796"/>
      <c r="N65" s="82" t="s">
        <v>1035</v>
      </c>
    </row>
    <row r="66" spans="1:15">
      <c r="B66" s="52"/>
      <c r="C66" s="327"/>
      <c r="D66" s="327"/>
      <c r="E66" s="327"/>
      <c r="F66" s="327"/>
      <c r="G66" s="327"/>
      <c r="H66" s="321"/>
      <c r="I66" s="289"/>
      <c r="J66" s="296"/>
      <c r="K66" s="289"/>
      <c r="L66" s="824"/>
      <c r="M66" s="825"/>
      <c r="N66" s="297"/>
    </row>
    <row r="67" spans="1:15">
      <c r="B67" s="52"/>
      <c r="C67" s="53"/>
      <c r="D67" s="53"/>
      <c r="E67" s="53"/>
      <c r="F67" s="53"/>
      <c r="G67" s="53"/>
      <c r="H67" s="321"/>
      <c r="I67" s="289"/>
      <c r="J67" s="296"/>
      <c r="K67" s="289"/>
      <c r="L67" s="824"/>
      <c r="M67" s="825"/>
      <c r="N67" s="297"/>
    </row>
    <row r="68" spans="1:15">
      <c r="B68" s="52"/>
      <c r="C68" s="53"/>
      <c r="D68" s="53"/>
      <c r="E68" s="53"/>
      <c r="F68" s="53"/>
      <c r="G68" s="53"/>
      <c r="H68" s="321"/>
      <c r="I68" s="289"/>
      <c r="J68" s="296"/>
      <c r="K68" s="289"/>
      <c r="L68" s="824"/>
      <c r="M68" s="825"/>
      <c r="N68" s="297"/>
    </row>
    <row r="69" spans="1:15">
      <c r="B69" s="52"/>
      <c r="C69" s="53"/>
      <c r="D69" s="53"/>
      <c r="E69" s="53"/>
      <c r="F69" s="53"/>
      <c r="G69" s="53"/>
      <c r="H69" s="321"/>
      <c r="I69" s="289"/>
      <c r="J69" s="296"/>
      <c r="K69" s="289"/>
      <c r="L69" s="824"/>
      <c r="M69" s="825"/>
      <c r="N69" s="297"/>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809"/>
      <c r="M71" s="810"/>
      <c r="N71" s="133"/>
    </row>
    <row r="72" spans="1:15" ht="15" thickBot="1">
      <c r="B72" s="826" t="s">
        <v>1037</v>
      </c>
      <c r="C72" s="827"/>
      <c r="D72" s="827"/>
      <c r="E72" s="827"/>
      <c r="F72" s="827"/>
      <c r="G72" s="827"/>
      <c r="H72" s="827"/>
      <c r="I72" s="827"/>
      <c r="J72" s="827"/>
      <c r="K72" s="827"/>
      <c r="L72" s="827"/>
      <c r="M72" s="828"/>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6" t="s">
        <v>1047</v>
      </c>
      <c r="C76" s="847"/>
      <c r="D76" s="847"/>
      <c r="E76" s="847"/>
      <c r="F76" s="847"/>
      <c r="G76" s="847"/>
      <c r="H76" s="847"/>
      <c r="I76" s="79" t="s">
        <v>1048</v>
      </c>
      <c r="J76" s="81" t="s">
        <v>1494</v>
      </c>
      <c r="K76" s="80" t="s">
        <v>1050</v>
      </c>
      <c r="L76" s="848" t="s">
        <v>1034</v>
      </c>
      <c r="M76" s="849"/>
      <c r="N76" s="104" t="s">
        <v>1035</v>
      </c>
    </row>
    <row r="77" spans="1:15">
      <c r="A77" s="168" t="s">
        <v>2</v>
      </c>
      <c r="B77" s="55" t="str">
        <f>VLOOKUP(A77,'MANO DE OBRA'!A8:D68,3,FALSE)</f>
        <v>Soldador (2)</v>
      </c>
      <c r="C77" s="53"/>
      <c r="D77" s="53"/>
      <c r="E77" s="53"/>
      <c r="F77" s="53"/>
      <c r="G77" s="53"/>
      <c r="H77" s="53"/>
      <c r="I77" s="302">
        <f t="shared" ref="I77:I82" si="2">K77/J77*100</f>
        <v>110415.578824</v>
      </c>
      <c r="J77" s="303">
        <v>185</v>
      </c>
      <c r="K77" s="304">
        <f>VLOOKUP(A77,'MANO DE OBRA'!A8:D99,4,FALSE)</f>
        <v>204268.8208244</v>
      </c>
      <c r="L77" s="56"/>
      <c r="M77" s="444">
        <v>320</v>
      </c>
      <c r="N77" s="405">
        <f t="shared" ref="N77:N82" si="3">K77/M77</f>
        <v>638.34006507624997</v>
      </c>
      <c r="O77" s="112"/>
    </row>
    <row r="78" spans="1:15">
      <c r="A78" s="168" t="s">
        <v>4</v>
      </c>
      <c r="B78" s="55" t="str">
        <f>VLOOKUP(A78,'MANO DE OBRA'!A8:D69,3,FALSE)</f>
        <v>Inspector de fabricación y montaje</v>
      </c>
      <c r="C78" s="53"/>
      <c r="D78" s="53"/>
      <c r="E78" s="53"/>
      <c r="F78" s="53"/>
      <c r="G78" s="53"/>
      <c r="H78" s="53"/>
      <c r="I78" s="302">
        <f t="shared" si="2"/>
        <v>81551.408459999991</v>
      </c>
      <c r="J78" s="303">
        <v>185</v>
      </c>
      <c r="K78" s="304">
        <f>VLOOKUP(A78,'MANO DE OBRA'!A8:D100,4,FALSE)</f>
        <v>150870.10565099999</v>
      </c>
      <c r="L78" s="56"/>
      <c r="M78" s="444">
        <v>320</v>
      </c>
      <c r="N78" s="405">
        <f t="shared" si="3"/>
        <v>471.46908015937498</v>
      </c>
    </row>
    <row r="79" spans="1:15">
      <c r="A79" t="s">
        <v>9</v>
      </c>
      <c r="B79" s="55" t="str">
        <f>VLOOKUP(A79,'MANO DE OBRA'!A9:D70,3,FALSE)</f>
        <v>Obrero (3)</v>
      </c>
      <c r="C79" s="53"/>
      <c r="D79" s="53"/>
      <c r="E79" s="53"/>
      <c r="F79" s="53"/>
      <c r="G79" s="53"/>
      <c r="H79" s="53"/>
      <c r="I79" s="302">
        <f t="shared" si="2"/>
        <v>82811.68411799999</v>
      </c>
      <c r="J79" s="303">
        <v>185</v>
      </c>
      <c r="K79" s="304">
        <f>VLOOKUP(A79,'MANO DE OBRA'!A9:D101,4,FALSE)</f>
        <v>153201.61561829998</v>
      </c>
      <c r="L79" s="56"/>
      <c r="M79" s="444">
        <v>320</v>
      </c>
      <c r="N79" s="405">
        <f t="shared" si="3"/>
        <v>478.75504880718745</v>
      </c>
    </row>
    <row r="80" spans="1:15">
      <c r="A80" t="s">
        <v>30</v>
      </c>
      <c r="B80" s="55" t="str">
        <f>VLOOKUP(A80,'MANO DE OBRA'!A10:D71,3,FALSE)</f>
        <v>Oficial</v>
      </c>
      <c r="C80" s="53"/>
      <c r="D80" s="53"/>
      <c r="E80" s="53"/>
      <c r="F80" s="53"/>
      <c r="G80" s="53"/>
      <c r="H80" s="53"/>
      <c r="I80" s="302">
        <f t="shared" si="2"/>
        <v>55207.789411999998</v>
      </c>
      <c r="J80" s="303">
        <v>185</v>
      </c>
      <c r="K80" s="304">
        <f>VLOOKUP(A80,'MANO DE OBRA'!A10:D102,4,FALSE)</f>
        <v>102134.4104122</v>
      </c>
      <c r="L80" s="328"/>
      <c r="M80" s="444">
        <v>320</v>
      </c>
      <c r="N80" s="405">
        <f t="shared" si="3"/>
        <v>319.17003253812499</v>
      </c>
    </row>
    <row r="81" spans="1:14">
      <c r="A81" t="s">
        <v>1758</v>
      </c>
      <c r="B81" s="55" t="str">
        <f>VLOOKUP(A81,'MANO DE OBRA'!A11:D72,3,FALSE)</f>
        <v>Calculista</v>
      </c>
      <c r="C81" s="53"/>
      <c r="D81" s="53"/>
      <c r="E81" s="53"/>
      <c r="F81" s="53"/>
      <c r="G81" s="53"/>
      <c r="H81" s="53"/>
      <c r="I81" s="302">
        <f t="shared" si="2"/>
        <v>195976.40082000001</v>
      </c>
      <c r="J81" s="303">
        <v>185</v>
      </c>
      <c r="K81" s="304">
        <f>VLOOKUP(A81,'MANO DE OBRA'!A11:D103,4,FALSE)</f>
        <v>362556.34151699999</v>
      </c>
      <c r="L81" s="328"/>
      <c r="M81" s="444">
        <v>320</v>
      </c>
      <c r="N81" s="405">
        <f t="shared" si="3"/>
        <v>1132.9885672406249</v>
      </c>
    </row>
    <row r="82" spans="1:14" ht="15" thickBot="1">
      <c r="A82" t="s">
        <v>1759</v>
      </c>
      <c r="B82" s="807" t="str">
        <f>VLOOKUP(A82,'MANO DE OBRA'!A12:D73,3,FALSE)</f>
        <v>Dibujante 2</v>
      </c>
      <c r="C82" s="808" t="e">
        <f>VLOOKUP(B82,'MANO DE OBRA'!B12:E73,3,FALSE)</f>
        <v>#N/A</v>
      </c>
      <c r="D82" s="808" t="e">
        <f>VLOOKUP(C82,'MANO DE OBRA'!C12:F73,3,FALSE)</f>
        <v>#N/A</v>
      </c>
      <c r="E82" s="808" t="e">
        <f>VLOOKUP(D82,'MANO DE OBRA'!D12:G73,3,FALSE)</f>
        <v>#N/A</v>
      </c>
      <c r="F82" s="808" t="e">
        <f>VLOOKUP(E82,'MANO DE OBRA'!E12:H73,3,FALSE)</f>
        <v>#N/A</v>
      </c>
      <c r="G82" s="808" t="e">
        <f>VLOOKUP(F82,'MANO DE OBRA'!F12:I73,3,FALSE)</f>
        <v>#N/A</v>
      </c>
      <c r="H82" s="808" t="e">
        <f>VLOOKUP(G82,'MANO DE OBRA'!G12:J73,3,FALSE)</f>
        <v>#N/A</v>
      </c>
      <c r="I82" s="480">
        <f t="shared" si="2"/>
        <v>49687.010470799993</v>
      </c>
      <c r="J82" s="481">
        <v>185</v>
      </c>
      <c r="K82" s="484">
        <f>VLOOKUP(A82,'MANO DE OBRA'!A12:D104,4,FALSE)</f>
        <v>91920.96937097999</v>
      </c>
      <c r="L82" s="485"/>
      <c r="M82" s="486">
        <v>320</v>
      </c>
      <c r="N82" s="450">
        <f t="shared" si="3"/>
        <v>287.25302928431245</v>
      </c>
    </row>
    <row r="83" spans="1:14" ht="15" thickBot="1">
      <c r="B83" s="826" t="s">
        <v>1037</v>
      </c>
      <c r="C83" s="827"/>
      <c r="D83" s="827"/>
      <c r="E83" s="827"/>
      <c r="F83" s="827"/>
      <c r="G83" s="827"/>
      <c r="H83" s="827"/>
      <c r="I83" s="827"/>
      <c r="J83" s="827"/>
      <c r="K83" s="827"/>
      <c r="L83" s="827"/>
      <c r="M83" s="828"/>
      <c r="N83" s="470">
        <f>SUM(N77:N82)</f>
        <v>3327.975823105875</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8662.3486408151057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4"/>
      <c r="J89" s="344"/>
      <c r="K89" s="312" t="s">
        <v>1054</v>
      </c>
      <c r="L89" s="850" t="s">
        <v>1055</v>
      </c>
      <c r="M89" s="851"/>
      <c r="N89" s="313"/>
    </row>
    <row r="90" spans="1:14">
      <c r="B90" s="852" t="s">
        <v>1056</v>
      </c>
      <c r="C90" s="853"/>
      <c r="D90" s="853"/>
      <c r="E90" s="853"/>
      <c r="F90" s="853"/>
      <c r="G90" s="853"/>
      <c r="H90" s="853"/>
      <c r="I90" s="93"/>
      <c r="J90" s="94"/>
      <c r="K90" s="314">
        <v>0.2</v>
      </c>
      <c r="L90" s="854">
        <f>N85*K90</f>
        <v>1732.4697281630213</v>
      </c>
      <c r="M90" s="855"/>
      <c r="N90" s="57"/>
    </row>
    <row r="91" spans="1:14">
      <c r="B91" s="95" t="s">
        <v>1057</v>
      </c>
      <c r="C91" s="96"/>
      <c r="D91" s="96"/>
      <c r="E91" s="96"/>
      <c r="F91" s="96"/>
      <c r="G91" s="96"/>
      <c r="H91" s="96"/>
      <c r="I91" s="93"/>
      <c r="J91" s="94"/>
      <c r="K91" s="314">
        <v>0.05</v>
      </c>
      <c r="L91" s="854">
        <f>N85*K91</f>
        <v>433.11743204075532</v>
      </c>
      <c r="M91" s="855"/>
      <c r="N91" s="57"/>
    </row>
    <row r="92" spans="1:14" ht="15" thickBot="1">
      <c r="B92" s="97" t="s">
        <v>1058</v>
      </c>
      <c r="C92" s="98"/>
      <c r="D92" s="98"/>
      <c r="E92" s="98"/>
      <c r="F92" s="98"/>
      <c r="G92" s="98"/>
      <c r="H92" s="98"/>
      <c r="I92" s="99"/>
      <c r="J92" s="100"/>
      <c r="K92" s="315">
        <v>0.05</v>
      </c>
      <c r="L92" s="856">
        <f>N85*K92</f>
        <v>433.11743204075532</v>
      </c>
      <c r="M92" s="857"/>
      <c r="N92" s="57"/>
    </row>
    <row r="93" spans="1:14" ht="15" thickBot="1">
      <c r="B93" s="820" t="s">
        <v>1037</v>
      </c>
      <c r="C93" s="821"/>
      <c r="D93" s="821"/>
      <c r="E93" s="821"/>
      <c r="F93" s="821"/>
      <c r="G93" s="821"/>
      <c r="H93" s="821"/>
      <c r="I93" s="821"/>
      <c r="J93" s="821"/>
      <c r="K93" s="821"/>
      <c r="L93" s="821"/>
      <c r="M93" s="822"/>
      <c r="N93" s="58">
        <f>L90+L91+L92</f>
        <v>2598.7045922445318</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11261.053233059638</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68"/>
      <c r="K125" s="968"/>
      <c r="L125" s="968"/>
      <c r="M125" s="968"/>
      <c r="N125" s="969"/>
    </row>
    <row r="126" spans="2:14" ht="15" thickBot="1">
      <c r="B126" s="429" t="s">
        <v>2327</v>
      </c>
      <c r="C126" s="430"/>
      <c r="D126" s="430"/>
      <c r="E126" s="269"/>
      <c r="F126" s="269"/>
      <c r="G126" s="269"/>
      <c r="H126" s="269"/>
      <c r="I126" s="269"/>
      <c r="J126" s="970"/>
      <c r="K126" s="970"/>
      <c r="L126" s="970"/>
      <c r="M126" s="970"/>
      <c r="N126" s="971"/>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1209</v>
      </c>
      <c r="C31" s="87" t="s">
        <v>2234</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7"/>
      <c r="J36" s="278"/>
      <c r="K36" s="279">
        <f>VLOOKUP(A36,EQUIPOS!A6:D163,4,FALSE)</f>
        <v>3150</v>
      </c>
      <c r="L36" s="280"/>
      <c r="M36" s="346">
        <v>40</v>
      </c>
      <c r="N36" s="282">
        <f t="shared" ref="N36:N41" si="0">K36/M36</f>
        <v>78.75</v>
      </c>
    </row>
    <row r="37" spans="1:14">
      <c r="A37" s="119" t="s">
        <v>334</v>
      </c>
      <c r="B37" s="833" t="str">
        <f>VLOOKUP(A37,EQUIPOS!A7:D154,3,FALSE)</f>
        <v>Taladro industrial</v>
      </c>
      <c r="C37" s="834"/>
      <c r="D37" s="834"/>
      <c r="E37" s="834"/>
      <c r="F37" s="834"/>
      <c r="G37" s="834"/>
      <c r="H37" s="835"/>
      <c r="I37" s="431"/>
      <c r="J37" s="432"/>
      <c r="K37" s="279">
        <f>VLOOKUP(A37,EQUIPOS!A7:D164,4,FALSE)</f>
        <v>2812</v>
      </c>
      <c r="L37" s="345"/>
      <c r="M37" s="346">
        <v>40</v>
      </c>
      <c r="N37" s="282">
        <f t="shared" si="0"/>
        <v>70.3</v>
      </c>
    </row>
    <row r="38" spans="1:14">
      <c r="A38" s="119" t="s">
        <v>195</v>
      </c>
      <c r="B38" s="833" t="str">
        <f>VLOOKUP(A38,EQUIPOS!A8:D154,3,FALSE)</f>
        <v xml:space="preserve">Equipo de oxicorte, Capacidad de corte: hasta 6´´ (152mm) </v>
      </c>
      <c r="C38" s="834"/>
      <c r="D38" s="834"/>
      <c r="E38" s="834"/>
      <c r="F38" s="834"/>
      <c r="G38" s="834"/>
      <c r="H38" s="835"/>
      <c r="I38" s="431"/>
      <c r="J38" s="432"/>
      <c r="K38" s="279">
        <f>VLOOKUP(A38,EQUIPOS!A8:D165,4,FALSE)</f>
        <v>15000</v>
      </c>
      <c r="L38" s="345"/>
      <c r="M38" s="346">
        <v>40</v>
      </c>
      <c r="N38" s="282">
        <f t="shared" si="0"/>
        <v>375</v>
      </c>
    </row>
    <row r="39" spans="1:14">
      <c r="A39" s="119" t="s">
        <v>204</v>
      </c>
      <c r="B39" s="833" t="str">
        <f>VLOOKUP(A39,EQUIPOS!A9:D154,3,FALSE)</f>
        <v xml:space="preserve">Equipo de soldadura 250 AMP
</v>
      </c>
      <c r="C39" s="834"/>
      <c r="D39" s="834"/>
      <c r="E39" s="834"/>
      <c r="F39" s="834"/>
      <c r="G39" s="834"/>
      <c r="H39" s="835"/>
      <c r="I39" s="431"/>
      <c r="J39" s="432"/>
      <c r="K39" s="279">
        <f>VLOOKUP(A39,EQUIPOS!A9:D166,4,FALSE)</f>
        <v>15610</v>
      </c>
      <c r="L39" s="345"/>
      <c r="M39" s="346">
        <v>40</v>
      </c>
      <c r="N39" s="282">
        <f t="shared" si="0"/>
        <v>390.25</v>
      </c>
    </row>
    <row r="40" spans="1:14">
      <c r="A40" s="119" t="s">
        <v>208</v>
      </c>
      <c r="B40" s="833" t="str">
        <f>VLOOKUP(A40,EQUIPOS!A10:D154,3,FALSE)</f>
        <v>Equipo de soldadura 400</v>
      </c>
      <c r="C40" s="834"/>
      <c r="D40" s="834"/>
      <c r="E40" s="834"/>
      <c r="F40" s="834"/>
      <c r="G40" s="834"/>
      <c r="H40" s="835"/>
      <c r="I40" s="431"/>
      <c r="J40" s="432"/>
      <c r="K40" s="279">
        <f>VLOOKUP(A40,EQUIPOS!A10:D167,4,FALSE)</f>
        <v>15750</v>
      </c>
      <c r="L40" s="345"/>
      <c r="M40" s="346">
        <v>40</v>
      </c>
      <c r="N40" s="282">
        <f t="shared" si="0"/>
        <v>393.75</v>
      </c>
    </row>
    <row r="41" spans="1:14">
      <c r="A41" s="119" t="s">
        <v>210</v>
      </c>
      <c r="B41" s="833" t="str">
        <f>VLOOKUP(A41,EQUIPOS!A11:D155,3,FALSE)</f>
        <v>Equipo de soldadura 600</v>
      </c>
      <c r="C41" s="834"/>
      <c r="D41" s="834"/>
      <c r="E41" s="834"/>
      <c r="F41" s="834"/>
      <c r="G41" s="834"/>
      <c r="H41" s="835"/>
      <c r="I41" s="431"/>
      <c r="J41" s="432"/>
      <c r="K41" s="279">
        <f>VLOOKUP(A41,EQUIPOS!A11:D168,4,FALSE)</f>
        <v>17851</v>
      </c>
      <c r="L41" s="345"/>
      <c r="M41" s="346">
        <v>40</v>
      </c>
      <c r="N41" s="282">
        <f t="shared" si="0"/>
        <v>446.27499999999998</v>
      </c>
    </row>
    <row r="42" spans="1:14">
      <c r="B42" s="833"/>
      <c r="C42" s="834"/>
      <c r="D42" s="834"/>
      <c r="E42" s="834"/>
      <c r="F42" s="834"/>
      <c r="G42" s="834"/>
      <c r="H42" s="835"/>
      <c r="I42" s="42"/>
      <c r="J42" s="43"/>
      <c r="K42" s="279"/>
      <c r="L42" s="286"/>
      <c r="M42" s="346"/>
      <c r="N42" s="282"/>
    </row>
    <row r="43" spans="1:14">
      <c r="B43" s="330"/>
      <c r="C43" s="331"/>
      <c r="D43" s="331"/>
      <c r="E43" s="331"/>
      <c r="F43" s="333"/>
      <c r="G43" s="333"/>
      <c r="H43" s="131"/>
      <c r="I43" s="42"/>
      <c r="J43" s="43"/>
      <c r="K43" s="279"/>
      <c r="L43" s="286"/>
      <c r="M43" s="287"/>
      <c r="N43" s="283"/>
    </row>
    <row r="44" spans="1:14">
      <c r="B44" s="840" t="s">
        <v>1036</v>
      </c>
      <c r="C44" s="841"/>
      <c r="D44" s="841"/>
      <c r="E44" s="44"/>
      <c r="F44" s="45"/>
      <c r="G44" s="45"/>
      <c r="H44" s="46"/>
      <c r="I44" s="42"/>
      <c r="J44" s="43"/>
      <c r="K44" s="289"/>
      <c r="L44" s="286"/>
      <c r="M44" s="411">
        <v>0.05</v>
      </c>
      <c r="N44" s="354">
        <f>N81*M44</f>
        <v>95.386711329046875</v>
      </c>
    </row>
    <row r="45" spans="1:14" ht="15" thickBot="1">
      <c r="B45" s="833"/>
      <c r="C45" s="834"/>
      <c r="D45" s="834"/>
      <c r="E45" s="834"/>
      <c r="F45" s="834"/>
      <c r="G45" s="834"/>
      <c r="H45" s="835"/>
      <c r="I45" s="842"/>
      <c r="J45" s="843"/>
      <c r="K45" s="47"/>
      <c r="L45" s="844"/>
      <c r="M45" s="845"/>
      <c r="N45" s="111"/>
    </row>
    <row r="46" spans="1:14" ht="15" thickBot="1">
      <c r="B46" s="820" t="s">
        <v>1037</v>
      </c>
      <c r="C46" s="821"/>
      <c r="D46" s="821"/>
      <c r="E46" s="821"/>
      <c r="F46" s="821"/>
      <c r="G46" s="821"/>
      <c r="H46" s="821"/>
      <c r="I46" s="821"/>
      <c r="J46" s="821"/>
      <c r="K46" s="821"/>
      <c r="L46" s="821"/>
      <c r="M46" s="822"/>
      <c r="N46" s="404">
        <f>SUM(N36:N44)</f>
        <v>1849.7117113290467</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1" t="s">
        <v>1028</v>
      </c>
      <c r="C50" s="812"/>
      <c r="D50" s="812"/>
      <c r="E50" s="812"/>
      <c r="F50" s="812"/>
      <c r="G50" s="812"/>
      <c r="H50" s="812"/>
      <c r="I50" s="813"/>
      <c r="J50" s="325" t="s">
        <v>1029</v>
      </c>
      <c r="K50" s="91" t="s">
        <v>1030</v>
      </c>
      <c r="L50" s="814" t="s">
        <v>1039</v>
      </c>
      <c r="M50" s="813"/>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26529.586961575715</v>
      </c>
      <c r="N51" s="282">
        <f t="shared" ref="N51:N56" si="1">K51*M51</f>
        <v>132.64793480787858</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3546.3019305779785</v>
      </c>
      <c r="N52" s="282">
        <f t="shared" si="1"/>
        <v>17.731509652889894</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12801.337839173393</v>
      </c>
      <c r="N53" s="282">
        <f t="shared" si="1"/>
        <v>64.006689195866969</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10340</v>
      </c>
      <c r="N54" s="282">
        <f t="shared" si="1"/>
        <v>103.4</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17812.722674200835</v>
      </c>
      <c r="N55" s="282">
        <f t="shared" si="1"/>
        <v>178.12722674200836</v>
      </c>
    </row>
    <row r="56" spans="1:14">
      <c r="A56" s="169" t="s">
        <v>809</v>
      </c>
      <c r="B56" s="49" t="str">
        <f>VLOOKUP(A56,MATERIALES!A1:D373,3,FALSE)</f>
        <v xml:space="preserve">Acero A-36 para estructura metálica
</v>
      </c>
      <c r="C56" s="435"/>
      <c r="D56" s="435"/>
      <c r="E56" s="435"/>
      <c r="F56" s="435"/>
      <c r="G56" s="435"/>
      <c r="H56" s="435"/>
      <c r="I56" s="435"/>
      <c r="J56" s="322" t="str">
        <f>VLOOKUP(A56,MATERIALES!A1:D648,2,FALSE)</f>
        <v>kg</v>
      </c>
      <c r="K56" s="407">
        <v>1</v>
      </c>
      <c r="L56" s="431"/>
      <c r="M56" s="412">
        <f>VLOOKUP(A56,MATERIALES!A1:D401,4,FALSE)</f>
        <v>2720</v>
      </c>
      <c r="N56" s="282">
        <f t="shared" si="1"/>
        <v>2720</v>
      </c>
    </row>
    <row r="57" spans="1:14">
      <c r="A57" s="169"/>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SUM(N51:N58)</f>
        <v>3215.9133603986438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B64" s="52"/>
      <c r="C64" s="327"/>
      <c r="D64" s="327"/>
      <c r="E64" s="327"/>
      <c r="F64" s="327"/>
      <c r="G64" s="327"/>
      <c r="H64" s="321"/>
      <c r="I64" s="289"/>
      <c r="J64" s="296"/>
      <c r="K64" s="289"/>
      <c r="L64" s="824"/>
      <c r="M64" s="825"/>
      <c r="N64" s="297"/>
    </row>
    <row r="65" spans="1:15">
      <c r="B65" s="52"/>
      <c r="C65" s="53"/>
      <c r="D65" s="53"/>
      <c r="E65" s="53"/>
      <c r="F65" s="53"/>
      <c r="G65" s="53"/>
      <c r="H65" s="321"/>
      <c r="I65" s="289"/>
      <c r="J65" s="296"/>
      <c r="K65" s="289"/>
      <c r="L65" s="824"/>
      <c r="M65" s="825"/>
      <c r="N65" s="297"/>
    </row>
    <row r="66" spans="1:15">
      <c r="B66" s="52"/>
      <c r="C66" s="53"/>
      <c r="D66" s="53"/>
      <c r="E66" s="53"/>
      <c r="F66" s="53"/>
      <c r="G66" s="53"/>
      <c r="H66" s="321"/>
      <c r="I66" s="289"/>
      <c r="J66" s="296"/>
      <c r="K66" s="289"/>
      <c r="L66" s="824"/>
      <c r="M66" s="825"/>
      <c r="N66" s="297"/>
    </row>
    <row r="67" spans="1:15">
      <c r="B67" s="52"/>
      <c r="C67" s="53"/>
      <c r="D67" s="53"/>
      <c r="E67" s="53"/>
      <c r="F67" s="53"/>
      <c r="G67" s="53"/>
      <c r="H67" s="321"/>
      <c r="I67" s="289"/>
      <c r="J67" s="296"/>
      <c r="K67" s="289"/>
      <c r="L67" s="824"/>
      <c r="M67" s="825"/>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81551.408459999991</v>
      </c>
      <c r="J76" s="303">
        <v>185</v>
      </c>
      <c r="K76" s="304">
        <f>VLOOKUP(A76,'MANO DE OBRA'!A8:D100,4,FALSE)</f>
        <v>150870.10565099999</v>
      </c>
      <c r="L76" s="56"/>
      <c r="M76" s="444">
        <v>320</v>
      </c>
      <c r="N76" s="405">
        <f>K76/M76</f>
        <v>471.46908015937498</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1"/>
      <c r="N79" s="405"/>
    </row>
    <row r="80" spans="1:15" ht="15" thickBot="1">
      <c r="B80" s="807"/>
      <c r="C80" s="808"/>
      <c r="D80" s="808"/>
      <c r="E80" s="808"/>
      <c r="F80" s="808"/>
      <c r="G80" s="808"/>
      <c r="H80" s="808"/>
      <c r="I80" s="480"/>
      <c r="J80" s="481"/>
      <c r="K80" s="482"/>
      <c r="L80" s="485"/>
      <c r="M80" s="486"/>
      <c r="N80" s="450"/>
    </row>
    <row r="81" spans="1:14" ht="15" thickBot="1">
      <c r="B81" s="826" t="s">
        <v>1037</v>
      </c>
      <c r="C81" s="827"/>
      <c r="D81" s="827"/>
      <c r="E81" s="827"/>
      <c r="F81" s="827"/>
      <c r="G81" s="827"/>
      <c r="H81" s="827"/>
      <c r="I81" s="827"/>
      <c r="J81" s="827"/>
      <c r="K81" s="827"/>
      <c r="L81" s="827"/>
      <c r="M81" s="828"/>
      <c r="N81" s="311">
        <f>SUM(N75:N80)</f>
        <v>1907.7342265809375</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6973.3592983086282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1394.6718596617256</v>
      </c>
      <c r="M88" s="855"/>
      <c r="N88" s="57"/>
    </row>
    <row r="89" spans="1:14">
      <c r="B89" s="95" t="s">
        <v>1057</v>
      </c>
      <c r="C89" s="96"/>
      <c r="D89" s="96"/>
      <c r="E89" s="96"/>
      <c r="F89" s="96"/>
      <c r="G89" s="96"/>
      <c r="H89" s="96"/>
      <c r="I89" s="93"/>
      <c r="J89" s="94"/>
      <c r="K89" s="314">
        <v>0.05</v>
      </c>
      <c r="L89" s="854">
        <f>N83*K89</f>
        <v>348.66796491543141</v>
      </c>
      <c r="M89" s="855"/>
      <c r="N89" s="57"/>
    </row>
    <row r="90" spans="1:14" ht="15" thickBot="1">
      <c r="B90" s="97" t="s">
        <v>1058</v>
      </c>
      <c r="C90" s="98"/>
      <c r="D90" s="98"/>
      <c r="E90" s="98"/>
      <c r="F90" s="98"/>
      <c r="G90" s="98"/>
      <c r="H90" s="98"/>
      <c r="I90" s="99"/>
      <c r="J90" s="100"/>
      <c r="K90" s="315">
        <v>0.05</v>
      </c>
      <c r="L90" s="856">
        <f>N83*K90</f>
        <v>348.66796491543141</v>
      </c>
      <c r="M90" s="857"/>
      <c r="N90" s="57"/>
    </row>
    <row r="91" spans="1:14" ht="15" thickBot="1">
      <c r="B91" s="820" t="s">
        <v>1037</v>
      </c>
      <c r="C91" s="821"/>
      <c r="D91" s="821"/>
      <c r="E91" s="821"/>
      <c r="F91" s="821"/>
      <c r="G91" s="821"/>
      <c r="H91" s="821"/>
      <c r="I91" s="821"/>
      <c r="J91" s="821"/>
      <c r="K91" s="821"/>
      <c r="L91" s="821"/>
      <c r="M91" s="822"/>
      <c r="N91" s="58">
        <f>L88+L89+L90</f>
        <v>2092.0077894925885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9065.3670878012163</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8"/>
      <c r="K123" s="968"/>
      <c r="L123" s="968"/>
      <c r="M123" s="968"/>
      <c r="N123" s="969"/>
    </row>
    <row r="124" spans="2:14" ht="15" thickBot="1">
      <c r="B124" s="429" t="s">
        <v>2327</v>
      </c>
      <c r="C124" s="430"/>
      <c r="D124" s="430"/>
      <c r="E124" s="269"/>
      <c r="F124" s="269"/>
      <c r="G124" s="269"/>
      <c r="H124" s="269"/>
      <c r="I124" s="269"/>
      <c r="J124" s="970"/>
      <c r="K124" s="970"/>
      <c r="L124" s="970"/>
      <c r="M124" s="970"/>
      <c r="N124" s="971"/>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1210</v>
      </c>
      <c r="C31" s="87" t="s">
        <v>2235</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c r="B48" s="49"/>
      <c r="C48" s="291"/>
      <c r="D48" s="291"/>
      <c r="E48" s="291"/>
      <c r="F48" s="291"/>
      <c r="G48" s="291"/>
      <c r="H48" s="291"/>
      <c r="I48" s="278"/>
      <c r="J48" s="234"/>
      <c r="K48" s="292"/>
      <c r="L48" s="277"/>
      <c r="M48" s="412"/>
      <c r="N48" s="282"/>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A52" s="169"/>
      <c r="B52" s="49"/>
      <c r="C52" s="435"/>
      <c r="D52" s="435"/>
      <c r="E52" s="435"/>
      <c r="F52" s="435"/>
      <c r="G52" s="435"/>
      <c r="H52" s="435"/>
      <c r="I52" s="435"/>
      <c r="J52" s="321"/>
      <c r="K52" s="407"/>
      <c r="L52" s="431"/>
      <c r="M52" s="412"/>
      <c r="N52" s="282"/>
    </row>
    <row r="53" spans="1:14">
      <c r="A53" s="169"/>
      <c r="B53" s="49"/>
      <c r="C53" s="435"/>
      <c r="D53" s="435"/>
      <c r="E53" s="435"/>
      <c r="F53" s="435"/>
      <c r="G53" s="435"/>
      <c r="H53" s="435"/>
      <c r="I53" s="435"/>
      <c r="J53" s="321"/>
      <c r="K53" s="407"/>
      <c r="L53" s="431"/>
      <c r="M53" s="412"/>
      <c r="N53" s="282"/>
    </row>
    <row r="54" spans="1:14">
      <c r="A54" s="169"/>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823" t="s">
        <v>1045</v>
      </c>
      <c r="M60" s="796"/>
      <c r="N60" s="82" t="s">
        <v>1035</v>
      </c>
    </row>
    <row r="61" spans="1:14">
      <c r="A61" t="s">
        <v>1409</v>
      </c>
      <c r="B61" s="52" t="str">
        <f>VLOOKUP(A61,TRANSPORTE!A3:D117,3,FALSE)</f>
        <v xml:space="preserve">Transporte de estructuras metálicas </v>
      </c>
      <c r="C61" s="327"/>
      <c r="D61" s="327"/>
      <c r="E61" s="327"/>
      <c r="F61" s="327"/>
      <c r="G61" s="327"/>
      <c r="H61" s="321" t="s">
        <v>2150</v>
      </c>
      <c r="I61" s="289">
        <v>1</v>
      </c>
      <c r="J61" s="296">
        <v>1</v>
      </c>
      <c r="K61" s="289">
        <f>I61*J61</f>
        <v>1</v>
      </c>
      <c r="L61" s="824">
        <f>VLOOKUP(A61,TRANSPORTE!A3:D117,4,FALSE)</f>
        <v>0.30101358760964236</v>
      </c>
      <c r="M61" s="825"/>
      <c r="N61" s="297">
        <f>K61*L61</f>
        <v>0.30101358760964236</v>
      </c>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321"/>
      <c r="I64" s="289"/>
      <c r="J64" s="296"/>
      <c r="K64" s="289"/>
      <c r="L64" s="824"/>
      <c r="M64" s="825"/>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09"/>
      <c r="M66" s="810"/>
      <c r="N66" s="133"/>
    </row>
    <row r="67" spans="1:15" ht="15" thickBot="1">
      <c r="B67" s="826" t="s">
        <v>1037</v>
      </c>
      <c r="C67" s="827"/>
      <c r="D67" s="827"/>
      <c r="E67" s="827"/>
      <c r="F67" s="827"/>
      <c r="G67" s="827"/>
      <c r="H67" s="827"/>
      <c r="I67" s="827"/>
      <c r="J67" s="827"/>
      <c r="K67" s="827"/>
      <c r="L67" s="827"/>
      <c r="M67" s="828"/>
      <c r="N67" s="110">
        <f>N61+N62+N63+N64+N65</f>
        <v>0.30101358760964236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6" t="s">
        <v>1047</v>
      </c>
      <c r="C71" s="847"/>
      <c r="D71" s="847"/>
      <c r="E71" s="847"/>
      <c r="F71" s="847"/>
      <c r="G71" s="847"/>
      <c r="H71" s="847"/>
      <c r="I71" s="79" t="s">
        <v>1048</v>
      </c>
      <c r="J71" s="81" t="s">
        <v>1494</v>
      </c>
      <c r="K71" s="80" t="s">
        <v>1050</v>
      </c>
      <c r="L71" s="848" t="s">
        <v>1034</v>
      </c>
      <c r="M71" s="849"/>
      <c r="N71" s="104" t="s">
        <v>1035</v>
      </c>
    </row>
    <row r="72" spans="1:15">
      <c r="A72" s="170"/>
      <c r="B72" s="55"/>
      <c r="C72" s="53"/>
      <c r="D72" s="53"/>
      <c r="E72" s="53"/>
      <c r="F72" s="53"/>
      <c r="G72" s="53"/>
      <c r="H72" s="53"/>
      <c r="I72" s="302"/>
      <c r="J72" s="303"/>
      <c r="K72" s="304"/>
      <c r="L72" s="56"/>
      <c r="M72" s="444"/>
      <c r="N72" s="405"/>
      <c r="O72" s="112"/>
    </row>
    <row r="73" spans="1:15">
      <c r="A73" s="170"/>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07"/>
      <c r="C77" s="808"/>
      <c r="D77" s="808"/>
      <c r="E77" s="808"/>
      <c r="F77" s="808"/>
      <c r="G77" s="808"/>
      <c r="H77" s="808"/>
      <c r="I77" s="132"/>
      <c r="J77" s="132"/>
      <c r="K77" s="132"/>
      <c r="L77" s="908"/>
      <c r="M77" s="908"/>
      <c r="N77" s="133"/>
    </row>
    <row r="78" spans="1:15" ht="15" thickBot="1">
      <c r="B78" s="826" t="s">
        <v>1037</v>
      </c>
      <c r="C78" s="827"/>
      <c r="D78" s="827"/>
      <c r="E78" s="827"/>
      <c r="F78" s="827"/>
      <c r="G78" s="827"/>
      <c r="H78" s="827"/>
      <c r="I78" s="827"/>
      <c r="J78" s="827"/>
      <c r="K78" s="827"/>
      <c r="L78" s="827"/>
      <c r="M78" s="828"/>
      <c r="N78" s="470"/>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0.30101358760964236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4"/>
      <c r="J84" s="344"/>
      <c r="K84" s="312" t="s">
        <v>1054</v>
      </c>
      <c r="L84" s="850" t="s">
        <v>1055</v>
      </c>
      <c r="M84" s="851"/>
      <c r="N84" s="313"/>
    </row>
    <row r="85" spans="1:14">
      <c r="B85" s="852" t="s">
        <v>1056</v>
      </c>
      <c r="C85" s="853"/>
      <c r="D85" s="853"/>
      <c r="E85" s="853"/>
      <c r="F85" s="853"/>
      <c r="G85" s="853"/>
      <c r="H85" s="853"/>
      <c r="I85" s="93"/>
      <c r="J85" s="94"/>
      <c r="K85" s="314">
        <v>0.2</v>
      </c>
      <c r="L85" s="854">
        <f>N80*K85</f>
        <v>6.0202717521928475E-2</v>
      </c>
      <c r="M85" s="855"/>
      <c r="N85" s="57"/>
    </row>
    <row r="86" spans="1:14">
      <c r="B86" s="95" t="s">
        <v>1057</v>
      </c>
      <c r="C86" s="96"/>
      <c r="D86" s="96"/>
      <c r="E86" s="96"/>
      <c r="F86" s="96"/>
      <c r="G86" s="96"/>
      <c r="H86" s="96"/>
      <c r="I86" s="93"/>
      <c r="J86" s="94"/>
      <c r="K86" s="314">
        <v>0.05</v>
      </c>
      <c r="L86" s="854">
        <f>N80*K86</f>
        <v>1.5050679380482119E-2</v>
      </c>
      <c r="M86" s="855"/>
      <c r="N86" s="57"/>
    </row>
    <row r="87" spans="1:14" ht="15" thickBot="1">
      <c r="B87" s="97" t="s">
        <v>1058</v>
      </c>
      <c r="C87" s="98"/>
      <c r="D87" s="98"/>
      <c r="E87" s="98"/>
      <c r="F87" s="98"/>
      <c r="G87" s="98"/>
      <c r="H87" s="98"/>
      <c r="I87" s="99"/>
      <c r="J87" s="100"/>
      <c r="K87" s="315">
        <v>0.05</v>
      </c>
      <c r="L87" s="856">
        <f>N80*K87</f>
        <v>1.5050679380482119E-2</v>
      </c>
      <c r="M87" s="857"/>
      <c r="N87" s="57"/>
    </row>
    <row r="88" spans="1:14" ht="15" thickBot="1">
      <c r="B88" s="820" t="s">
        <v>1037</v>
      </c>
      <c r="C88" s="821"/>
      <c r="D88" s="821"/>
      <c r="E88" s="821"/>
      <c r="F88" s="821"/>
      <c r="G88" s="821"/>
      <c r="H88" s="821"/>
      <c r="I88" s="821"/>
      <c r="J88" s="821"/>
      <c r="K88" s="821"/>
      <c r="L88" s="821"/>
      <c r="M88" s="822"/>
      <c r="N88" s="58">
        <f>L85+L86+L87</f>
        <v>9.0304076282892706E-2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58">
        <f>N80+N88</f>
        <v>0.39131766389253508</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68"/>
      <c r="K120" s="968"/>
      <c r="L120" s="968"/>
      <c r="M120" s="968"/>
      <c r="N120" s="969"/>
    </row>
    <row r="121" spans="2:14" ht="15" thickBot="1">
      <c r="B121" s="429" t="s">
        <v>2327</v>
      </c>
      <c r="C121" s="430"/>
      <c r="D121" s="430"/>
      <c r="E121" s="269"/>
      <c r="F121" s="269"/>
      <c r="G121" s="269"/>
      <c r="H121" s="269"/>
      <c r="I121" s="269"/>
      <c r="J121" s="970"/>
      <c r="K121" s="970"/>
      <c r="L121" s="970"/>
      <c r="M121" s="970"/>
      <c r="N121" s="97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1211</v>
      </c>
      <c r="C31" s="87" t="s">
        <v>2236</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7"/>
      <c r="J36" s="278"/>
      <c r="K36" s="279">
        <f>VLOOKUP(A36,EQUIPOS!A6:D163,4,FALSE)</f>
        <v>3150</v>
      </c>
      <c r="L36" s="280"/>
      <c r="M36" s="346">
        <v>40</v>
      </c>
      <c r="N36" s="282">
        <f t="shared" ref="N36:N41" si="0">K36/M36</f>
        <v>78.75</v>
      </c>
    </row>
    <row r="37" spans="1:14">
      <c r="A37" s="119" t="s">
        <v>195</v>
      </c>
      <c r="B37" s="833" t="str">
        <f>VLOOKUP(A37,EQUIPOS!A7:D154,3,FALSE)</f>
        <v xml:space="preserve">Equipo de oxicorte, Capacidad de corte: hasta 6´´ (152mm) </v>
      </c>
      <c r="C37" s="834"/>
      <c r="D37" s="834"/>
      <c r="E37" s="834"/>
      <c r="F37" s="834"/>
      <c r="G37" s="834"/>
      <c r="H37" s="835"/>
      <c r="I37" s="431"/>
      <c r="J37" s="432"/>
      <c r="K37" s="279">
        <f>VLOOKUP(A37,EQUIPOS!A7:D164,4,FALSE)</f>
        <v>15000</v>
      </c>
      <c r="L37" s="345"/>
      <c r="M37" s="346">
        <v>400</v>
      </c>
      <c r="N37" s="282">
        <f t="shared" si="0"/>
        <v>37.5</v>
      </c>
    </row>
    <row r="38" spans="1:14">
      <c r="A38" s="119" t="s">
        <v>204</v>
      </c>
      <c r="B38" s="833" t="str">
        <f>VLOOKUP(A38,EQUIPOS!A8:D154,3,FALSE)</f>
        <v xml:space="preserve">Equipo de soldadura 250 AMP
</v>
      </c>
      <c r="C38" s="834"/>
      <c r="D38" s="834"/>
      <c r="E38" s="834"/>
      <c r="F38" s="834"/>
      <c r="G38" s="834"/>
      <c r="H38" s="835"/>
      <c r="I38" s="431"/>
      <c r="J38" s="432"/>
      <c r="K38" s="279">
        <f>VLOOKUP(A38,EQUIPOS!A8:D165,4,FALSE)</f>
        <v>15610</v>
      </c>
      <c r="L38" s="345"/>
      <c r="M38" s="346">
        <v>400</v>
      </c>
      <c r="N38" s="282">
        <f t="shared" si="0"/>
        <v>39.024999999999999</v>
      </c>
    </row>
    <row r="39" spans="1:14">
      <c r="A39" s="119" t="s">
        <v>208</v>
      </c>
      <c r="B39" s="833" t="str">
        <f>VLOOKUP(A39,EQUIPOS!A9:D154,3,FALSE)</f>
        <v>Equipo de soldadura 400</v>
      </c>
      <c r="C39" s="834"/>
      <c r="D39" s="834"/>
      <c r="E39" s="834"/>
      <c r="F39" s="834"/>
      <c r="G39" s="834"/>
      <c r="H39" s="835"/>
      <c r="I39" s="431"/>
      <c r="J39" s="432"/>
      <c r="K39" s="279">
        <f>VLOOKUP(A39,EQUIPOS!A9:D166,4,FALSE)</f>
        <v>15750</v>
      </c>
      <c r="L39" s="345"/>
      <c r="M39" s="346">
        <v>400</v>
      </c>
      <c r="N39" s="282">
        <f t="shared" si="0"/>
        <v>39.375</v>
      </c>
    </row>
    <row r="40" spans="1:14">
      <c r="A40" s="119" t="s">
        <v>210</v>
      </c>
      <c r="B40" s="833" t="str">
        <f>VLOOKUP(A40,EQUIPOS!A10:D154,3,FALSE)</f>
        <v>Equipo de soldadura 600</v>
      </c>
      <c r="C40" s="834"/>
      <c r="D40" s="834"/>
      <c r="E40" s="834"/>
      <c r="F40" s="834"/>
      <c r="G40" s="834"/>
      <c r="H40" s="835"/>
      <c r="I40" s="431"/>
      <c r="J40" s="432"/>
      <c r="K40" s="279">
        <f>VLOOKUP(A40,EQUIPOS!A10:D167,4,FALSE)</f>
        <v>17851</v>
      </c>
      <c r="L40" s="345"/>
      <c r="M40" s="346">
        <v>400</v>
      </c>
      <c r="N40" s="282">
        <f t="shared" si="0"/>
        <v>44.627499999999998</v>
      </c>
    </row>
    <row r="41" spans="1:14">
      <c r="A41" s="119" t="s">
        <v>243</v>
      </c>
      <c r="B41" s="833" t="str">
        <f>VLOOKUP(A41,EQUIPOS!A11:D155,3,FALSE)</f>
        <v>Grúa 10 ton</v>
      </c>
      <c r="C41" s="834"/>
      <c r="D41" s="834"/>
      <c r="E41" s="834"/>
      <c r="F41" s="834"/>
      <c r="G41" s="834"/>
      <c r="H41" s="835"/>
      <c r="I41" s="431"/>
      <c r="J41" s="432"/>
      <c r="K41" s="279">
        <f>VLOOKUP(A41,EQUIPOS!A11:D168,4,FALSE)</f>
        <v>403519.99999999994</v>
      </c>
      <c r="L41" s="345"/>
      <c r="M41" s="346">
        <v>400</v>
      </c>
      <c r="N41" s="282">
        <f t="shared" si="0"/>
        <v>1008.7999999999998</v>
      </c>
    </row>
    <row r="42" spans="1:14">
      <c r="B42" s="833"/>
      <c r="C42" s="834"/>
      <c r="D42" s="834"/>
      <c r="E42" s="834"/>
      <c r="F42" s="834"/>
      <c r="G42" s="834"/>
      <c r="H42" s="835"/>
      <c r="I42" s="42"/>
      <c r="J42" s="43"/>
      <c r="K42" s="279"/>
      <c r="L42" s="286"/>
      <c r="M42" s="346"/>
      <c r="N42" s="282"/>
    </row>
    <row r="43" spans="1:14">
      <c r="B43" s="330"/>
      <c r="C43" s="331"/>
      <c r="D43" s="331"/>
      <c r="E43" s="331"/>
      <c r="F43" s="333"/>
      <c r="G43" s="333"/>
      <c r="H43" s="131"/>
      <c r="I43" s="42"/>
      <c r="J43" s="43"/>
      <c r="K43" s="279"/>
      <c r="L43" s="286"/>
      <c r="M43" s="287"/>
      <c r="N43" s="283"/>
    </row>
    <row r="44" spans="1:14">
      <c r="B44" s="840" t="s">
        <v>1036</v>
      </c>
      <c r="C44" s="841"/>
      <c r="D44" s="841"/>
      <c r="E44" s="44"/>
      <c r="F44" s="45"/>
      <c r="G44" s="45"/>
      <c r="H44" s="46"/>
      <c r="I44" s="42"/>
      <c r="J44" s="43"/>
      <c r="K44" s="289"/>
      <c r="L44" s="286"/>
      <c r="M44" s="411">
        <v>0.05</v>
      </c>
      <c r="N44" s="354">
        <f>N81*M44</f>
        <v>95.386711329046875</v>
      </c>
    </row>
    <row r="45" spans="1:14" ht="15" thickBot="1">
      <c r="B45" s="833"/>
      <c r="C45" s="834"/>
      <c r="D45" s="834"/>
      <c r="E45" s="834"/>
      <c r="F45" s="834"/>
      <c r="G45" s="834"/>
      <c r="H45" s="835"/>
      <c r="I45" s="842"/>
      <c r="J45" s="843"/>
      <c r="K45" s="47"/>
      <c r="L45" s="844"/>
      <c r="M45" s="845"/>
      <c r="N45" s="111"/>
    </row>
    <row r="46" spans="1:14" ht="15" thickBot="1">
      <c r="B46" s="820" t="s">
        <v>1037</v>
      </c>
      <c r="C46" s="821"/>
      <c r="D46" s="821"/>
      <c r="E46" s="821"/>
      <c r="F46" s="821"/>
      <c r="G46" s="821"/>
      <c r="H46" s="821"/>
      <c r="I46" s="821"/>
      <c r="J46" s="821"/>
      <c r="K46" s="821"/>
      <c r="L46" s="821"/>
      <c r="M46" s="822"/>
      <c r="N46" s="404">
        <f>SUM(N36:N44)</f>
        <v>1343.4642113290467</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1" t="s">
        <v>1028</v>
      </c>
      <c r="C50" s="812"/>
      <c r="D50" s="812"/>
      <c r="E50" s="812"/>
      <c r="F50" s="812"/>
      <c r="G50" s="812"/>
      <c r="H50" s="812"/>
      <c r="I50" s="813"/>
      <c r="J50" s="325" t="s">
        <v>1029</v>
      </c>
      <c r="K50" s="91" t="s">
        <v>1030</v>
      </c>
      <c r="L50" s="814" t="s">
        <v>1039</v>
      </c>
      <c r="M50" s="813"/>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26529.586961575715</v>
      </c>
      <c r="N51" s="282">
        <f>K51*M51</f>
        <v>132.64793480787858</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3546.3019305779785</v>
      </c>
      <c r="N52" s="282">
        <f t="shared" ref="N52:N58" si="1">K52*M52</f>
        <v>17.731509652889894</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12801.337839173393</v>
      </c>
      <c r="N53" s="282">
        <f t="shared" si="1"/>
        <v>64.006689195866969</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10340</v>
      </c>
      <c r="N54" s="282">
        <f t="shared" si="1"/>
        <v>103.4</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17812.722674200835</v>
      </c>
      <c r="N55" s="282">
        <f t="shared" si="1"/>
        <v>178.12722674200836</v>
      </c>
    </row>
    <row r="56" spans="1:14">
      <c r="A56" s="169" t="s">
        <v>639</v>
      </c>
      <c r="B56" s="49" t="str">
        <f>VLOOKUP(A56,MATERIALES!A8:D373,3,FALSE)</f>
        <v>Pintura anticorrosiva</v>
      </c>
      <c r="C56" s="435"/>
      <c r="D56" s="435"/>
      <c r="E56" s="435"/>
      <c r="F56" s="435"/>
      <c r="G56" s="435"/>
      <c r="H56" s="435"/>
      <c r="I56" s="435"/>
      <c r="J56" s="322" t="str">
        <f>VLOOKUP(A56,MATERIALES!A10:D648,2,FALSE)</f>
        <v>gal</v>
      </c>
      <c r="K56" s="446">
        <v>5.0000000000000001E-4</v>
      </c>
      <c r="L56" s="431"/>
      <c r="M56" s="412">
        <f>VLOOKUP(A56,MATERIALES!A8:D401,4,FALSE)</f>
        <v>36800</v>
      </c>
      <c r="N56" s="282">
        <f t="shared" si="1"/>
        <v>18.400000000000002</v>
      </c>
    </row>
    <row r="57" spans="1:14">
      <c r="A57" s="169" t="s">
        <v>638</v>
      </c>
      <c r="B57" s="49" t="str">
        <f>VLOOKUP(A57,MATERIALES!A9:D373,3,FALSE)</f>
        <v xml:space="preserve">Pintura acrílica, esmalte o similar </v>
      </c>
      <c r="C57" s="435"/>
      <c r="D57" s="435"/>
      <c r="E57" s="435"/>
      <c r="F57" s="435"/>
      <c r="G57" s="435"/>
      <c r="H57" s="435"/>
      <c r="I57" s="435"/>
      <c r="J57" s="322" t="str">
        <f>VLOOKUP(A57,MATERIALES!A11:D649,2,FALSE)</f>
        <v>gal</v>
      </c>
      <c r="K57" s="407">
        <v>1E-3</v>
      </c>
      <c r="L57" s="431"/>
      <c r="M57" s="412">
        <f>VLOOKUP(A57,MATERIALES!A9:D402,4,FALSE)</f>
        <v>56900</v>
      </c>
      <c r="N57" s="282">
        <f t="shared" si="1"/>
        <v>56.9</v>
      </c>
    </row>
    <row r="58" spans="1:14" ht="15" thickBot="1">
      <c r="A58" t="s">
        <v>912</v>
      </c>
      <c r="B58" s="49" t="str">
        <f>VLOOKUP(A58,MATERIALES!A10:D373,3,FALSE)</f>
        <v xml:space="preserve">Disolvente para pintura (TINNER)
</v>
      </c>
      <c r="C58" s="320"/>
      <c r="D58" s="320"/>
      <c r="E58" s="320"/>
      <c r="F58" s="320"/>
      <c r="G58" s="320"/>
      <c r="H58" s="320"/>
      <c r="I58" s="320"/>
      <c r="J58" s="443" t="str">
        <f>VLOOKUP(A58,MATERIALES!A11:D650,2,FALSE)</f>
        <v>gal</v>
      </c>
      <c r="K58" s="132">
        <v>1E-3</v>
      </c>
      <c r="L58" s="335"/>
      <c r="M58" s="412">
        <f>VLOOKUP(A58,MATERIALES!A10:D403,4,FALSE)</f>
        <v>34735.276307634864</v>
      </c>
      <c r="N58" s="282">
        <f t="shared" si="1"/>
        <v>34.735276307634862</v>
      </c>
    </row>
    <row r="59" spans="1:14" ht="15" thickBot="1">
      <c r="B59" s="820" t="s">
        <v>1037</v>
      </c>
      <c r="C59" s="821"/>
      <c r="D59" s="821"/>
      <c r="E59" s="821"/>
      <c r="F59" s="821"/>
      <c r="G59" s="821"/>
      <c r="H59" s="821"/>
      <c r="I59" s="821"/>
      <c r="J59" s="821"/>
      <c r="K59" s="821"/>
      <c r="L59" s="821"/>
      <c r="M59" s="822"/>
      <c r="N59" s="404">
        <f>SUM(N51:N58)</f>
        <v>605.94863670627865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823" t="s">
        <v>1045</v>
      </c>
      <c r="M63" s="796"/>
      <c r="N63" s="82" t="s">
        <v>1035</v>
      </c>
    </row>
    <row r="64" spans="1:14">
      <c r="B64" s="52"/>
      <c r="C64" s="327"/>
      <c r="D64" s="327"/>
      <c r="E64" s="327"/>
      <c r="F64" s="327"/>
      <c r="G64" s="327"/>
      <c r="H64" s="321"/>
      <c r="I64" s="289"/>
      <c r="J64" s="296"/>
      <c r="K64" s="289"/>
      <c r="L64" s="824"/>
      <c r="M64" s="825"/>
      <c r="N64" s="297"/>
    </row>
    <row r="65" spans="1:15">
      <c r="B65" s="52"/>
      <c r="C65" s="53"/>
      <c r="D65" s="53"/>
      <c r="E65" s="53"/>
      <c r="F65" s="53"/>
      <c r="G65" s="53"/>
      <c r="H65" s="321"/>
      <c r="I65" s="289"/>
      <c r="J65" s="296"/>
      <c r="K65" s="289"/>
      <c r="L65" s="824"/>
      <c r="M65" s="825"/>
      <c r="N65" s="297"/>
    </row>
    <row r="66" spans="1:15">
      <c r="B66" s="52"/>
      <c r="C66" s="53"/>
      <c r="D66" s="53"/>
      <c r="E66" s="53"/>
      <c r="F66" s="53"/>
      <c r="G66" s="53"/>
      <c r="H66" s="321"/>
      <c r="I66" s="289"/>
      <c r="J66" s="296"/>
      <c r="K66" s="289"/>
      <c r="L66" s="824"/>
      <c r="M66" s="825"/>
      <c r="N66" s="297"/>
    </row>
    <row r="67" spans="1:15">
      <c r="B67" s="52"/>
      <c r="C67" s="53"/>
      <c r="D67" s="53"/>
      <c r="E67" s="53"/>
      <c r="F67" s="53"/>
      <c r="G67" s="53"/>
      <c r="H67" s="321"/>
      <c r="I67" s="289"/>
      <c r="J67" s="296"/>
      <c r="K67" s="289"/>
      <c r="L67" s="824"/>
      <c r="M67" s="825"/>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09"/>
      <c r="M69" s="810"/>
      <c r="N69" s="133"/>
    </row>
    <row r="70" spans="1:15" ht="15" thickBot="1">
      <c r="B70" s="826" t="s">
        <v>1037</v>
      </c>
      <c r="C70" s="827"/>
      <c r="D70" s="827"/>
      <c r="E70" s="827"/>
      <c r="F70" s="827"/>
      <c r="G70" s="827"/>
      <c r="H70" s="827"/>
      <c r="I70" s="827"/>
      <c r="J70" s="827"/>
      <c r="K70" s="827"/>
      <c r="L70" s="827"/>
      <c r="M70" s="82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6" t="s">
        <v>1047</v>
      </c>
      <c r="C74" s="847"/>
      <c r="D74" s="847"/>
      <c r="E74" s="847"/>
      <c r="F74" s="847"/>
      <c r="G74" s="847"/>
      <c r="H74" s="847"/>
      <c r="I74" s="79" t="s">
        <v>1048</v>
      </c>
      <c r="J74" s="81" t="s">
        <v>1494</v>
      </c>
      <c r="K74" s="80" t="s">
        <v>1050</v>
      </c>
      <c r="L74" s="848" t="s">
        <v>1034</v>
      </c>
      <c r="M74" s="849"/>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81551.408459999991</v>
      </c>
      <c r="J76" s="303">
        <v>185</v>
      </c>
      <c r="K76" s="304">
        <f>VLOOKUP(A76,'MANO DE OBRA'!A8:D100,4,FALSE)</f>
        <v>150870.10565099999</v>
      </c>
      <c r="L76" s="56"/>
      <c r="M76" s="444">
        <v>320</v>
      </c>
      <c r="N76" s="405">
        <f>K76/M76</f>
        <v>471.46908015937498</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4"/>
      <c r="N79" s="405"/>
    </row>
    <row r="80" spans="1:15" ht="15" thickBot="1">
      <c r="B80" s="807"/>
      <c r="C80" s="808"/>
      <c r="D80" s="808"/>
      <c r="E80" s="808"/>
      <c r="F80" s="808"/>
      <c r="G80" s="808"/>
      <c r="H80" s="808"/>
      <c r="I80" s="480"/>
      <c r="J80" s="481"/>
      <c r="K80" s="484"/>
      <c r="L80" s="485"/>
      <c r="M80" s="486"/>
      <c r="N80" s="405"/>
    </row>
    <row r="81" spans="1:14" ht="15" thickBot="1">
      <c r="B81" s="826" t="s">
        <v>1037</v>
      </c>
      <c r="C81" s="827"/>
      <c r="D81" s="827"/>
      <c r="E81" s="827"/>
      <c r="F81" s="827"/>
      <c r="G81" s="827"/>
      <c r="H81" s="827"/>
      <c r="I81" s="827"/>
      <c r="J81" s="827"/>
      <c r="K81" s="827"/>
      <c r="L81" s="827"/>
      <c r="M81" s="828"/>
      <c r="N81" s="311">
        <f>SUM(N75:N80)</f>
        <v>1907.7342265809375</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3857.1470746162631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4"/>
      <c r="J87" s="344"/>
      <c r="K87" s="312" t="s">
        <v>1054</v>
      </c>
      <c r="L87" s="850" t="s">
        <v>1055</v>
      </c>
      <c r="M87" s="851"/>
      <c r="N87" s="313"/>
    </row>
    <row r="88" spans="1:14">
      <c r="B88" s="852" t="s">
        <v>1056</v>
      </c>
      <c r="C88" s="853"/>
      <c r="D88" s="853"/>
      <c r="E88" s="853"/>
      <c r="F88" s="853"/>
      <c r="G88" s="853"/>
      <c r="H88" s="853"/>
      <c r="I88" s="93"/>
      <c r="J88" s="94"/>
      <c r="K88" s="314">
        <v>0.2</v>
      </c>
      <c r="L88" s="854">
        <f>N83*K88</f>
        <v>771.42941492325269</v>
      </c>
      <c r="M88" s="855"/>
      <c r="N88" s="57"/>
    </row>
    <row r="89" spans="1:14">
      <c r="B89" s="95" t="s">
        <v>1057</v>
      </c>
      <c r="C89" s="96"/>
      <c r="D89" s="96"/>
      <c r="E89" s="96"/>
      <c r="F89" s="96"/>
      <c r="G89" s="96"/>
      <c r="H89" s="96"/>
      <c r="I89" s="93"/>
      <c r="J89" s="94"/>
      <c r="K89" s="314">
        <v>0.05</v>
      </c>
      <c r="L89" s="854">
        <f>N83*K89</f>
        <v>192.85735373081317</v>
      </c>
      <c r="M89" s="855"/>
      <c r="N89" s="57"/>
    </row>
    <row r="90" spans="1:14" ht="15" thickBot="1">
      <c r="B90" s="97" t="s">
        <v>1058</v>
      </c>
      <c r="C90" s="98"/>
      <c r="D90" s="98"/>
      <c r="E90" s="98"/>
      <c r="F90" s="98"/>
      <c r="G90" s="98"/>
      <c r="H90" s="98"/>
      <c r="I90" s="99"/>
      <c r="J90" s="100"/>
      <c r="K90" s="315">
        <v>0.05</v>
      </c>
      <c r="L90" s="856">
        <f>N83*K90</f>
        <v>192.85735373081317</v>
      </c>
      <c r="M90" s="857"/>
      <c r="N90" s="57"/>
    </row>
    <row r="91" spans="1:14" ht="15" thickBot="1">
      <c r="B91" s="820" t="s">
        <v>1037</v>
      </c>
      <c r="C91" s="821"/>
      <c r="D91" s="821"/>
      <c r="E91" s="821"/>
      <c r="F91" s="821"/>
      <c r="G91" s="821"/>
      <c r="H91" s="821"/>
      <c r="I91" s="821"/>
      <c r="J91" s="821"/>
      <c r="K91" s="821"/>
      <c r="L91" s="821"/>
      <c r="M91" s="822"/>
      <c r="N91" s="58">
        <f>L88+L89+L90</f>
        <v>1157.144122384879</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5014.2911970011419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68"/>
      <c r="K123" s="968"/>
      <c r="L123" s="968"/>
      <c r="M123" s="968"/>
      <c r="N123" s="969"/>
    </row>
    <row r="124" spans="2:14" ht="15" thickBot="1">
      <c r="B124" s="429" t="s">
        <v>2327</v>
      </c>
      <c r="C124" s="430"/>
      <c r="D124" s="430"/>
      <c r="E124" s="269"/>
      <c r="F124" s="269"/>
      <c r="G124" s="269"/>
      <c r="H124" s="269"/>
      <c r="I124" s="269"/>
      <c r="J124" s="970"/>
      <c r="K124" s="970"/>
      <c r="L124" s="970"/>
      <c r="M124" s="970"/>
      <c r="N124" s="971"/>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42.75" customHeight="1" thickBot="1">
      <c r="A31" t="s">
        <v>1929</v>
      </c>
      <c r="B31" s="86" t="s">
        <v>1212</v>
      </c>
      <c r="C31" s="960" t="s">
        <v>2238</v>
      </c>
      <c r="D31" s="961"/>
      <c r="E31" s="961"/>
      <c r="F31" s="961"/>
      <c r="G31" s="961"/>
      <c r="H31" s="961"/>
      <c r="I31" s="961"/>
      <c r="J31" s="961"/>
      <c r="K31" s="478"/>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188</v>
      </c>
      <c r="B36" s="833" t="str">
        <f>VLOOKUP(A36,EQUIPOS!A6:D154,3,FALSE)</f>
        <v>Diferencial</v>
      </c>
      <c r="C36" s="834"/>
      <c r="D36" s="834"/>
      <c r="E36" s="834"/>
      <c r="F36" s="834"/>
      <c r="G36" s="834"/>
      <c r="H36" s="835"/>
      <c r="I36" s="277"/>
      <c r="J36" s="278"/>
      <c r="K36" s="279">
        <f>VLOOKUP(A36,EQUIPOS!A6:D163,4,FALSE)</f>
        <v>2360</v>
      </c>
      <c r="L36" s="280"/>
      <c r="M36" s="346">
        <v>4</v>
      </c>
      <c r="N36" s="282">
        <f>K36/M36</f>
        <v>590</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N75*M41</f>
        <v>957.5100976143749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1547.5100976143749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0.01</v>
      </c>
      <c r="L48" s="277"/>
      <c r="M48" s="412">
        <f>VLOOKUP(A48,MATERIALES!A5:D396,4,FALSE)</f>
        <v>363834.33547303837</v>
      </c>
      <c r="N48" s="282">
        <f>K48*M48</f>
        <v>3638.3433547303839</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116915.85297826177</v>
      </c>
      <c r="N49" s="282">
        <f>K49*M49</f>
        <v>116915.85297826177</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0.36499999999999999</v>
      </c>
      <c r="L50" s="431"/>
      <c r="M50" s="412">
        <f>VLOOKUP(A50,MATERIALES!A6:D398,4,FALSE)</f>
        <v>280625</v>
      </c>
      <c r="N50" s="282">
        <f>K50*M50</f>
        <v>102428.125</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222982.32133299217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824">
        <f>VLOOKUP(A58,TRANSPORTE!A1:D117,4,FALSE)</f>
        <v>2.9056347965060447</v>
      </c>
      <c r="M58" s="825"/>
      <c r="N58" s="297">
        <f>K58*L58</f>
        <v>0.81357774302169261</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319"/>
      <c r="C63" s="320"/>
      <c r="D63" s="320"/>
      <c r="E63" s="320"/>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9575.100976143749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234105.74598449332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46821.149196898667</v>
      </c>
      <c r="M82" s="855"/>
      <c r="N82" s="57"/>
    </row>
    <row r="83" spans="1:14">
      <c r="B83" s="95" t="s">
        <v>1057</v>
      </c>
      <c r="C83" s="96"/>
      <c r="D83" s="96"/>
      <c r="E83" s="96"/>
      <c r="F83" s="96"/>
      <c r="G83" s="96"/>
      <c r="H83" s="96"/>
      <c r="I83" s="93"/>
      <c r="J83" s="94"/>
      <c r="K83" s="314">
        <v>0.05</v>
      </c>
      <c r="L83" s="854">
        <f>N77*K83</f>
        <v>11705.287299224667</v>
      </c>
      <c r="M83" s="855"/>
      <c r="N83" s="57"/>
    </row>
    <row r="84" spans="1:14" ht="15" thickBot="1">
      <c r="B84" s="97" t="s">
        <v>1058</v>
      </c>
      <c r="C84" s="98"/>
      <c r="D84" s="98"/>
      <c r="E84" s="98"/>
      <c r="F84" s="98"/>
      <c r="G84" s="98"/>
      <c r="H84" s="98"/>
      <c r="I84" s="99"/>
      <c r="J84" s="100"/>
      <c r="K84" s="315">
        <v>0.05</v>
      </c>
      <c r="L84" s="856">
        <f>N77*K84</f>
        <v>11705.287299224667</v>
      </c>
      <c r="M84" s="857"/>
      <c r="N84" s="57"/>
    </row>
    <row r="85" spans="1:14" ht="15" thickBot="1">
      <c r="B85" s="820" t="s">
        <v>1037</v>
      </c>
      <c r="C85" s="821"/>
      <c r="D85" s="821"/>
      <c r="E85" s="821"/>
      <c r="F85" s="821"/>
      <c r="G85" s="821"/>
      <c r="H85" s="821"/>
      <c r="I85" s="821"/>
      <c r="J85" s="821"/>
      <c r="K85" s="821"/>
      <c r="L85" s="821"/>
      <c r="M85" s="822"/>
      <c r="N85" s="58">
        <f>L82+L83+L84</f>
        <v>70231.723795348007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304337.46977984131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45" customHeight="1" thickBot="1">
      <c r="A31" t="s">
        <v>1929</v>
      </c>
      <c r="B31" s="86" t="s">
        <v>1213</v>
      </c>
      <c r="C31" s="981" t="s">
        <v>2239</v>
      </c>
      <c r="D31" s="982"/>
      <c r="E31" s="982"/>
      <c r="F31" s="982"/>
      <c r="G31" s="982"/>
      <c r="H31" s="982"/>
      <c r="I31" s="982"/>
      <c r="J31" s="982"/>
      <c r="K31" s="487"/>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188</v>
      </c>
      <c r="B36" s="833" t="str">
        <f>VLOOKUP(A36,EQUIPOS!A6:D154,3,FALSE)</f>
        <v>Diferencial</v>
      </c>
      <c r="C36" s="834"/>
      <c r="D36" s="834"/>
      <c r="E36" s="834"/>
      <c r="F36" s="834"/>
      <c r="G36" s="834"/>
      <c r="H36" s="835"/>
      <c r="I36" s="277"/>
      <c r="J36" s="278"/>
      <c r="K36" s="279">
        <f>VLOOKUP(A36,EQUIPOS!A6:D163,4,FALSE)</f>
        <v>2360</v>
      </c>
      <c r="L36" s="280"/>
      <c r="M36" s="451">
        <v>4</v>
      </c>
      <c r="N36" s="282">
        <f>K36/M36</f>
        <v>590</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N75*M41</f>
        <v>957.5100976143749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1547.5100976143749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363834.33547303837</v>
      </c>
      <c r="N48" s="282">
        <f>K48*M48</f>
        <v>7276.6867094607678</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116915.85297826177</v>
      </c>
      <c r="N49" s="282">
        <f>K49*M49</f>
        <v>116915.85297826177</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0.46</v>
      </c>
      <c r="L50" s="431"/>
      <c r="M50" s="412">
        <f>VLOOKUP(A50,MATERIALES!A6:D398,4,FALSE)</f>
        <v>280625</v>
      </c>
      <c r="N50" s="282">
        <f>K50*M50</f>
        <v>129087.5</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253280.03968772254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824">
        <f>VLOOKUP(A58,TRANSPORTE!A1:D117,4,FALSE)</f>
        <v>2.9056347965060447</v>
      </c>
      <c r="M58" s="825"/>
      <c r="N58" s="297">
        <f>K58*L58</f>
        <v>0.81357774302169261</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9575.100976143749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264403.46433922369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52880.692867844744</v>
      </c>
      <c r="M82" s="855"/>
      <c r="N82" s="57"/>
    </row>
    <row r="83" spans="1:14">
      <c r="B83" s="95" t="s">
        <v>1057</v>
      </c>
      <c r="C83" s="96"/>
      <c r="D83" s="96"/>
      <c r="E83" s="96"/>
      <c r="F83" s="96"/>
      <c r="G83" s="96"/>
      <c r="H83" s="96"/>
      <c r="I83" s="93"/>
      <c r="J83" s="94"/>
      <c r="K83" s="314">
        <v>0.05</v>
      </c>
      <c r="L83" s="854">
        <f>N77*K83</f>
        <v>13220.173216961186</v>
      </c>
      <c r="M83" s="855"/>
      <c r="N83" s="57"/>
    </row>
    <row r="84" spans="1:14" ht="15" thickBot="1">
      <c r="B84" s="97" t="s">
        <v>1058</v>
      </c>
      <c r="C84" s="98"/>
      <c r="D84" s="98"/>
      <c r="E84" s="98"/>
      <c r="F84" s="98"/>
      <c r="G84" s="98"/>
      <c r="H84" s="98"/>
      <c r="I84" s="99"/>
      <c r="J84" s="100"/>
      <c r="K84" s="315">
        <v>0.05</v>
      </c>
      <c r="L84" s="856">
        <f>N77*K84</f>
        <v>13220.173216961186</v>
      </c>
      <c r="M84" s="857"/>
      <c r="N84" s="57"/>
    </row>
    <row r="85" spans="1:14" ht="15" thickBot="1">
      <c r="B85" s="820" t="s">
        <v>1037</v>
      </c>
      <c r="C85" s="821"/>
      <c r="D85" s="821"/>
      <c r="E85" s="821"/>
      <c r="F85" s="821"/>
      <c r="G85" s="821"/>
      <c r="H85" s="821"/>
      <c r="I85" s="821"/>
      <c r="J85" s="821"/>
      <c r="K85" s="821"/>
      <c r="L85" s="821"/>
      <c r="M85" s="822"/>
      <c r="N85" s="58">
        <f>L82+L83+L84</f>
        <v>79321.039301767101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343724.50364099082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1761</v>
      </c>
      <c r="C31" s="87" t="s">
        <v>2240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310</v>
      </c>
      <c r="B36" s="833" t="str">
        <f>VLOOKUP(A36,EQUIPOS!A6:D154,3,FALSE)</f>
        <v>Retroexcavadora A25C</v>
      </c>
      <c r="C36" s="834"/>
      <c r="D36" s="834"/>
      <c r="E36" s="834"/>
      <c r="F36" s="834"/>
      <c r="G36" s="834"/>
      <c r="H36" s="835"/>
      <c r="I36" s="277"/>
      <c r="J36" s="278"/>
      <c r="K36" s="279">
        <f>VLOOKUP(A36,EQUIPOS!A6:D163,4,FALSE)</f>
        <v>181973.82836047772</v>
      </c>
      <c r="L36" s="280"/>
      <c r="M36" s="346">
        <v>3</v>
      </c>
      <c r="N36" s="282">
        <f>K36/M36</f>
        <v>60657.942786825908</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N75*M41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61934.622916978406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363834.33547303837</v>
      </c>
      <c r="N48" s="282">
        <f>K48*M48</f>
        <v>7276.6867094607678</v>
      </c>
    </row>
    <row r="49" spans="1:14">
      <c r="A49" s="169" t="s">
        <v>562</v>
      </c>
      <c r="B49" s="49" t="str">
        <f>VLOOKUP(A49,MATERIALES!A6:D373,3,FALSE)</f>
        <v>Material para solado y atraque</v>
      </c>
      <c r="C49" s="435"/>
      <c r="D49" s="435"/>
      <c r="E49" s="435"/>
      <c r="F49" s="435"/>
      <c r="G49" s="435"/>
      <c r="H49" s="435"/>
      <c r="I49" s="435"/>
      <c r="J49" s="322" t="str">
        <f>VLOOKUP(A49,MATERIALES!A5:D641,2,FALSE)</f>
        <v>m3</v>
      </c>
      <c r="K49" s="407">
        <v>0.46</v>
      </c>
      <c r="L49" s="431"/>
      <c r="M49" s="412">
        <f>VLOOKUP(A49,MATERIALES!A6:D397,4,FALSE)</f>
        <v>34109.468950597351</v>
      </c>
      <c r="N49" s="282">
        <f>K49*M49</f>
        <v>15690.355717274782</v>
      </c>
    </row>
    <row r="50" spans="1:14">
      <c r="A50" s="169" t="s">
        <v>774</v>
      </c>
      <c r="B50" s="49" t="str">
        <f>VLOOKUP(A50,MATERIALES!A6:D373,3,FALSE)</f>
        <v xml:space="preserve">Tubo concreto reforzado 900mm (tipo 1)
</v>
      </c>
      <c r="C50" s="435"/>
      <c r="D50" s="435"/>
      <c r="E50" s="435"/>
      <c r="F50" s="435"/>
      <c r="G50" s="435"/>
      <c r="H50" s="435"/>
      <c r="I50" s="435"/>
      <c r="J50" s="322" t="str">
        <f>VLOOKUP(A50,MATERIALES!A6:D642,2,FALSE)</f>
        <v>m</v>
      </c>
      <c r="K50" s="407">
        <v>1</v>
      </c>
      <c r="L50" s="431"/>
      <c r="M50" s="412">
        <f>VLOOKUP(A50,MATERIALES!A6:D398,4,FALSE)</f>
        <v>422307.71081691957</v>
      </c>
      <c r="N50" s="282">
        <f>K50*M50</f>
        <v>422307.71081691957</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445274.75324365514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824">
        <f>VLOOKUP(A58,TRANSPORTE!A1:D117,4,FALSE)</f>
        <v>2.9056347965060447</v>
      </c>
      <c r="M58" s="825"/>
      <c r="N58" s="297">
        <f>K58*L58</f>
        <v>0.81357774302169261</v>
      </c>
    </row>
    <row r="59" spans="1:14">
      <c r="A59" t="s">
        <v>1407</v>
      </c>
      <c r="B59" s="52" t="str">
        <f>VLOOKUP(A59,TRANSPORTE!A1:D117,3,FALSE)</f>
        <v>Transporte de Material de Solado y Atraque Tubería de Concreto Reforzado</v>
      </c>
      <c r="C59" s="53"/>
      <c r="D59" s="53"/>
      <c r="E59" s="53"/>
      <c r="F59" s="53"/>
      <c r="G59" s="53"/>
      <c r="H59" s="321" t="s">
        <v>339</v>
      </c>
      <c r="I59" s="289">
        <v>0.46</v>
      </c>
      <c r="J59" s="296">
        <v>1</v>
      </c>
      <c r="K59" s="289">
        <f>I59*J59</f>
        <v>0.46</v>
      </c>
      <c r="L59" s="824">
        <f>VLOOKUP(A59,TRANSPORTE!A1:D117,4,FALSE)</f>
        <v>1096.6533277314397</v>
      </c>
      <c r="M59" s="825"/>
      <c r="N59" s="297">
        <f>K59*L59</f>
        <v>504.46053075646228</v>
      </c>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319"/>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505.27410849948399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24</v>
      </c>
      <c r="N69" s="405">
        <f>K69/M69</f>
        <v>8511.2008676833339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24</v>
      </c>
      <c r="N70" s="405">
        <f>K70/M70</f>
        <v>4255.6004338416669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12766.801301525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520481.45157065796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104096.29031413159</v>
      </c>
      <c r="M82" s="855"/>
      <c r="N82" s="57"/>
    </row>
    <row r="83" spans="1:14">
      <c r="B83" s="95" t="s">
        <v>1057</v>
      </c>
      <c r="C83" s="96"/>
      <c r="D83" s="96"/>
      <c r="E83" s="96"/>
      <c r="F83" s="96"/>
      <c r="G83" s="96"/>
      <c r="H83" s="96"/>
      <c r="I83" s="93"/>
      <c r="J83" s="94"/>
      <c r="K83" s="314">
        <v>0.05</v>
      </c>
      <c r="L83" s="854">
        <f>N77*K83</f>
        <v>26024.072578532898</v>
      </c>
      <c r="M83" s="855"/>
      <c r="N83" s="57"/>
    </row>
    <row r="84" spans="1:14" ht="15" thickBot="1">
      <c r="B84" s="97" t="s">
        <v>1058</v>
      </c>
      <c r="C84" s="98"/>
      <c r="D84" s="98"/>
      <c r="E84" s="98"/>
      <c r="F84" s="98"/>
      <c r="G84" s="98"/>
      <c r="H84" s="98"/>
      <c r="I84" s="99"/>
      <c r="J84" s="100"/>
      <c r="K84" s="315">
        <v>0.05</v>
      </c>
      <c r="L84" s="856">
        <f>N77*K84</f>
        <v>26024.072578532898</v>
      </c>
      <c r="M84" s="857"/>
      <c r="N84" s="57"/>
    </row>
    <row r="85" spans="1:14" ht="15" thickBot="1">
      <c r="B85" s="820" t="s">
        <v>1037</v>
      </c>
      <c r="C85" s="821"/>
      <c r="D85" s="821"/>
      <c r="E85" s="821"/>
      <c r="F85" s="821"/>
      <c r="G85" s="821"/>
      <c r="H85" s="821"/>
      <c r="I85" s="821"/>
      <c r="J85" s="821"/>
      <c r="K85" s="821"/>
      <c r="L85" s="821"/>
      <c r="M85" s="822"/>
      <c r="N85" s="58">
        <f>L82+L83+L84</f>
        <v>156144.43547119739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676625.88704185537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1214</v>
      </c>
      <c r="C31" s="87" t="s">
        <v>2242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7"/>
      <c r="J36" s="278"/>
      <c r="K36" s="279">
        <f>VLOOKUP(A36,EQUIPOS!A6:D163,4,FALSE)</f>
        <v>8000</v>
      </c>
      <c r="L36" s="280"/>
      <c r="M36" s="346">
        <v>0.5</v>
      </c>
      <c r="N36" s="282">
        <f>K36/M36</f>
        <v>16000</v>
      </c>
    </row>
    <row r="37" spans="1:14">
      <c r="A37" s="119" t="s">
        <v>320</v>
      </c>
      <c r="B37" s="833" t="str">
        <f>VLOOKUP(A37,EQUIPOS!A7:D154,3,FALSE)</f>
        <v>Retroexcavadora sobre llantas, motor 62HP, Profundidad de excavación de 5.41 metros.</v>
      </c>
      <c r="C37" s="834"/>
      <c r="D37" s="834"/>
      <c r="E37" s="834"/>
      <c r="F37" s="834"/>
      <c r="G37" s="834"/>
      <c r="H37" s="835"/>
      <c r="I37" s="431"/>
      <c r="J37" s="432"/>
      <c r="K37" s="279">
        <f>VLOOKUP(A37,EQUIPOS!A7:D164,4,FALSE)</f>
        <v>129150</v>
      </c>
      <c r="L37" s="345"/>
      <c r="M37" s="346">
        <v>1.5</v>
      </c>
      <c r="N37" s="282">
        <f>K37/M37</f>
        <v>86100</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N75*M41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104653.36026030499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34109.468950597351</v>
      </c>
      <c r="N48" s="282">
        <f>K48*M48</f>
        <v>19783.491991346462</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151597.63978043268</v>
      </c>
      <c r="N49" s="282">
        <f>K49*M49</f>
        <v>151597.63978043268</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171381.13177177915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824">
        <f>VLOOKUP(A58,TRANSPORTE!A1:D117,4,FALSE)</f>
        <v>797.84205483140272</v>
      </c>
      <c r="M58" s="825"/>
      <c r="N58" s="297">
        <f>K58*L58</f>
        <v>797.84205483140272</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824">
        <f>VLOOKUP(A59,TRANSPORTE!A1:D117,4,FALSE)</f>
        <v>1096.6533277314397</v>
      </c>
      <c r="M59" s="825"/>
      <c r="N59" s="297">
        <f>K59*L59</f>
        <v>636.05893008423504</v>
      </c>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f>
        <v>1433.9009849156378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25533.60260305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303001.99562004977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60600.399124009957</v>
      </c>
      <c r="M82" s="855"/>
      <c r="N82" s="57"/>
    </row>
    <row r="83" spans="1:14">
      <c r="B83" s="95" t="s">
        <v>1057</v>
      </c>
      <c r="C83" s="96"/>
      <c r="D83" s="96"/>
      <c r="E83" s="96"/>
      <c r="F83" s="96"/>
      <c r="G83" s="96"/>
      <c r="H83" s="96"/>
      <c r="I83" s="93"/>
      <c r="J83" s="94"/>
      <c r="K83" s="314">
        <v>0.05</v>
      </c>
      <c r="L83" s="854">
        <f>N77*K83</f>
        <v>15150.099781002489</v>
      </c>
      <c r="M83" s="855"/>
      <c r="N83" s="57"/>
    </row>
    <row r="84" spans="1:14" ht="15" thickBot="1">
      <c r="B84" s="97" t="s">
        <v>1058</v>
      </c>
      <c r="C84" s="98"/>
      <c r="D84" s="98"/>
      <c r="E84" s="98"/>
      <c r="F84" s="98"/>
      <c r="G84" s="98"/>
      <c r="H84" s="98"/>
      <c r="I84" s="99"/>
      <c r="J84" s="100"/>
      <c r="K84" s="315">
        <v>0.05</v>
      </c>
      <c r="L84" s="856">
        <f>N77*K84</f>
        <v>15150.099781002489</v>
      </c>
      <c r="M84" s="857"/>
      <c r="N84" s="57"/>
    </row>
    <row r="85" spans="1:14" ht="15" thickBot="1">
      <c r="B85" s="820" t="s">
        <v>1037</v>
      </c>
      <c r="C85" s="821"/>
      <c r="D85" s="821"/>
      <c r="E85" s="821"/>
      <c r="F85" s="821"/>
      <c r="G85" s="821"/>
      <c r="H85" s="821"/>
      <c r="I85" s="821"/>
      <c r="J85" s="821"/>
      <c r="K85" s="821"/>
      <c r="L85" s="821"/>
      <c r="M85" s="822"/>
      <c r="N85" s="58">
        <f>L82+L83+L84</f>
        <v>90900.598686014928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393902.59430606471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1215</v>
      </c>
      <c r="C31" s="87" t="s">
        <v>2241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7"/>
      <c r="J36" s="278"/>
      <c r="K36" s="279">
        <f>VLOOKUP(A36,EQUIPOS!A6:D163,4,FALSE)</f>
        <v>8000</v>
      </c>
      <c r="L36" s="280"/>
      <c r="M36" s="346">
        <v>0.5</v>
      </c>
      <c r="N36" s="282">
        <f>K36/M36</f>
        <v>16000</v>
      </c>
    </row>
    <row r="37" spans="1:14">
      <c r="A37" s="119" t="s">
        <v>303</v>
      </c>
      <c r="B37" s="833" t="str">
        <f>VLOOKUP(A37,EQUIPOS!A7:D154,3,FALSE)</f>
        <v>Retrocargador, pala de 1,1 m3 de capacidad, profundidad de excavación de 4.400 mm y una altura de 5.680 mm</v>
      </c>
      <c r="C37" s="834"/>
      <c r="D37" s="834"/>
      <c r="E37" s="834"/>
      <c r="F37" s="834"/>
      <c r="G37" s="834"/>
      <c r="H37" s="835"/>
      <c r="I37" s="431"/>
      <c r="J37" s="432"/>
      <c r="K37" s="279">
        <f>VLOOKUP(A37,EQUIPOS!A7:D164,4,FALSE)</f>
        <v>96339.085602605861</v>
      </c>
      <c r="L37" s="345"/>
      <c r="M37" s="346">
        <v>1.5</v>
      </c>
      <c r="N37" s="282">
        <f>K37/M37</f>
        <v>64226.057068403905</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N75*M41</f>
        <v>2553.3602603050003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82779.417328708892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34109.468950597351</v>
      </c>
      <c r="N48" s="282">
        <f>K48*M48</f>
        <v>19783.491991346462</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151597.63978043268</v>
      </c>
      <c r="N49" s="282">
        <f>K49*M49</f>
        <v>151597.63978043268</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171381.13177177915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824">
        <f>VLOOKUP(A58,TRANSPORTE!A1:D117,4,FALSE)</f>
        <v>797.84205483140272</v>
      </c>
      <c r="M58" s="825"/>
      <c r="N58" s="297">
        <f>K58*L58</f>
        <v>797.84205483140272</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824">
        <f>VLOOKUP(A59,TRANSPORTE!A1:D117,4,FALSE)</f>
        <v>1096.6533277314397</v>
      </c>
      <c r="M59" s="825"/>
      <c r="N59" s="297">
        <f>K59*L59</f>
        <v>636.05893008423504</v>
      </c>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1433.9009849156378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25533.60260305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281128.0526884537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56225.610537690744</v>
      </c>
      <c r="M82" s="855"/>
      <c r="N82" s="57"/>
    </row>
    <row r="83" spans="1:14">
      <c r="B83" s="95" t="s">
        <v>1057</v>
      </c>
      <c r="C83" s="96"/>
      <c r="D83" s="96"/>
      <c r="E83" s="96"/>
      <c r="F83" s="96"/>
      <c r="G83" s="96"/>
      <c r="H83" s="96"/>
      <c r="I83" s="93"/>
      <c r="J83" s="94"/>
      <c r="K83" s="314">
        <v>0.05</v>
      </c>
      <c r="L83" s="854">
        <f>N77*K83</f>
        <v>14056.402634422686</v>
      </c>
      <c r="M83" s="855"/>
      <c r="N83" s="57"/>
    </row>
    <row r="84" spans="1:14" ht="15" thickBot="1">
      <c r="B84" s="97" t="s">
        <v>1058</v>
      </c>
      <c r="C84" s="98"/>
      <c r="D84" s="98"/>
      <c r="E84" s="98"/>
      <c r="F84" s="98"/>
      <c r="G84" s="98"/>
      <c r="H84" s="98"/>
      <c r="I84" s="99"/>
      <c r="J84" s="100"/>
      <c r="K84" s="315">
        <v>0.05</v>
      </c>
      <c r="L84" s="856">
        <f>N77*K84</f>
        <v>14056.402634422686</v>
      </c>
      <c r="M84" s="857"/>
      <c r="N84" s="57"/>
    </row>
    <row r="85" spans="1:14" ht="15" thickBot="1">
      <c r="B85" s="820" t="s">
        <v>1037</v>
      </c>
      <c r="C85" s="821"/>
      <c r="D85" s="821"/>
      <c r="E85" s="821"/>
      <c r="F85" s="821"/>
      <c r="G85" s="821"/>
      <c r="H85" s="821"/>
      <c r="I85" s="821"/>
      <c r="J85" s="821"/>
      <c r="K85" s="821"/>
      <c r="L85" s="821"/>
      <c r="M85" s="822"/>
      <c r="N85" s="58">
        <f>L82+L83+L84</f>
        <v>84338.415806536112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365466.46849498979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1762</v>
      </c>
      <c r="C31" s="87" t="s">
        <v>1763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127.66801301525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773</v>
      </c>
      <c r="B48" s="49" t="str">
        <f>VLOOKUP(A48,MATERIALES!A5:D373,3,FALSE)</f>
        <v>Tubería de Plástico</v>
      </c>
      <c r="C48" s="291"/>
      <c r="D48" s="291"/>
      <c r="E48" s="291"/>
      <c r="F48" s="291"/>
      <c r="G48" s="291"/>
      <c r="H48" s="291"/>
      <c r="I48" s="278"/>
      <c r="J48" s="234" t="str">
        <f>VLOOKUP(A48,MATERIALES!A4:D640,2,FALSE)</f>
        <v>m</v>
      </c>
      <c r="K48" s="292">
        <v>1</v>
      </c>
      <c r="L48" s="277"/>
      <c r="M48" s="412">
        <f>VLOOKUP(A48,MATERIALES!A5:D396,4,FALSE)</f>
        <v>12932.361513555052</v>
      </c>
      <c r="N48" s="282">
        <f>K48*M48</f>
        <v>12932.361513555052</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12932.361513555052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B58" s="52"/>
      <c r="C58" s="327"/>
      <c r="D58" s="327"/>
      <c r="E58" s="327"/>
      <c r="F58" s="327"/>
      <c r="G58" s="327"/>
      <c r="H58" s="321"/>
      <c r="I58" s="289"/>
      <c r="J58" s="296"/>
      <c r="K58" s="289"/>
      <c r="L58" s="824"/>
      <c r="M58" s="825"/>
      <c r="N58" s="297"/>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2553.3602603049999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15613.389786875303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3122.6779573750609</v>
      </c>
      <c r="M82" s="855"/>
      <c r="N82" s="57"/>
    </row>
    <row r="83" spans="1:14">
      <c r="B83" s="95" t="s">
        <v>1057</v>
      </c>
      <c r="C83" s="96"/>
      <c r="D83" s="96"/>
      <c r="E83" s="96"/>
      <c r="F83" s="96"/>
      <c r="G83" s="96"/>
      <c r="H83" s="96"/>
      <c r="I83" s="93"/>
      <c r="J83" s="94"/>
      <c r="K83" s="314">
        <v>0.05</v>
      </c>
      <c r="L83" s="854">
        <f>N77*K83</f>
        <v>780.66948934376524</v>
      </c>
      <c r="M83" s="855"/>
      <c r="N83" s="57"/>
    </row>
    <row r="84" spans="1:14" ht="15" thickBot="1">
      <c r="B84" s="97" t="s">
        <v>1058</v>
      </c>
      <c r="C84" s="98"/>
      <c r="D84" s="98"/>
      <c r="E84" s="98"/>
      <c r="F84" s="98"/>
      <c r="G84" s="98"/>
      <c r="H84" s="98"/>
      <c r="I84" s="99"/>
      <c r="J84" s="100"/>
      <c r="K84" s="315">
        <v>0.05</v>
      </c>
      <c r="L84" s="856">
        <f>N77*K84</f>
        <v>780.66948934376524</v>
      </c>
      <c r="M84" s="857"/>
      <c r="N84" s="57"/>
    </row>
    <row r="85" spans="1:14" ht="15" thickBot="1">
      <c r="B85" s="820" t="s">
        <v>1037</v>
      </c>
      <c r="C85" s="821"/>
      <c r="D85" s="821"/>
      <c r="E85" s="821"/>
      <c r="F85" s="821"/>
      <c r="G85" s="821"/>
      <c r="H85" s="821"/>
      <c r="I85" s="821"/>
      <c r="J85" s="821"/>
      <c r="K85" s="821"/>
      <c r="L85" s="821"/>
      <c r="M85" s="822"/>
      <c r="N85" s="58">
        <f>L82+L83+L84</f>
        <v>4684.0169360625914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20297.406722937892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985" t="s">
        <v>1028</v>
      </c>
      <c r="D30" s="986"/>
      <c r="E30" s="986"/>
      <c r="F30" s="986"/>
      <c r="G30" s="986"/>
      <c r="H30" s="986"/>
      <c r="I30" s="986"/>
      <c r="J30" s="464"/>
      <c r="K30" s="317"/>
      <c r="L30" s="831" t="s">
        <v>1029</v>
      </c>
      <c r="M30" s="832"/>
      <c r="N30" s="77" t="s">
        <v>1030</v>
      </c>
    </row>
    <row r="31" spans="1:14" ht="30" customHeight="1" thickBot="1">
      <c r="A31" t="s">
        <v>1929</v>
      </c>
      <c r="B31" s="86" t="s">
        <v>1216</v>
      </c>
      <c r="C31" s="983" t="s">
        <v>2243</v>
      </c>
      <c r="D31" s="984"/>
      <c r="E31" s="984"/>
      <c r="F31" s="984"/>
      <c r="G31" s="984"/>
      <c r="H31" s="984"/>
      <c r="I31" s="984"/>
      <c r="J31" s="984"/>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5300</v>
      </c>
      <c r="N49" s="282">
        <f>K49*M49</f>
        <v>6094.9999999999991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363834.33547303837</v>
      </c>
      <c r="N50" s="282">
        <f>K50*M50</f>
        <v>43660.120256764603</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4620.4965734546822</v>
      </c>
      <c r="N51" s="282">
        <f>K51*M51</f>
        <v>9240.9931469093644</v>
      </c>
    </row>
    <row r="52" spans="1:14" ht="15" thickBot="1">
      <c r="A52" t="s">
        <v>1005</v>
      </c>
      <c r="B52" s="49" t="str">
        <f>VLOOKUP(A52,MATERIALES!A7:D373,3,FALSE)</f>
        <v>Malla para gaviones (2M3)</v>
      </c>
      <c r="C52" s="320"/>
      <c r="D52" s="320"/>
      <c r="E52" s="320"/>
      <c r="F52" s="320"/>
      <c r="G52" s="320"/>
      <c r="H52" s="320"/>
      <c r="I52" s="320"/>
      <c r="J52" s="443" t="str">
        <f>VLOOKUP(A52,MATERIALES!A6:D644,2,FALSE)</f>
        <v>u</v>
      </c>
      <c r="K52" s="132">
        <v>0.5</v>
      </c>
      <c r="L52" s="335"/>
      <c r="M52" s="412">
        <f>VLOOKUP(A52,MATERIALES!A7:D400,4,FALSE)</f>
        <v>98755.03391411042</v>
      </c>
      <c r="N52" s="282">
        <f>K52*M52</f>
        <v>49377.51695705521</v>
      </c>
    </row>
    <row r="53" spans="1:14" ht="15" thickBot="1">
      <c r="B53" s="820" t="s">
        <v>1037</v>
      </c>
      <c r="C53" s="821"/>
      <c r="D53" s="821"/>
      <c r="E53" s="821"/>
      <c r="F53" s="821"/>
      <c r="G53" s="821"/>
      <c r="H53" s="821"/>
      <c r="I53" s="821"/>
      <c r="J53" s="821"/>
      <c r="K53" s="821"/>
      <c r="L53" s="821"/>
      <c r="M53" s="822"/>
      <c r="N53" s="404">
        <f>SUM(N48:N52)</f>
        <v>135873.63036072918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824">
        <f>VLOOKUP(A58,TRANSPORTE!A1:D117,4,FALSE)</f>
        <v>1082</v>
      </c>
      <c r="M58" s="825"/>
      <c r="N58" s="297">
        <f>K58*L58</f>
        <v>1190.2</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1190.2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177279.25446053292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35455.850892106588</v>
      </c>
      <c r="M82" s="855"/>
      <c r="N82" s="57"/>
    </row>
    <row r="83" spans="1:14">
      <c r="B83" s="95" t="s">
        <v>1057</v>
      </c>
      <c r="C83" s="96"/>
      <c r="D83" s="96"/>
      <c r="E83" s="96"/>
      <c r="F83" s="96"/>
      <c r="G83" s="96"/>
      <c r="H83" s="96"/>
      <c r="I83" s="93"/>
      <c r="J83" s="94"/>
      <c r="K83" s="314">
        <v>0.05</v>
      </c>
      <c r="L83" s="854">
        <f>N77*K83</f>
        <v>8863.9627230266469</v>
      </c>
      <c r="M83" s="855"/>
      <c r="N83" s="57"/>
    </row>
    <row r="84" spans="1:14" ht="15" thickBot="1">
      <c r="B84" s="97" t="s">
        <v>1058</v>
      </c>
      <c r="C84" s="98"/>
      <c r="D84" s="98"/>
      <c r="E84" s="98"/>
      <c r="F84" s="98"/>
      <c r="G84" s="98"/>
      <c r="H84" s="98"/>
      <c r="I84" s="99"/>
      <c r="J84" s="100"/>
      <c r="K84" s="315">
        <v>0.05</v>
      </c>
      <c r="L84" s="856">
        <f>N77*K84</f>
        <v>8863.9627230266469</v>
      </c>
      <c r="M84" s="857"/>
      <c r="N84" s="57"/>
    </row>
    <row r="85" spans="1:14" ht="15" thickBot="1">
      <c r="B85" s="820" t="s">
        <v>1037</v>
      </c>
      <c r="C85" s="821"/>
      <c r="D85" s="821"/>
      <c r="E85" s="821"/>
      <c r="F85" s="821"/>
      <c r="G85" s="821"/>
      <c r="H85" s="821"/>
      <c r="I85" s="821"/>
      <c r="J85" s="821"/>
      <c r="K85" s="821"/>
      <c r="L85" s="821"/>
      <c r="M85" s="822"/>
      <c r="N85" s="58">
        <f>L82+L83+L84</f>
        <v>53183.776338159885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230463.03079869281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985" t="s">
        <v>1028</v>
      </c>
      <c r="D30" s="986"/>
      <c r="E30" s="986"/>
      <c r="F30" s="986"/>
      <c r="G30" s="986"/>
      <c r="H30" s="986"/>
      <c r="I30" s="986"/>
      <c r="J30" s="464"/>
      <c r="K30" s="317"/>
      <c r="L30" s="831" t="s">
        <v>1029</v>
      </c>
      <c r="M30" s="832"/>
      <c r="N30" s="77" t="s">
        <v>1030</v>
      </c>
    </row>
    <row r="31" spans="1:14" ht="27" customHeight="1" thickBot="1">
      <c r="A31" t="s">
        <v>1929</v>
      </c>
      <c r="B31" s="86" t="s">
        <v>1217</v>
      </c>
      <c r="C31" s="983" t="s">
        <v>2244</v>
      </c>
      <c r="D31" s="984"/>
      <c r="E31" s="984"/>
      <c r="F31" s="984"/>
      <c r="G31" s="984"/>
      <c r="H31" s="984"/>
      <c r="I31" s="984"/>
      <c r="J31" s="984"/>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5300</v>
      </c>
      <c r="N49" s="282">
        <f>K49*M49</f>
        <v>6094.9999999999991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363834.33547303837</v>
      </c>
      <c r="N50" s="282">
        <f>K50*M50</f>
        <v>43660.120256764603</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4620.4965734546822</v>
      </c>
      <c r="N51" s="282">
        <f>K51*M51</f>
        <v>9240.9931469093644</v>
      </c>
    </row>
    <row r="52" spans="1:14" ht="15" thickBot="1">
      <c r="A52" t="s">
        <v>1009</v>
      </c>
      <c r="B52" s="49" t="str">
        <f>VLOOKUP(A52,MATERIALES!A7:D373,3,FALSE)</f>
        <v>Malla Ciclónica Para Gaviones Galvanizada Aleación Zn-5A1-Mm Cal 12 (2M3)</v>
      </c>
      <c r="C52" s="320"/>
      <c r="D52" s="320"/>
      <c r="E52" s="320"/>
      <c r="F52" s="320"/>
      <c r="G52" s="320"/>
      <c r="H52" s="320"/>
      <c r="I52" s="320"/>
      <c r="J52" s="443" t="str">
        <f>VLOOKUP(A52,MATERIALES!A6:D644,2,FALSE)</f>
        <v>u</v>
      </c>
      <c r="K52" s="132">
        <v>0.5</v>
      </c>
      <c r="L52" s="335"/>
      <c r="M52" s="412">
        <f>VLOOKUP(A52,MATERIALES!A7:D400,4,FALSE)</f>
        <v>106454.0283343881</v>
      </c>
      <c r="N52" s="282">
        <f>K52*M52</f>
        <v>53227.014167194051</v>
      </c>
    </row>
    <row r="53" spans="1:14" ht="15" thickBot="1">
      <c r="B53" s="820" t="s">
        <v>1037</v>
      </c>
      <c r="C53" s="821"/>
      <c r="D53" s="821"/>
      <c r="E53" s="821"/>
      <c r="F53" s="821"/>
      <c r="G53" s="821"/>
      <c r="H53" s="821"/>
      <c r="I53" s="821"/>
      <c r="J53" s="821"/>
      <c r="K53" s="821"/>
      <c r="L53" s="821"/>
      <c r="M53" s="822"/>
      <c r="N53" s="404">
        <f>SUM(N48:N52)</f>
        <v>139723.12757086803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824">
        <f>VLOOKUP(A58,TRANSPORTE!A1:D117,4,FALSE)</f>
        <v>1082</v>
      </c>
      <c r="M58" s="825"/>
      <c r="N58" s="297">
        <f>K58*L58</f>
        <v>1190.2</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1190.2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181128.7516706718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36225.750334134362</v>
      </c>
      <c r="M82" s="855"/>
      <c r="N82" s="57"/>
    </row>
    <row r="83" spans="1:14">
      <c r="B83" s="95" t="s">
        <v>1057</v>
      </c>
      <c r="C83" s="96"/>
      <c r="D83" s="96"/>
      <c r="E83" s="96"/>
      <c r="F83" s="96"/>
      <c r="G83" s="96"/>
      <c r="H83" s="96"/>
      <c r="I83" s="93"/>
      <c r="J83" s="94"/>
      <c r="K83" s="314">
        <v>0.05</v>
      </c>
      <c r="L83" s="854">
        <f>N77*K83</f>
        <v>9056.4375835335904</v>
      </c>
      <c r="M83" s="855"/>
      <c r="N83" s="57"/>
    </row>
    <row r="84" spans="1:14" ht="15" thickBot="1">
      <c r="B84" s="97" t="s">
        <v>1058</v>
      </c>
      <c r="C84" s="98"/>
      <c r="D84" s="98"/>
      <c r="E84" s="98"/>
      <c r="F84" s="98"/>
      <c r="G84" s="98"/>
      <c r="H84" s="98"/>
      <c r="I84" s="99"/>
      <c r="J84" s="100"/>
      <c r="K84" s="315">
        <v>0.05</v>
      </c>
      <c r="L84" s="856">
        <f>N77*K84</f>
        <v>9056.4375835335904</v>
      </c>
      <c r="M84" s="857"/>
      <c r="N84" s="57"/>
    </row>
    <row r="85" spans="1:14" ht="15" thickBot="1">
      <c r="B85" s="820" t="s">
        <v>1037</v>
      </c>
      <c r="C85" s="821"/>
      <c r="D85" s="821"/>
      <c r="E85" s="821"/>
      <c r="F85" s="821"/>
      <c r="G85" s="821"/>
      <c r="H85" s="821"/>
      <c r="I85" s="821"/>
      <c r="J85" s="821"/>
      <c r="K85" s="821"/>
      <c r="L85" s="821"/>
      <c r="M85" s="822"/>
      <c r="N85" s="58">
        <f>L82+L83+L84</f>
        <v>54338.625501201539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235467.37717187335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985" t="s">
        <v>1028</v>
      </c>
      <c r="D30" s="986"/>
      <c r="E30" s="986"/>
      <c r="F30" s="986"/>
      <c r="G30" s="986"/>
      <c r="H30" s="986"/>
      <c r="I30" s="986"/>
      <c r="J30" s="464"/>
      <c r="K30" s="317"/>
      <c r="L30" s="831" t="s">
        <v>1029</v>
      </c>
      <c r="M30" s="832"/>
      <c r="N30" s="77" t="s">
        <v>1030</v>
      </c>
    </row>
    <row r="31" spans="1:14" ht="27" customHeight="1" thickBot="1">
      <c r="A31" t="s">
        <v>1929</v>
      </c>
      <c r="B31" s="86" t="s">
        <v>1764</v>
      </c>
      <c r="C31" s="983" t="s">
        <v>2245</v>
      </c>
      <c r="D31" s="984"/>
      <c r="E31" s="984"/>
      <c r="F31" s="984"/>
      <c r="G31" s="984"/>
      <c r="H31" s="984"/>
      <c r="I31" s="984"/>
      <c r="J31" s="984"/>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5300</v>
      </c>
      <c r="N49" s="282">
        <f>K49*M49</f>
        <v>6094.9999999999991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363834.33547303837</v>
      </c>
      <c r="N50" s="282">
        <f>K50*M50</f>
        <v>43660.120256764603</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4620.4965734546822</v>
      </c>
      <c r="N51" s="282">
        <f>K51*M51</f>
        <v>9240.9931469093644</v>
      </c>
    </row>
    <row r="52" spans="1:14" ht="15" thickBot="1">
      <c r="A52" t="s">
        <v>1011</v>
      </c>
      <c r="B52" s="49" t="str">
        <f>VLOOKUP(A52,MATERIALES!A7:D373,3,FALSE)</f>
        <v>Malla Ciclónica Para Gaviones Galvanizada Y Plastificada Con Pvc Cal 12 (2M3)</v>
      </c>
      <c r="C52" s="320"/>
      <c r="D52" s="320"/>
      <c r="E52" s="320"/>
      <c r="F52" s="320"/>
      <c r="G52" s="320"/>
      <c r="H52" s="320"/>
      <c r="I52" s="320"/>
      <c r="J52" s="443" t="str">
        <f>VLOOKUP(A52,MATERIALES!A6:D644,2,FALSE)</f>
        <v>u</v>
      </c>
      <c r="K52" s="132">
        <v>0.5</v>
      </c>
      <c r="L52" s="335"/>
      <c r="M52" s="412">
        <f>VLOOKUP(A52,MATERIALES!A7:D400,4,FALSE)</f>
        <v>144992.3140471424</v>
      </c>
      <c r="N52" s="282">
        <f>K52*M52</f>
        <v>72496.157023571199</v>
      </c>
    </row>
    <row r="53" spans="1:14" ht="15" thickBot="1">
      <c r="B53" s="820" t="s">
        <v>1037</v>
      </c>
      <c r="C53" s="821"/>
      <c r="D53" s="821"/>
      <c r="E53" s="821"/>
      <c r="F53" s="821"/>
      <c r="G53" s="821"/>
      <c r="H53" s="821"/>
      <c r="I53" s="821"/>
      <c r="J53" s="821"/>
      <c r="K53" s="821"/>
      <c r="L53" s="821"/>
      <c r="M53" s="822"/>
      <c r="N53" s="404">
        <f>SUM(N48:N52)</f>
        <v>158992.27042724518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824">
        <f>VLOOKUP(A58,TRANSPORTE!A1:D117,4,FALSE)</f>
        <v>1082</v>
      </c>
      <c r="M58" s="825"/>
      <c r="N58" s="297">
        <f>K58*L58</f>
        <v>1190.2</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1190.2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200397.89452704892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40079.578905409784</v>
      </c>
      <c r="M82" s="855"/>
      <c r="N82" s="57"/>
    </row>
    <row r="83" spans="1:14">
      <c r="B83" s="95" t="s">
        <v>1057</v>
      </c>
      <c r="C83" s="96"/>
      <c r="D83" s="96"/>
      <c r="E83" s="96"/>
      <c r="F83" s="96"/>
      <c r="G83" s="96"/>
      <c r="H83" s="96"/>
      <c r="I83" s="93"/>
      <c r="J83" s="94"/>
      <c r="K83" s="314">
        <v>0.05</v>
      </c>
      <c r="L83" s="854">
        <f>N77*K83</f>
        <v>10019.894726352446</v>
      </c>
      <c r="M83" s="855"/>
      <c r="N83" s="57"/>
    </row>
    <row r="84" spans="1:14" ht="15" thickBot="1">
      <c r="B84" s="97" t="s">
        <v>1058</v>
      </c>
      <c r="C84" s="98"/>
      <c r="D84" s="98"/>
      <c r="E84" s="98"/>
      <c r="F84" s="98"/>
      <c r="G84" s="98"/>
      <c r="H84" s="98"/>
      <c r="I84" s="99"/>
      <c r="J84" s="100"/>
      <c r="K84" s="315">
        <v>0.05</v>
      </c>
      <c r="L84" s="856">
        <f>N77*K84</f>
        <v>10019.894726352446</v>
      </c>
      <c r="M84" s="857"/>
      <c r="N84" s="57"/>
    </row>
    <row r="85" spans="1:14" ht="15" thickBot="1">
      <c r="B85" s="820" t="s">
        <v>1037</v>
      </c>
      <c r="C85" s="821"/>
      <c r="D85" s="821"/>
      <c r="E85" s="821"/>
      <c r="F85" s="821"/>
      <c r="G85" s="821"/>
      <c r="H85" s="821"/>
      <c r="I85" s="821"/>
      <c r="J85" s="821"/>
      <c r="K85" s="821"/>
      <c r="L85" s="821"/>
      <c r="M85" s="822"/>
      <c r="N85" s="58">
        <f>L82+L83+L84</f>
        <v>60119.368358114676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260517.2628851636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985" t="s">
        <v>1028</v>
      </c>
      <c r="D30" s="986"/>
      <c r="E30" s="986"/>
      <c r="F30" s="986"/>
      <c r="G30" s="986"/>
      <c r="H30" s="986"/>
      <c r="I30" s="986"/>
      <c r="J30" s="464"/>
      <c r="K30" s="317"/>
      <c r="L30" s="831" t="s">
        <v>1029</v>
      </c>
      <c r="M30" s="832"/>
      <c r="N30" s="77" t="s">
        <v>1030</v>
      </c>
    </row>
    <row r="31" spans="1:14" ht="28.5" customHeight="1" thickBot="1">
      <c r="A31" t="s">
        <v>1929</v>
      </c>
      <c r="B31" s="86" t="s">
        <v>1765</v>
      </c>
      <c r="C31" s="983" t="s">
        <v>2246</v>
      </c>
      <c r="D31" s="984"/>
      <c r="E31" s="984"/>
      <c r="F31" s="984"/>
      <c r="G31" s="984"/>
      <c r="H31" s="984"/>
      <c r="I31" s="984"/>
      <c r="J31" s="984"/>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5300</v>
      </c>
      <c r="N49" s="282">
        <f>K49*M49</f>
        <v>6094.9999999999991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363834.33547303837</v>
      </c>
      <c r="N50" s="282">
        <f>K50*M50</f>
        <v>43660.120256764603</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4620.4965734546822</v>
      </c>
      <c r="N51" s="282">
        <f>K51*M51</f>
        <v>9240.9931469093644</v>
      </c>
    </row>
    <row r="52" spans="1:14" ht="15" thickBot="1">
      <c r="A52" t="s">
        <v>1013</v>
      </c>
      <c r="B52" s="49" t="str">
        <f>VLOOKUP(A52,MATERIALES!A7:D373,3,FALSE)</f>
        <v>Malla Ciclónica Para Gaviones Galvanizada Aleación Zn-5A1-Mm Y Plastificada Pvc Cal 12 (2M3)</v>
      </c>
      <c r="C52" s="320"/>
      <c r="D52" s="320"/>
      <c r="E52" s="320"/>
      <c r="F52" s="320"/>
      <c r="G52" s="320"/>
      <c r="H52" s="320"/>
      <c r="I52" s="320"/>
      <c r="J52" s="443" t="str">
        <f>VLOOKUP(A52,MATERIALES!A6:D644,2,FALSE)</f>
        <v>u</v>
      </c>
      <c r="K52" s="132">
        <v>0.5</v>
      </c>
      <c r="L52" s="335"/>
      <c r="M52" s="412">
        <f>VLOOKUP(A52,MATERIALES!A7:D400,4,FALSE)</f>
        <v>109150.30064191153</v>
      </c>
      <c r="N52" s="282">
        <f>K52*M52</f>
        <v>54575.150320955763</v>
      </c>
    </row>
    <row r="53" spans="1:14" ht="15" thickBot="1">
      <c r="B53" s="820" t="s">
        <v>1037</v>
      </c>
      <c r="C53" s="821"/>
      <c r="D53" s="821"/>
      <c r="E53" s="821"/>
      <c r="F53" s="821"/>
      <c r="G53" s="821"/>
      <c r="H53" s="821"/>
      <c r="I53" s="821"/>
      <c r="J53" s="821"/>
      <c r="K53" s="821"/>
      <c r="L53" s="821"/>
      <c r="M53" s="822"/>
      <c r="N53" s="404">
        <f>SUM(N48:N52)</f>
        <v>141071.26372462974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824">
        <f>VLOOKUP(A58,TRANSPORTE!A1:D117,4,FALSE)</f>
        <v>1082</v>
      </c>
      <c r="M58" s="825"/>
      <c r="N58" s="297">
        <f>K58*L58</f>
        <v>1190.2</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1190.2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182476.88782443351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36495.377564886701</v>
      </c>
      <c r="M82" s="855"/>
      <c r="N82" s="57"/>
    </row>
    <row r="83" spans="1:14">
      <c r="B83" s="95" t="s">
        <v>1057</v>
      </c>
      <c r="C83" s="96"/>
      <c r="D83" s="96"/>
      <c r="E83" s="96"/>
      <c r="F83" s="96"/>
      <c r="G83" s="96"/>
      <c r="H83" s="96"/>
      <c r="I83" s="93"/>
      <c r="J83" s="94"/>
      <c r="K83" s="314">
        <v>0.05</v>
      </c>
      <c r="L83" s="854">
        <f>N77*K83</f>
        <v>9123.8443912216753</v>
      </c>
      <c r="M83" s="855"/>
      <c r="N83" s="57"/>
    </row>
    <row r="84" spans="1:14" ht="15" thickBot="1">
      <c r="B84" s="97" t="s">
        <v>1058</v>
      </c>
      <c r="C84" s="98"/>
      <c r="D84" s="98"/>
      <c r="E84" s="98"/>
      <c r="F84" s="98"/>
      <c r="G84" s="98"/>
      <c r="H84" s="98"/>
      <c r="I84" s="99"/>
      <c r="J84" s="100"/>
      <c r="K84" s="315">
        <v>0.05</v>
      </c>
      <c r="L84" s="856">
        <f>N77*K84</f>
        <v>9123.8443912216753</v>
      </c>
      <c r="M84" s="857"/>
      <c r="N84" s="57"/>
    </row>
    <row r="85" spans="1:14" ht="15" thickBot="1">
      <c r="B85" s="820" t="s">
        <v>1037</v>
      </c>
      <c r="C85" s="821"/>
      <c r="D85" s="821"/>
      <c r="E85" s="821"/>
      <c r="F85" s="821"/>
      <c r="G85" s="821"/>
      <c r="H85" s="821"/>
      <c r="I85" s="821"/>
      <c r="J85" s="821"/>
      <c r="K85" s="821"/>
      <c r="L85" s="821"/>
      <c r="M85" s="822"/>
      <c r="N85" s="58">
        <f>L82+L83+L84</f>
        <v>54743.066347330052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237219.95417176356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1766</v>
      </c>
      <c r="C31" s="87" t="s">
        <v>2247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7"/>
      <c r="J36" s="278"/>
      <c r="K36" s="279">
        <f>VLOOKUP(A36,EQUIPOS!A6:D163,4,FALSE)</f>
        <v>9583.5999999999985</v>
      </c>
      <c r="L36" s="280"/>
      <c r="M36" s="346">
        <v>1</v>
      </c>
      <c r="N36" s="282">
        <f>K36*M36</f>
        <v>9583.5999999999985</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3191.7003253812504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12775.300325381249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59556.215628027116</v>
      </c>
      <c r="N48" s="282">
        <f t="shared" ref="N48:N53" si="0">K48*M48</f>
        <v>30016.332676525668</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2" t="str">
        <f>VLOOKUP(A49,MATERIALES!A5:D641,2,FALSE)</f>
        <v>m2</v>
      </c>
      <c r="K49" s="407">
        <v>2</v>
      </c>
      <c r="L49" s="431"/>
      <c r="M49" s="412">
        <f>VLOOKUP(A49,MATERIALES!A6:D397,4,FALSE)</f>
        <v>4620.4965734546822</v>
      </c>
      <c r="N49" s="282">
        <f t="shared" si="0"/>
        <v>9240.9931469093644</v>
      </c>
    </row>
    <row r="50" spans="1:14">
      <c r="A50" s="169" t="s">
        <v>845</v>
      </c>
      <c r="B50" s="49" t="str">
        <f>VLOOKUP(A50,MATERIALES!A6:D373,3,FALSE)</f>
        <v>Agua</v>
      </c>
      <c r="C50" s="435"/>
      <c r="D50" s="435"/>
      <c r="E50" s="435"/>
      <c r="F50" s="435"/>
      <c r="G50" s="435"/>
      <c r="H50" s="435"/>
      <c r="I50" s="435"/>
      <c r="J50" s="322" t="str">
        <f>VLOOKUP(A50,MATERIALES!A6:D642,2,FALSE)</f>
        <v>lt</v>
      </c>
      <c r="K50" s="407">
        <v>111</v>
      </c>
      <c r="L50" s="431"/>
      <c r="M50" s="412">
        <f>VLOOKUP(A50,MATERIALES!A6:D398,4,FALSE)</f>
        <v>2</v>
      </c>
      <c r="N50" s="282">
        <f t="shared" si="0"/>
        <v>222</v>
      </c>
    </row>
    <row r="51" spans="1:14">
      <c r="A51" s="169" t="s">
        <v>625</v>
      </c>
      <c r="B51" s="49" t="str">
        <f>VLOOKUP(A51,MATERIALES!A6:D373,3,FALSE)</f>
        <v xml:space="preserve">Piedra para concreto ciclópeo (rajón o canto rodado)
</v>
      </c>
      <c r="C51" s="435"/>
      <c r="D51" s="435"/>
      <c r="E51" s="435"/>
      <c r="F51" s="435"/>
      <c r="G51" s="435"/>
      <c r="H51" s="435"/>
      <c r="I51" s="435"/>
      <c r="J51" s="322" t="str">
        <f>VLOOKUP(A51,MATERIALES!A6:D643,2,FALSE)</f>
        <v>m3</v>
      </c>
      <c r="K51" s="407">
        <v>0.4</v>
      </c>
      <c r="L51" s="431"/>
      <c r="M51" s="412">
        <f>VLOOKUP(A51,MATERIALES!A6:D399,4,FALSE)</f>
        <v>31087.261717546007</v>
      </c>
      <c r="N51" s="282">
        <f t="shared" si="0"/>
        <v>12434.904687018403</v>
      </c>
    </row>
    <row r="52" spans="1:14">
      <c r="A52" t="s">
        <v>873</v>
      </c>
      <c r="B52" s="330" t="str">
        <f>VLOOKUP(A52,MATERIALES!A7:D373,3,FALSE)</f>
        <v>Arena lavada</v>
      </c>
      <c r="C52" s="53"/>
      <c r="D52" s="53"/>
      <c r="E52" s="53"/>
      <c r="F52" s="53"/>
      <c r="G52" s="53"/>
      <c r="H52" s="53"/>
      <c r="I52" s="53"/>
      <c r="J52" s="322" t="str">
        <f>VLOOKUP(A52,MATERIALES!A6:D644,2,FALSE)</f>
        <v>m3</v>
      </c>
      <c r="K52" s="175">
        <v>0.378</v>
      </c>
      <c r="L52" s="328"/>
      <c r="M52" s="436">
        <f>VLOOKUP(A52,MATERIALES!A7:D400,4,FALSE)</f>
        <v>45858.28603358088</v>
      </c>
      <c r="N52" s="283">
        <f t="shared" si="0"/>
        <v>17334.432120693571</v>
      </c>
    </row>
    <row r="53" spans="1:14">
      <c r="A53" t="s">
        <v>875</v>
      </c>
      <c r="B53" s="174" t="str">
        <f>VLOOKUP(A53,MATERIALES!A8:D373,3,FALSE)</f>
        <v xml:space="preserve">Cemento gris
</v>
      </c>
      <c r="C53" s="327"/>
      <c r="D53" s="327"/>
      <c r="E53" s="327"/>
      <c r="F53" s="327"/>
      <c r="G53" s="327"/>
      <c r="H53" s="327"/>
      <c r="I53" s="327"/>
      <c r="J53" s="322" t="str">
        <f>VLOOKUP(A53,MATERIALES!A7:D645,2,FALSE)</f>
        <v>kg</v>
      </c>
      <c r="K53" s="50">
        <v>156</v>
      </c>
      <c r="L53" s="328"/>
      <c r="M53" s="436">
        <f>VLOOKUP(A53,MATERIALES!A8:D401,4,FALSE)</f>
        <v>402.25547881276827</v>
      </c>
      <c r="N53" s="283">
        <f t="shared" si="0"/>
        <v>62751.854694791851</v>
      </c>
    </row>
    <row r="54" spans="1:14">
      <c r="B54" s="330"/>
      <c r="C54" s="327"/>
      <c r="D54" s="327"/>
      <c r="E54" s="327"/>
      <c r="F54" s="327"/>
      <c r="G54" s="327"/>
      <c r="H54" s="327"/>
      <c r="I54" s="327"/>
      <c r="J54" s="321"/>
      <c r="K54" s="50"/>
      <c r="L54" s="328"/>
      <c r="M54" s="436"/>
      <c r="N54" s="283"/>
    </row>
    <row r="55" spans="1:14" ht="15" thickBot="1">
      <c r="B55" s="826" t="s">
        <v>1037</v>
      </c>
      <c r="C55" s="827"/>
      <c r="D55" s="827"/>
      <c r="E55" s="827"/>
      <c r="F55" s="827"/>
      <c r="G55" s="827"/>
      <c r="H55" s="827"/>
      <c r="I55" s="827"/>
      <c r="J55" s="827"/>
      <c r="K55" s="827"/>
      <c r="L55" s="827"/>
      <c r="M55" s="828"/>
      <c r="N55" s="110">
        <f>SUM(N48:N54)</f>
        <v>132000.51732593885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7"/>
      <c r="D60" s="327"/>
      <c r="E60" s="327"/>
      <c r="F60" s="327"/>
      <c r="G60" s="327"/>
      <c r="H60" s="321" t="s">
        <v>339</v>
      </c>
      <c r="I60" s="289">
        <v>0.4</v>
      </c>
      <c r="J60" s="296">
        <v>1</v>
      </c>
      <c r="K60" s="289">
        <f>I60*J60</f>
        <v>0.4</v>
      </c>
      <c r="L60" s="824">
        <f>VLOOKUP(A60,TRANSPORTE!A1:D117,4,FALSE)</f>
        <v>1082</v>
      </c>
      <c r="M60" s="825"/>
      <c r="N60" s="297">
        <f>K60*L60</f>
        <v>432.8</v>
      </c>
    </row>
    <row r="61" spans="1:14">
      <c r="A61" t="s">
        <v>1313</v>
      </c>
      <c r="B61" s="52" t="str">
        <f>VLOOKUP(A61,TRANSPORTE!A1:D117,3,FALSE)</f>
        <v>Transporte de arena</v>
      </c>
      <c r="C61" s="53"/>
      <c r="D61" s="53"/>
      <c r="E61" s="53"/>
      <c r="F61" s="53"/>
      <c r="G61" s="53"/>
      <c r="H61" s="321" t="s">
        <v>339</v>
      </c>
      <c r="I61" s="289">
        <v>0.378</v>
      </c>
      <c r="J61" s="296">
        <v>1</v>
      </c>
      <c r="K61" s="289">
        <f>I61*J61</f>
        <v>0.378</v>
      </c>
      <c r="L61" s="824">
        <f>VLOOKUP(A61,TRANSPORTE!A1:D117,4,FALSE)</f>
        <v>1112</v>
      </c>
      <c r="M61" s="825"/>
      <c r="N61" s="297">
        <f t="shared" ref="N61:N62" si="1">K61*L61</f>
        <v>420.33600000000001</v>
      </c>
    </row>
    <row r="62" spans="1:14">
      <c r="A62" t="s">
        <v>1365</v>
      </c>
      <c r="B62" s="52" t="str">
        <f>VLOOKUP(A62,TRANSPORTE!A1:D117,3,FALSE)</f>
        <v>Transporte de material triturado</v>
      </c>
      <c r="C62" s="53"/>
      <c r="D62" s="53"/>
      <c r="E62" s="53"/>
      <c r="F62" s="53"/>
      <c r="G62" s="53"/>
      <c r="H62" s="321" t="s">
        <v>339</v>
      </c>
      <c r="I62" s="289">
        <v>0.504</v>
      </c>
      <c r="J62" s="296">
        <v>1</v>
      </c>
      <c r="K62" s="289">
        <f>I62*J62</f>
        <v>0.504</v>
      </c>
      <c r="L62" s="824">
        <f>VLOOKUP(A62,TRANSPORTE!A1:D117,4,FALSE)</f>
        <v>1082</v>
      </c>
      <c r="M62" s="825"/>
      <c r="N62" s="297">
        <f t="shared" si="1"/>
        <v>545.32799999999997</v>
      </c>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1398.4639999999999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0"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8</v>
      </c>
      <c r="N71" s="405">
        <f>K71/M71</f>
        <v>51067.205206099999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63834.006507625003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210008.2881589451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42001.657631789021</v>
      </c>
      <c r="M84" s="855"/>
      <c r="N84" s="57"/>
    </row>
    <row r="85" spans="1:14">
      <c r="B85" s="95" t="s">
        <v>1057</v>
      </c>
      <c r="C85" s="96"/>
      <c r="D85" s="96"/>
      <c r="E85" s="96"/>
      <c r="F85" s="96"/>
      <c r="G85" s="96"/>
      <c r="H85" s="96"/>
      <c r="I85" s="93"/>
      <c r="J85" s="94"/>
      <c r="K85" s="314">
        <v>0.05</v>
      </c>
      <c r="L85" s="854">
        <f>N79*K85</f>
        <v>10500.414407947255</v>
      </c>
      <c r="M85" s="855"/>
      <c r="N85" s="57"/>
    </row>
    <row r="86" spans="1:14" ht="15" thickBot="1">
      <c r="B86" s="97" t="s">
        <v>1058</v>
      </c>
      <c r="C86" s="98"/>
      <c r="D86" s="98"/>
      <c r="E86" s="98"/>
      <c r="F86" s="98"/>
      <c r="G86" s="98"/>
      <c r="H86" s="98"/>
      <c r="I86" s="99"/>
      <c r="J86" s="100"/>
      <c r="K86" s="315">
        <v>0.05</v>
      </c>
      <c r="L86" s="856">
        <f>N79*K86</f>
        <v>10500.414407947255</v>
      </c>
      <c r="M86" s="857"/>
      <c r="N86" s="57"/>
    </row>
    <row r="87" spans="1:14" ht="15" thickBot="1">
      <c r="B87" s="820" t="s">
        <v>1037</v>
      </c>
      <c r="C87" s="821"/>
      <c r="D87" s="821"/>
      <c r="E87" s="821"/>
      <c r="F87" s="821"/>
      <c r="G87" s="821"/>
      <c r="H87" s="821"/>
      <c r="I87" s="821"/>
      <c r="J87" s="821"/>
      <c r="K87" s="821"/>
      <c r="L87" s="821"/>
      <c r="M87" s="822"/>
      <c r="N87" s="58">
        <f>L84+L85+L86</f>
        <v>63002.486447683528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273010.77460662863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1218</v>
      </c>
      <c r="C31" s="87" t="s">
        <v>2248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1276.6801301525002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1276.6801301525002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0.5</v>
      </c>
      <c r="L48" s="277"/>
      <c r="M48" s="412">
        <f>VLOOKUP(A48,MATERIALES!A5:D396,4,FALSE)</f>
        <v>1574.8848894546461</v>
      </c>
      <c r="N48" s="282">
        <f>K48*M48</f>
        <v>787.44244472732305</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1.01</v>
      </c>
      <c r="L49" s="431"/>
      <c r="M49" s="412">
        <f>VLOOKUP(A49,MATERIALES!A6:D397,4,FALSE)</f>
        <v>280625</v>
      </c>
      <c r="N49" s="282">
        <f>K49*M49</f>
        <v>283431.25</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4620.4965734546822</v>
      </c>
      <c r="N50" s="282">
        <f>K50*M50</f>
        <v>1386.1489720364045</v>
      </c>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c r="B54" s="330"/>
      <c r="C54" s="327"/>
      <c r="D54" s="327"/>
      <c r="E54" s="327"/>
      <c r="F54" s="327"/>
      <c r="G54" s="327"/>
      <c r="H54" s="327"/>
      <c r="I54" s="327"/>
      <c r="J54" s="321"/>
      <c r="K54" s="50"/>
      <c r="L54" s="328"/>
      <c r="M54" s="436"/>
      <c r="N54" s="283"/>
    </row>
    <row r="55" spans="1:14" ht="15" thickBot="1">
      <c r="B55" s="826" t="s">
        <v>1037</v>
      </c>
      <c r="C55" s="827"/>
      <c r="D55" s="827"/>
      <c r="E55" s="827"/>
      <c r="F55" s="827"/>
      <c r="G55" s="827"/>
      <c r="H55" s="827"/>
      <c r="I55" s="827"/>
      <c r="J55" s="827"/>
      <c r="K55" s="827"/>
      <c r="L55" s="827"/>
      <c r="M55" s="828"/>
      <c r="N55" s="110">
        <f>SUM(N48:N54)</f>
        <v>285604.84141676378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1323</v>
      </c>
      <c r="B60" s="52" t="str">
        <f>VLOOKUP(A60,TRANSPORTE!A1:D117,3,FALSE)</f>
        <v>Transporte de concreto</v>
      </c>
      <c r="C60" s="327"/>
      <c r="D60" s="327"/>
      <c r="E60" s="327"/>
      <c r="F60" s="327"/>
      <c r="G60" s="327"/>
      <c r="H60" s="321" t="s">
        <v>339</v>
      </c>
      <c r="I60" s="289">
        <v>1.01</v>
      </c>
      <c r="J60" s="296">
        <v>1</v>
      </c>
      <c r="K60" s="289">
        <f>I60*J60</f>
        <v>1.01</v>
      </c>
      <c r="L60" s="824">
        <f>VLOOKUP(A60,TRANSPORTE!A1:D117,4,FALSE)</f>
        <v>1096.6533277314397</v>
      </c>
      <c r="M60" s="825"/>
      <c r="N60" s="297">
        <f>K60*L60</f>
        <v>1107.6198610087542</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1107.6198610087542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0"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313522.74401097506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62704.548802195015</v>
      </c>
      <c r="M84" s="855"/>
      <c r="N84" s="57"/>
    </row>
    <row r="85" spans="1:14">
      <c r="B85" s="95" t="s">
        <v>1057</v>
      </c>
      <c r="C85" s="96"/>
      <c r="D85" s="96"/>
      <c r="E85" s="96"/>
      <c r="F85" s="96"/>
      <c r="G85" s="96"/>
      <c r="H85" s="96"/>
      <c r="I85" s="93"/>
      <c r="J85" s="94"/>
      <c r="K85" s="314">
        <v>0.05</v>
      </c>
      <c r="L85" s="854">
        <f>N79*K85</f>
        <v>15676.137200548754</v>
      </c>
      <c r="M85" s="855"/>
      <c r="N85" s="57"/>
    </row>
    <row r="86" spans="1:14" ht="15" thickBot="1">
      <c r="B86" s="97" t="s">
        <v>1058</v>
      </c>
      <c r="C86" s="98"/>
      <c r="D86" s="98"/>
      <c r="E86" s="98"/>
      <c r="F86" s="98"/>
      <c r="G86" s="98"/>
      <c r="H86" s="98"/>
      <c r="I86" s="99"/>
      <c r="J86" s="100"/>
      <c r="K86" s="315">
        <v>0.05</v>
      </c>
      <c r="L86" s="856">
        <f>N79*K86</f>
        <v>15676.137200548754</v>
      </c>
      <c r="M86" s="857"/>
      <c r="N86" s="57"/>
    </row>
    <row r="87" spans="1:14" ht="15" thickBot="1">
      <c r="B87" s="820" t="s">
        <v>1037</v>
      </c>
      <c r="C87" s="821"/>
      <c r="D87" s="821"/>
      <c r="E87" s="821"/>
      <c r="F87" s="821"/>
      <c r="G87" s="821"/>
      <c r="H87" s="821"/>
      <c r="I87" s="821"/>
      <c r="J87" s="821"/>
      <c r="K87" s="821"/>
      <c r="L87" s="821"/>
      <c r="M87" s="822"/>
      <c r="N87" s="58">
        <f>L84+L85+L86</f>
        <v>94056.823203292515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407579.56721426756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29.25" customHeight="1" thickBot="1">
      <c r="A31" t="s">
        <v>1929</v>
      </c>
      <c r="B31" s="86" t="s">
        <v>1219</v>
      </c>
      <c r="C31" s="960" t="s">
        <v>2249</v>
      </c>
      <c r="D31" s="961"/>
      <c r="E31" s="961"/>
      <c r="F31" s="961"/>
      <c r="G31" s="961"/>
      <c r="H31" s="961"/>
      <c r="I31" s="961"/>
      <c r="J31" s="987"/>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68.08960694146667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0.05</v>
      </c>
      <c r="L48" s="277"/>
      <c r="M48" s="412">
        <f>VLOOKUP(A48,MATERIALES!A5:D396,4,FALSE)</f>
        <v>1574.8848894546461</v>
      </c>
      <c r="N48" s="282">
        <f>K48*M48</f>
        <v>78.744244472732305</v>
      </c>
    </row>
    <row r="49" spans="1:14">
      <c r="A49" s="169" t="s">
        <v>433</v>
      </c>
      <c r="B49" s="49" t="str">
        <f>VLOOKUP(A49,MATERIALES!A6:D373,3,FALSE)</f>
        <v xml:space="preserve">Cuneta prefabricada de concreto tipo V de (0,8*0,3*0,22)
</v>
      </c>
      <c r="C49" s="435"/>
      <c r="D49" s="435"/>
      <c r="E49" s="435"/>
      <c r="F49" s="435"/>
      <c r="G49" s="435"/>
      <c r="H49" s="435"/>
      <c r="I49" s="435"/>
      <c r="J49" s="322" t="str">
        <f>VLOOKUP(A49,MATERIALES!A5:D641,2,FALSE)</f>
        <v>m</v>
      </c>
      <c r="K49" s="407">
        <v>1</v>
      </c>
      <c r="L49" s="431"/>
      <c r="M49" s="412">
        <f>VLOOKUP(A49,MATERIALES!A6:D397,4,FALSE)</f>
        <v>35179.315151333547</v>
      </c>
      <c r="N49" s="282">
        <f>K49*M49</f>
        <v>35179.315151333547</v>
      </c>
    </row>
    <row r="50" spans="1:14">
      <c r="A50" s="169"/>
      <c r="B50" s="49"/>
      <c r="C50" s="435"/>
      <c r="D50" s="435"/>
      <c r="E50" s="435"/>
      <c r="F50" s="435"/>
      <c r="G50" s="435"/>
      <c r="H50" s="435"/>
      <c r="I50" s="435"/>
      <c r="J50" s="321"/>
      <c r="K50" s="407"/>
      <c r="L50" s="431"/>
      <c r="M50" s="412"/>
      <c r="N50" s="282"/>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35258.059395806282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150</v>
      </c>
      <c r="N72" s="405">
        <f>K72/M72</f>
        <v>680.89606941466661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1361.7921388293332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36687.941141577081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7337.5882283154169</v>
      </c>
      <c r="M84" s="855"/>
      <c r="N84" s="57"/>
    </row>
    <row r="85" spans="1:14">
      <c r="B85" s="95" t="s">
        <v>1057</v>
      </c>
      <c r="C85" s="96"/>
      <c r="D85" s="96"/>
      <c r="E85" s="96"/>
      <c r="F85" s="96"/>
      <c r="G85" s="96"/>
      <c r="H85" s="96"/>
      <c r="I85" s="93"/>
      <c r="J85" s="94"/>
      <c r="K85" s="314">
        <v>0.05</v>
      </c>
      <c r="L85" s="854">
        <f>N79*K85</f>
        <v>1834.3970570788542</v>
      </c>
      <c r="M85" s="855"/>
      <c r="N85" s="57"/>
    </row>
    <row r="86" spans="1:14" ht="15" thickBot="1">
      <c r="B86" s="97" t="s">
        <v>1058</v>
      </c>
      <c r="C86" s="98"/>
      <c r="D86" s="98"/>
      <c r="E86" s="98"/>
      <c r="F86" s="98"/>
      <c r="G86" s="98"/>
      <c r="H86" s="98"/>
      <c r="I86" s="99"/>
      <c r="J86" s="100"/>
      <c r="K86" s="315">
        <v>0.05</v>
      </c>
      <c r="L86" s="856">
        <f>N79*K86</f>
        <v>1834.3970570788542</v>
      </c>
      <c r="M86" s="857"/>
      <c r="N86" s="57"/>
    </row>
    <row r="87" spans="1:14" ht="15" thickBot="1">
      <c r="B87" s="820" t="s">
        <v>1037</v>
      </c>
      <c r="C87" s="821"/>
      <c r="D87" s="821"/>
      <c r="E87" s="821"/>
      <c r="F87" s="821"/>
      <c r="G87" s="821"/>
      <c r="H87" s="821"/>
      <c r="I87" s="821"/>
      <c r="J87" s="821"/>
      <c r="K87" s="821"/>
      <c r="L87" s="821"/>
      <c r="M87" s="822"/>
      <c r="N87" s="58">
        <f>L84+L85+L86</f>
        <v>11006.382342473127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47694.323484050212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1767</v>
      </c>
      <c r="C31" s="960" t="s">
        <v>2250</v>
      </c>
      <c r="D31" s="961"/>
      <c r="E31" s="961"/>
      <c r="F31" s="961"/>
      <c r="G31" s="961"/>
      <c r="H31" s="961"/>
      <c r="I31" s="961"/>
      <c r="J31" s="987"/>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7"/>
      <c r="J36" s="278"/>
      <c r="K36" s="279">
        <f>VLOOKUP(A36,EQUIPOS!A6:D163,4,FALSE)</f>
        <v>8000</v>
      </c>
      <c r="L36" s="280"/>
      <c r="M36" s="346">
        <v>1.25</v>
      </c>
      <c r="N36" s="282">
        <f>K36/M36</f>
        <v>6400</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1787.3521822135001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8187.3521822134999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0.5</v>
      </c>
      <c r="L48" s="277"/>
      <c r="M48" s="412">
        <f>VLOOKUP(A48,MATERIALES!A5:D396,4,FALSE)</f>
        <v>17054.734475298676</v>
      </c>
      <c r="N48" s="282">
        <f>K48*M48</f>
        <v>8527.3672376493378</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0.5</v>
      </c>
      <c r="L49" s="431"/>
      <c r="M49" s="412">
        <f>VLOOKUP(A49,MATERIALES!A6:D397,4,FALSE)</f>
        <v>1574.8848894546461</v>
      </c>
      <c r="N49" s="282">
        <f>K49*M49</f>
        <v>787.44244472732305</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1.01</v>
      </c>
      <c r="L50" s="431"/>
      <c r="M50" s="412">
        <f>VLOOKUP(A50,MATERIALES!A6:D398,4,FALSE)</f>
        <v>280625</v>
      </c>
      <c r="N50" s="282">
        <f>K50*M50</f>
        <v>283431.25</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0.3</v>
      </c>
      <c r="L51" s="431"/>
      <c r="M51" s="412">
        <f>VLOOKUP(A51,MATERIALES!A6:D399,4,FALSE)</f>
        <v>4620.4965734546822</v>
      </c>
      <c r="N51" s="282">
        <f>K51*M51</f>
        <v>1386.1489720364045</v>
      </c>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294132.20865441312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7"/>
      <c r="D58" s="327"/>
      <c r="E58" s="327"/>
      <c r="F58" s="327"/>
      <c r="G58" s="327"/>
      <c r="H58" s="321" t="s">
        <v>2105</v>
      </c>
      <c r="I58" s="289">
        <v>1.01</v>
      </c>
      <c r="J58" s="296">
        <v>1</v>
      </c>
      <c r="K58" s="289">
        <f>I58*J58</f>
        <v>1.01</v>
      </c>
      <c r="L58" s="824">
        <f>VLOOKUP(A58,TRANSPORTE!A1:D117,4,FALSE)</f>
        <v>1096.6533277314397</v>
      </c>
      <c r="M58" s="825"/>
      <c r="N58" s="297">
        <f>K58*L58</f>
        <v>1107.6198610087542</v>
      </c>
    </row>
    <row r="59" spans="1:14">
      <c r="A59" t="s">
        <v>1375</v>
      </c>
      <c r="B59" s="52" t="str">
        <f>VLOOKUP(A59,TRANSPORTE!A1:D117,3,FALSE)</f>
        <v>Transporte de material seleccionado para relleno</v>
      </c>
      <c r="C59" s="53"/>
      <c r="D59" s="53"/>
      <c r="E59" s="53"/>
      <c r="F59" s="53"/>
      <c r="G59" s="53"/>
      <c r="H59" s="321" t="s">
        <v>2105</v>
      </c>
      <c r="I59" s="289">
        <v>0.5</v>
      </c>
      <c r="J59" s="296">
        <v>1</v>
      </c>
      <c r="K59" s="289">
        <f>I59*J59</f>
        <v>0.5</v>
      </c>
      <c r="L59" s="824">
        <f>VLOOKUP(A59,TRANSPORTE!A1:D117,4,FALSE)</f>
        <v>1082</v>
      </c>
      <c r="M59" s="825"/>
      <c r="N59" s="297">
        <f>K59*L59</f>
        <v>541</v>
      </c>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1648.6198610087542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13</v>
      </c>
      <c r="B69" s="55" t="str">
        <f>VLOOKUP(A69,'MANO DE OBRA'!A8:D68,3,FALSE)</f>
        <v>Obrero (5)</v>
      </c>
      <c r="C69" s="53"/>
      <c r="D69" s="53"/>
      <c r="E69" s="53"/>
      <c r="F69" s="53"/>
      <c r="G69" s="53"/>
      <c r="H69" s="53"/>
      <c r="I69" s="302">
        <f>K69/J69*100</f>
        <v>138019.47352999999</v>
      </c>
      <c r="J69" s="303">
        <v>185</v>
      </c>
      <c r="K69" s="304">
        <f>VLOOKUP(A69,'MANO DE OBRA'!A8:D99,4,FALSE)</f>
        <v>255336.02603049998</v>
      </c>
      <c r="L69" s="56"/>
      <c r="M69" s="444">
        <v>10</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35747.043644270001</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339715.22434190538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67943.044868381083</v>
      </c>
      <c r="M82" s="855"/>
      <c r="N82" s="57"/>
    </row>
    <row r="83" spans="1:14">
      <c r="B83" s="95" t="s">
        <v>1057</v>
      </c>
      <c r="C83" s="96"/>
      <c r="D83" s="96"/>
      <c r="E83" s="96"/>
      <c r="F83" s="96"/>
      <c r="G83" s="96"/>
      <c r="H83" s="96"/>
      <c r="I83" s="93"/>
      <c r="J83" s="94"/>
      <c r="K83" s="314">
        <v>0.05</v>
      </c>
      <c r="L83" s="854">
        <f>N77*K83</f>
        <v>16985.761217095271</v>
      </c>
      <c r="M83" s="855"/>
      <c r="N83" s="57"/>
    </row>
    <row r="84" spans="1:14" ht="15" thickBot="1">
      <c r="B84" s="97" t="s">
        <v>1058</v>
      </c>
      <c r="C84" s="98"/>
      <c r="D84" s="98"/>
      <c r="E84" s="98"/>
      <c r="F84" s="98"/>
      <c r="G84" s="98"/>
      <c r="H84" s="98"/>
      <c r="I84" s="99"/>
      <c r="J84" s="100"/>
      <c r="K84" s="315">
        <v>0.05</v>
      </c>
      <c r="L84" s="856">
        <f>N77*K84</f>
        <v>16985.761217095271</v>
      </c>
      <c r="M84" s="857"/>
      <c r="N84" s="57"/>
    </row>
    <row r="85" spans="1:14" ht="15" thickBot="1">
      <c r="B85" s="820" t="s">
        <v>1037</v>
      </c>
      <c r="C85" s="821"/>
      <c r="D85" s="821"/>
      <c r="E85" s="821"/>
      <c r="F85" s="821"/>
      <c r="G85" s="821"/>
      <c r="H85" s="821"/>
      <c r="I85" s="821"/>
      <c r="J85" s="821"/>
      <c r="K85" s="821"/>
      <c r="L85" s="821"/>
      <c r="M85" s="822"/>
      <c r="N85" s="58">
        <f>L82+L83+L84</f>
        <v>101914.56730257164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441629.79164447705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1.5" customHeight="1" thickBot="1">
      <c r="A31" t="s">
        <v>1929</v>
      </c>
      <c r="B31" s="86" t="s">
        <v>1768</v>
      </c>
      <c r="C31" s="960" t="s">
        <v>2251</v>
      </c>
      <c r="D31" s="961"/>
      <c r="E31" s="961"/>
      <c r="F31" s="961"/>
      <c r="G31" s="961"/>
      <c r="H31" s="961"/>
      <c r="I31" s="961"/>
      <c r="J31" s="987"/>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7"/>
      <c r="J36" s="278"/>
      <c r="K36" s="279">
        <f>VLOOKUP(A36,EQUIPOS!A6:D163,4,FALSE)</f>
        <v>8000</v>
      </c>
      <c r="L36" s="280"/>
      <c r="M36" s="346">
        <v>18.75</v>
      </c>
      <c r="N36" s="282">
        <f>K36/M36</f>
        <v>426.66666666666669</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528.80107707886668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0.05</v>
      </c>
      <c r="L48" s="277"/>
      <c r="M48" s="412">
        <f>VLOOKUP(A48,MATERIALES!A5:D396,4,FALSE)</f>
        <v>17054.734475298676</v>
      </c>
      <c r="N48" s="282">
        <f>K48*M48</f>
        <v>852.7367237649338</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0.05</v>
      </c>
      <c r="L49" s="431"/>
      <c r="M49" s="412">
        <f>VLOOKUP(A49,MATERIALES!A6:D397,4,FALSE)</f>
        <v>1574.8848894546461</v>
      </c>
      <c r="N49" s="282">
        <f>K49*M49</f>
        <v>78.744244472732305</v>
      </c>
    </row>
    <row r="50" spans="1:14">
      <c r="A50" s="169" t="s">
        <v>433</v>
      </c>
      <c r="B50" s="49" t="str">
        <f>VLOOKUP(A50,MATERIALES!A6:D373,3,FALSE)</f>
        <v xml:space="preserve">Cuneta prefabricada de concreto tipo V de (0,8*0,3*0,22)
</v>
      </c>
      <c r="C50" s="435"/>
      <c r="D50" s="435"/>
      <c r="E50" s="435"/>
      <c r="F50" s="435"/>
      <c r="G50" s="435"/>
      <c r="H50" s="435"/>
      <c r="I50" s="435"/>
      <c r="J50" s="322" t="str">
        <f>VLOOKUP(A50,MATERIALES!A6:D642,2,FALSE)</f>
        <v>m</v>
      </c>
      <c r="K50" s="407">
        <v>1</v>
      </c>
      <c r="L50" s="431"/>
      <c r="M50" s="412">
        <f>VLOOKUP(A50,MATERIALES!A6:D398,4,FALSE)</f>
        <v>35179.315151333547</v>
      </c>
      <c r="N50" s="282">
        <f>K50*M50</f>
        <v>35179.315151333547</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36110.796119571212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1375</v>
      </c>
      <c r="B58" s="52" t="str">
        <f>VLOOKUP(A58,TRANSPORTE!A1:D117,3,FALSE)</f>
        <v>Transporte de material seleccionado para relleno</v>
      </c>
      <c r="C58" s="327"/>
      <c r="D58" s="327"/>
      <c r="E58" s="327"/>
      <c r="F58" s="327"/>
      <c r="G58" s="327"/>
      <c r="H58" s="321" t="s">
        <v>2105</v>
      </c>
      <c r="I58" s="289">
        <v>0.05</v>
      </c>
      <c r="J58" s="296">
        <v>1</v>
      </c>
      <c r="K58" s="289">
        <f>I58*J58</f>
        <v>0.05</v>
      </c>
      <c r="L58" s="824">
        <f>VLOOKUP(A58,TRANSPORTE!A1:D117,4,FALSE)</f>
        <v>1082</v>
      </c>
      <c r="M58" s="825"/>
      <c r="N58" s="297">
        <f>K58*L58</f>
        <v>54.1</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54.1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150</v>
      </c>
      <c r="N69" s="405">
        <f>K69/M69</f>
        <v>1361.7921388293332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2042.6882082439997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38736.385404894078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7747.2770809788162</v>
      </c>
      <c r="M82" s="855"/>
      <c r="N82" s="57"/>
    </row>
    <row r="83" spans="1:14">
      <c r="B83" s="95" t="s">
        <v>1057</v>
      </c>
      <c r="C83" s="96"/>
      <c r="D83" s="96"/>
      <c r="E83" s="96"/>
      <c r="F83" s="96"/>
      <c r="G83" s="96"/>
      <c r="H83" s="96"/>
      <c r="I83" s="93"/>
      <c r="J83" s="94"/>
      <c r="K83" s="314">
        <v>0.05</v>
      </c>
      <c r="L83" s="854">
        <f>N77*K83</f>
        <v>1936.8192702447041</v>
      </c>
      <c r="M83" s="855"/>
      <c r="N83" s="57"/>
    </row>
    <row r="84" spans="1:14" ht="15" thickBot="1">
      <c r="B84" s="97" t="s">
        <v>1058</v>
      </c>
      <c r="C84" s="98"/>
      <c r="D84" s="98"/>
      <c r="E84" s="98"/>
      <c r="F84" s="98"/>
      <c r="G84" s="98"/>
      <c r="H84" s="98"/>
      <c r="I84" s="99"/>
      <c r="J84" s="100"/>
      <c r="K84" s="315">
        <v>0.05</v>
      </c>
      <c r="L84" s="856">
        <f>N77*K84</f>
        <v>1936.8192702447041</v>
      </c>
      <c r="M84" s="857"/>
      <c r="N84" s="57"/>
    </row>
    <row r="85" spans="1:14" ht="15" thickBot="1">
      <c r="B85" s="820" t="s">
        <v>1037</v>
      </c>
      <c r="C85" s="821"/>
      <c r="D85" s="821"/>
      <c r="E85" s="821"/>
      <c r="F85" s="821"/>
      <c r="G85" s="821"/>
      <c r="H85" s="821"/>
      <c r="I85" s="821"/>
      <c r="J85" s="821"/>
      <c r="K85" s="821"/>
      <c r="L85" s="821"/>
      <c r="M85" s="822"/>
      <c r="N85" s="58">
        <f>L82+L83+L84</f>
        <v>11620.915621468226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50357.3010263623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1220</v>
      </c>
      <c r="C31" s="87" t="s">
        <v>2252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127.66801301525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905</v>
      </c>
      <c r="B48" s="49" t="str">
        <f>VLOOKUP(A48,MATERIALES!A5:D373,3,FALSE)</f>
        <v>Concreto Resistencia  14 (Mpa)</v>
      </c>
      <c r="C48" s="291"/>
      <c r="D48" s="291"/>
      <c r="E48" s="291"/>
      <c r="F48" s="291"/>
      <c r="G48" s="291"/>
      <c r="H48" s="291"/>
      <c r="I48" s="278"/>
      <c r="J48" s="234" t="str">
        <f>VLOOKUP(A48,MATERIALES!A4:D640,2,FALSE)</f>
        <v>m3</v>
      </c>
      <c r="K48" s="292">
        <v>7.0000000000000007E-2</v>
      </c>
      <c r="L48" s="277"/>
      <c r="M48" s="412">
        <f>VLOOKUP(A48,MATERIALES!A5:D396,4,FALSE)</f>
        <v>280625</v>
      </c>
      <c r="N48" s="282">
        <f>K48*M48</f>
        <v>19643.750000000004</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1" t="str">
        <f>VLOOKUP(A49,MATERIALES!A5:D641,2,FALSE)</f>
        <v>m2</v>
      </c>
      <c r="K49" s="407">
        <v>0.3</v>
      </c>
      <c r="L49" s="431"/>
      <c r="M49" s="412">
        <f>VLOOKUP(A49,MATERIALES!A6:D397,4,FALSE)</f>
        <v>4620.4965734546822</v>
      </c>
      <c r="N49" s="282">
        <f>K49*M49</f>
        <v>1386.1489720364045</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21029.898972036408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7"/>
      <c r="D58" s="327"/>
      <c r="E58" s="327"/>
      <c r="F58" s="327"/>
      <c r="G58" s="327"/>
      <c r="H58" s="321" t="s">
        <v>2105</v>
      </c>
      <c r="I58" s="289">
        <v>7.0000000000000007E-2</v>
      </c>
      <c r="J58" s="296">
        <v>1</v>
      </c>
      <c r="K58" s="289">
        <f>I58*J58</f>
        <v>7.0000000000000007E-2</v>
      </c>
      <c r="L58" s="824">
        <f>VLOOKUP(A58,TRANSPORTE!A1:D117,4,FALSE)</f>
        <v>1096.6533277314397</v>
      </c>
      <c r="M58" s="825"/>
      <c r="N58" s="297">
        <f>K58*L58</f>
        <v>76.765732941200795</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76.765732941200795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1">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2553.3602603049999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23787.692978297855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4757.538595659571</v>
      </c>
      <c r="M82" s="855"/>
      <c r="N82" s="57"/>
    </row>
    <row r="83" spans="1:14">
      <c r="B83" s="95" t="s">
        <v>1057</v>
      </c>
      <c r="C83" s="96"/>
      <c r="D83" s="96"/>
      <c r="E83" s="96"/>
      <c r="F83" s="96"/>
      <c r="G83" s="96"/>
      <c r="H83" s="96"/>
      <c r="I83" s="93"/>
      <c r="J83" s="94"/>
      <c r="K83" s="314">
        <v>0.05</v>
      </c>
      <c r="L83" s="854">
        <f>N77*K83</f>
        <v>1189.3846489148928</v>
      </c>
      <c r="M83" s="855"/>
      <c r="N83" s="57"/>
    </row>
    <row r="84" spans="1:14" ht="15" thickBot="1">
      <c r="B84" s="97" t="s">
        <v>1058</v>
      </c>
      <c r="C84" s="98"/>
      <c r="D84" s="98"/>
      <c r="E84" s="98"/>
      <c r="F84" s="98"/>
      <c r="G84" s="98"/>
      <c r="H84" s="98"/>
      <c r="I84" s="99"/>
      <c r="J84" s="100"/>
      <c r="K84" s="315">
        <v>0.05</v>
      </c>
      <c r="L84" s="856">
        <f>N77*K84</f>
        <v>1189.3846489148928</v>
      </c>
      <c r="M84" s="857"/>
      <c r="N84" s="57"/>
    </row>
    <row r="85" spans="1:14" ht="15" thickBot="1">
      <c r="B85" s="820" t="s">
        <v>1037</v>
      </c>
      <c r="C85" s="821"/>
      <c r="D85" s="821"/>
      <c r="E85" s="821"/>
      <c r="F85" s="821"/>
      <c r="G85" s="821"/>
      <c r="H85" s="821"/>
      <c r="I85" s="821"/>
      <c r="J85" s="821"/>
      <c r="K85" s="821"/>
      <c r="L85" s="821"/>
      <c r="M85" s="822"/>
      <c r="N85" s="58">
        <f>L82+L83+L84</f>
        <v>7136.3078934893565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30924.000871787212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1769</v>
      </c>
      <c r="C31" s="87" t="s">
        <v>2253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68.08960694146667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402</v>
      </c>
      <c r="B48" s="49" t="str">
        <f>VLOOKUP(A48,MATERIALES!A5:D373,3,FALSE)</f>
        <v>Bordillo Prefabricado En Concreto Ref.A85 Ntc-4109, 0,20 X 0,35 X 0.80 M</v>
      </c>
      <c r="C48" s="291"/>
      <c r="D48" s="291"/>
      <c r="E48" s="291"/>
      <c r="F48" s="291"/>
      <c r="G48" s="291"/>
      <c r="H48" s="291"/>
      <c r="I48" s="278"/>
      <c r="J48" s="234" t="str">
        <f>VLOOKUP(A48,MATERIALES!A4:D640,2,FALSE)</f>
        <v>u</v>
      </c>
      <c r="K48" s="292">
        <v>1.25</v>
      </c>
      <c r="L48" s="277"/>
      <c r="M48" s="412">
        <f>VLOOKUP(A48,MATERIALES!A5:D396,4,FALSE)</f>
        <v>32485.208524378428</v>
      </c>
      <c r="N48" s="282">
        <f>K48*M48</f>
        <v>40606.510655473037</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40606.510655473037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B58" s="52"/>
      <c r="C58" s="327"/>
      <c r="D58" s="327"/>
      <c r="E58" s="327"/>
      <c r="F58" s="327"/>
      <c r="G58" s="327"/>
      <c r="H58" s="321"/>
      <c r="I58" s="289"/>
      <c r="J58" s="296"/>
      <c r="K58" s="289"/>
      <c r="L58" s="824"/>
      <c r="M58" s="825"/>
      <c r="N58" s="297"/>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150</v>
      </c>
      <c r="N69" s="405">
        <f>K69/M69</f>
        <v>680.89606941466661</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1361.7921388293332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42036.392401243837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8407.2784802487677</v>
      </c>
      <c r="M82" s="855"/>
      <c r="N82" s="57"/>
    </row>
    <row r="83" spans="1:14">
      <c r="B83" s="95" t="s">
        <v>1057</v>
      </c>
      <c r="C83" s="96"/>
      <c r="D83" s="96"/>
      <c r="E83" s="96"/>
      <c r="F83" s="96"/>
      <c r="G83" s="96"/>
      <c r="H83" s="96"/>
      <c r="I83" s="93"/>
      <c r="J83" s="94"/>
      <c r="K83" s="314">
        <v>0.05</v>
      </c>
      <c r="L83" s="854">
        <f>N77*K83</f>
        <v>2101.8196200621919</v>
      </c>
      <c r="M83" s="855"/>
      <c r="N83" s="57"/>
    </row>
    <row r="84" spans="1:14" ht="15" thickBot="1">
      <c r="B84" s="97" t="s">
        <v>1058</v>
      </c>
      <c r="C84" s="98"/>
      <c r="D84" s="98"/>
      <c r="E84" s="98"/>
      <c r="F84" s="98"/>
      <c r="G84" s="98"/>
      <c r="H84" s="98"/>
      <c r="I84" s="99"/>
      <c r="J84" s="100"/>
      <c r="K84" s="315">
        <v>0.05</v>
      </c>
      <c r="L84" s="856">
        <f>N77*K84</f>
        <v>2101.8196200621919</v>
      </c>
      <c r="M84" s="857"/>
      <c r="N84" s="57"/>
    </row>
    <row r="85" spans="1:14" ht="15" thickBot="1">
      <c r="B85" s="820" t="s">
        <v>1037</v>
      </c>
      <c r="C85" s="821"/>
      <c r="D85" s="821"/>
      <c r="E85" s="821"/>
      <c r="F85" s="821"/>
      <c r="G85" s="821"/>
      <c r="H85" s="821"/>
      <c r="I85" s="821"/>
      <c r="J85" s="821"/>
      <c r="K85" s="821"/>
      <c r="L85" s="821"/>
      <c r="M85" s="822"/>
      <c r="N85" s="58">
        <f>L82+L83+L84</f>
        <v>12610.917720373151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54647.310121616989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1770</v>
      </c>
      <c r="C31" s="87" t="s">
        <v>2254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153.2016156183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153.2016156183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363834.33547303837</v>
      </c>
      <c r="N48" s="282">
        <f>K48*M48</f>
        <v>727.66867094607676</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7.0000000000000007E-2</v>
      </c>
      <c r="L49" s="431"/>
      <c r="M49" s="412">
        <f>VLOOKUP(A49,MATERIALES!A6:D397,4,FALSE)</f>
        <v>280625</v>
      </c>
      <c r="N49" s="282">
        <f>K49*M49</f>
        <v>19643.750000000004</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4620.4965734546822</v>
      </c>
      <c r="N50" s="282">
        <f>K50*M50</f>
        <v>1386.1489720364045</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21757.567642982485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7"/>
      <c r="D58" s="327"/>
      <c r="E58" s="327"/>
      <c r="F58" s="327"/>
      <c r="G58" s="327"/>
      <c r="H58" s="321" t="s">
        <v>2105</v>
      </c>
      <c r="I58" s="423">
        <v>7.2000000000000008E-2</v>
      </c>
      <c r="J58" s="296">
        <v>1</v>
      </c>
      <c r="K58" s="289">
        <f>I58*J58</f>
        <v>7.2000000000000008E-2</v>
      </c>
      <c r="L58" s="824">
        <f>VLOOKUP(A58,TRANSPORTE!A1:D117,4,FALSE)</f>
        <v>1096.6533277314397</v>
      </c>
      <c r="M58" s="825"/>
      <c r="N58" s="297">
        <f>K58*L58</f>
        <v>78.959039596663672</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78.959039596663672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100</v>
      </c>
      <c r="N69" s="405">
        <f>K69/M69</f>
        <v>2042.688208244</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3064.032312366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25053.760610563448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5010.7521221126899</v>
      </c>
      <c r="M82" s="855"/>
      <c r="N82" s="57"/>
    </row>
    <row r="83" spans="1:14">
      <c r="B83" s="95" t="s">
        <v>1057</v>
      </c>
      <c r="C83" s="96"/>
      <c r="D83" s="96"/>
      <c r="E83" s="96"/>
      <c r="F83" s="96"/>
      <c r="G83" s="96"/>
      <c r="H83" s="96"/>
      <c r="I83" s="93"/>
      <c r="J83" s="94"/>
      <c r="K83" s="314">
        <v>0.05</v>
      </c>
      <c r="L83" s="854">
        <f>N77*K83</f>
        <v>1252.6880305281725</v>
      </c>
      <c r="M83" s="855"/>
      <c r="N83" s="57"/>
    </row>
    <row r="84" spans="1:14" ht="15" thickBot="1">
      <c r="B84" s="97" t="s">
        <v>1058</v>
      </c>
      <c r="C84" s="98"/>
      <c r="D84" s="98"/>
      <c r="E84" s="98"/>
      <c r="F84" s="98"/>
      <c r="G84" s="98"/>
      <c r="H84" s="98"/>
      <c r="I84" s="99"/>
      <c r="J84" s="100"/>
      <c r="K84" s="315">
        <v>0.05</v>
      </c>
      <c r="L84" s="856">
        <f>N77*K84</f>
        <v>1252.6880305281725</v>
      </c>
      <c r="M84" s="857"/>
      <c r="N84" s="57"/>
    </row>
    <row r="85" spans="1:14" ht="15" thickBot="1">
      <c r="B85" s="820" t="s">
        <v>1037</v>
      </c>
      <c r="C85" s="821"/>
      <c r="D85" s="821"/>
      <c r="E85" s="821"/>
      <c r="F85" s="821"/>
      <c r="G85" s="821"/>
      <c r="H85" s="821"/>
      <c r="I85" s="821"/>
      <c r="J85" s="821"/>
      <c r="K85" s="821"/>
      <c r="L85" s="821"/>
      <c r="M85" s="822"/>
      <c r="N85" s="58">
        <f>L82+L83+L84</f>
        <v>7516.1281831690339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32569.888793732483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1771</v>
      </c>
      <c r="C31" s="87" t="s">
        <v>2255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85.112008676833341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85.112008676833341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363834.33547303837</v>
      </c>
      <c r="N48" s="282">
        <f>K48*M48</f>
        <v>727.66867094607676</v>
      </c>
    </row>
    <row r="49" spans="1:14">
      <c r="A49" s="169" t="s">
        <v>402</v>
      </c>
      <c r="B49" s="49" t="str">
        <f>VLOOKUP(A49,MATERIALES!A6:D373,3,FALSE)</f>
        <v>Bordillo Prefabricado En Concreto Ref.A85 Ntc-4109, 0,20 X 0,35 X 0.80 M</v>
      </c>
      <c r="C49" s="435"/>
      <c r="D49" s="435"/>
      <c r="E49" s="435"/>
      <c r="F49" s="435"/>
      <c r="G49" s="435"/>
      <c r="H49" s="435"/>
      <c r="I49" s="435"/>
      <c r="J49" s="322" t="str">
        <f>VLOOKUP(A49,MATERIALES!A5:D641,2,FALSE)</f>
        <v>u</v>
      </c>
      <c r="K49" s="407">
        <v>1.25</v>
      </c>
      <c r="L49" s="431"/>
      <c r="M49" s="412">
        <f>VLOOKUP(A49,MATERIALES!A6:D397,4,FALSE)</f>
        <v>32485.208524378428</v>
      </c>
      <c r="N49" s="282">
        <f>K49*M49</f>
        <v>40606.510655473037</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41334.179326419115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7"/>
      <c r="D58" s="327"/>
      <c r="E58" s="327"/>
      <c r="F58" s="327"/>
      <c r="G58" s="327"/>
      <c r="H58" s="321" t="s">
        <v>2105</v>
      </c>
      <c r="I58" s="423">
        <v>2E-3</v>
      </c>
      <c r="J58" s="296">
        <v>1</v>
      </c>
      <c r="K58" s="423">
        <f>I58*J58</f>
        <v>2E-3</v>
      </c>
      <c r="L58" s="824">
        <f>VLOOKUP(A58,TRANSPORTE!A1:D117,4,FALSE)</f>
        <v>1096.6533277314397</v>
      </c>
      <c r="M58" s="825"/>
      <c r="N58" s="297">
        <f>K58*L58</f>
        <v>2.1933066554628797</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2.1933066554628797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849"/>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150</v>
      </c>
      <c r="N69" s="405">
        <f>K69/M69</f>
        <v>1021.3441041219999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1702.2401735366666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43123.724815288078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8624.7449630576157</v>
      </c>
      <c r="M82" s="855"/>
      <c r="N82" s="57"/>
    </row>
    <row r="83" spans="1:14">
      <c r="B83" s="95" t="s">
        <v>1057</v>
      </c>
      <c r="C83" s="96"/>
      <c r="D83" s="96"/>
      <c r="E83" s="96"/>
      <c r="F83" s="96"/>
      <c r="G83" s="96"/>
      <c r="H83" s="96"/>
      <c r="I83" s="93"/>
      <c r="J83" s="94"/>
      <c r="K83" s="314">
        <v>0.05</v>
      </c>
      <c r="L83" s="854">
        <f>N77*K83</f>
        <v>2156.1862407644039</v>
      </c>
      <c r="M83" s="855"/>
      <c r="N83" s="57"/>
    </row>
    <row r="84" spans="1:14" ht="15" thickBot="1">
      <c r="B84" s="97" t="s">
        <v>1058</v>
      </c>
      <c r="C84" s="98"/>
      <c r="D84" s="98"/>
      <c r="E84" s="98"/>
      <c r="F84" s="98"/>
      <c r="G84" s="98"/>
      <c r="H84" s="98"/>
      <c r="I84" s="99"/>
      <c r="J84" s="100"/>
      <c r="K84" s="315">
        <v>0.05</v>
      </c>
      <c r="L84" s="856">
        <f>N77*K84</f>
        <v>2156.1862407644039</v>
      </c>
      <c r="M84" s="857"/>
      <c r="N84" s="57"/>
    </row>
    <row r="85" spans="1:14" ht="15" thickBot="1">
      <c r="B85" s="820" t="s">
        <v>1037</v>
      </c>
      <c r="C85" s="821"/>
      <c r="D85" s="821"/>
      <c r="E85" s="821"/>
      <c r="F85" s="821"/>
      <c r="G85" s="821"/>
      <c r="H85" s="821"/>
      <c r="I85" s="821"/>
      <c r="J85" s="821"/>
      <c r="K85" s="821"/>
      <c r="L85" s="821"/>
      <c r="M85" s="822"/>
      <c r="N85" s="58">
        <f>L82+L83+L84</f>
        <v>12937.117444586424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56060.842259874502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1816</v>
      </c>
      <c r="C31" s="87" t="s">
        <v>1772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21.278002169208335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961</v>
      </c>
      <c r="B48" s="49" t="str">
        <f>VLOOKUP(A48,MATERIALES!A5:D373,3,FALSE)</f>
        <v>Geotextil Nt-2500 O Similar (Proveedores, Pavco, Geomatrix, Tensar, Omnes U Otros)</v>
      </c>
      <c r="C48" s="291"/>
      <c r="D48" s="291"/>
      <c r="E48" s="291"/>
      <c r="F48" s="291"/>
      <c r="G48" s="291"/>
      <c r="H48" s="291"/>
      <c r="I48" s="278"/>
      <c r="J48" s="234" t="str">
        <f>VLOOKUP(A48,MATERIALES!A4:D640,2,FALSE)</f>
        <v>m2</v>
      </c>
      <c r="K48" s="292">
        <v>1.1000000000000001</v>
      </c>
      <c r="L48" s="277"/>
      <c r="M48" s="412">
        <f>VLOOKUP(A48,MATERIALES!A5:D396,4,FALSE)</f>
        <v>4817.9824561403511</v>
      </c>
      <c r="N48" s="282">
        <f>K48*M48</f>
        <v>5299.7807017543864</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5299.7807017543864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B58" s="52"/>
      <c r="C58" s="327"/>
      <c r="D58" s="327"/>
      <c r="E58" s="327"/>
      <c r="F58" s="327"/>
      <c r="G58" s="327"/>
      <c r="H58" s="321"/>
      <c r="I58" s="289"/>
      <c r="J58" s="296"/>
      <c r="K58" s="289"/>
      <c r="L58" s="824"/>
      <c r="M58" s="825"/>
      <c r="N58" s="297"/>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425.56004338416665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5746.6187473077616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1149.3237494615523</v>
      </c>
      <c r="M82" s="855"/>
      <c r="N82" s="57"/>
    </row>
    <row r="83" spans="1:14">
      <c r="B83" s="95" t="s">
        <v>1057</v>
      </c>
      <c r="C83" s="96"/>
      <c r="D83" s="96"/>
      <c r="E83" s="96"/>
      <c r="F83" s="96"/>
      <c r="G83" s="96"/>
      <c r="H83" s="96"/>
      <c r="I83" s="93"/>
      <c r="J83" s="94"/>
      <c r="K83" s="314">
        <v>0.05</v>
      </c>
      <c r="L83" s="854">
        <f>N77*K83</f>
        <v>287.33093736538808</v>
      </c>
      <c r="M83" s="855"/>
      <c r="N83" s="57"/>
    </row>
    <row r="84" spans="1:14" ht="15" thickBot="1">
      <c r="B84" s="97" t="s">
        <v>1058</v>
      </c>
      <c r="C84" s="98"/>
      <c r="D84" s="98"/>
      <c r="E84" s="98"/>
      <c r="F84" s="98"/>
      <c r="G84" s="98"/>
      <c r="H84" s="98"/>
      <c r="I84" s="99"/>
      <c r="J84" s="100"/>
      <c r="K84" s="315">
        <v>0.05</v>
      </c>
      <c r="L84" s="856">
        <f>N77*K84</f>
        <v>287.33093736538808</v>
      </c>
      <c r="M84" s="857"/>
      <c r="N84" s="57"/>
    </row>
    <row r="85" spans="1:14" ht="15" thickBot="1">
      <c r="B85" s="820" t="s">
        <v>1037</v>
      </c>
      <c r="C85" s="821"/>
      <c r="D85" s="821"/>
      <c r="E85" s="821"/>
      <c r="F85" s="821"/>
      <c r="G85" s="821"/>
      <c r="H85" s="821"/>
      <c r="I85" s="821"/>
      <c r="J85" s="821"/>
      <c r="K85" s="821"/>
      <c r="L85" s="821"/>
      <c r="M85" s="822"/>
      <c r="N85" s="58">
        <f>L82+L83+L84</f>
        <v>1723.9856241923285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7470.6043715000906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1817</v>
      </c>
      <c r="C31" s="87" t="s">
        <v>2151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21.278002169208335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954</v>
      </c>
      <c r="B48" s="49" t="str">
        <f>VLOOKUP(A48,MATERIALES!A5:D373,3,FALSE)</f>
        <v>Geotextil T-2400 O Similar (Proveedores Lafayet, Pavco, Geomatrix, Tensar, Omnes U Otros)</v>
      </c>
      <c r="C48" s="291"/>
      <c r="D48" s="291"/>
      <c r="E48" s="291"/>
      <c r="F48" s="291"/>
      <c r="G48" s="291"/>
      <c r="H48" s="291"/>
      <c r="I48" s="278"/>
      <c r="J48" s="234" t="str">
        <f>VLOOKUP(A48,MATERIALES!A4:D640,2,FALSE)</f>
        <v>m2</v>
      </c>
      <c r="K48" s="292">
        <v>1.1000000000000001</v>
      </c>
      <c r="L48" s="277"/>
      <c r="M48" s="412">
        <f>VLOOKUP(A48,MATERIALES!A5:D396,4,FALSE)</f>
        <v>5288</v>
      </c>
      <c r="N48" s="282">
        <f>K48*M48</f>
        <v>5816.8</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5816.8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B58" s="52"/>
      <c r="C58" s="327"/>
      <c r="D58" s="327"/>
      <c r="E58" s="327"/>
      <c r="F58" s="327"/>
      <c r="G58" s="327"/>
      <c r="H58" s="321"/>
      <c r="I58" s="289"/>
      <c r="J58" s="296"/>
      <c r="K58" s="289"/>
      <c r="L58" s="824"/>
      <c r="M58" s="825"/>
      <c r="N58" s="297"/>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425.56004338416665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6263.6380455533754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1252.7276091106751</v>
      </c>
      <c r="M82" s="855"/>
      <c r="N82" s="57"/>
    </row>
    <row r="83" spans="1:14">
      <c r="B83" s="95" t="s">
        <v>1057</v>
      </c>
      <c r="C83" s="96"/>
      <c r="D83" s="96"/>
      <c r="E83" s="96"/>
      <c r="F83" s="96"/>
      <c r="G83" s="96"/>
      <c r="H83" s="96"/>
      <c r="I83" s="93"/>
      <c r="J83" s="94"/>
      <c r="K83" s="314">
        <v>0.05</v>
      </c>
      <c r="L83" s="854">
        <f>N77*K83</f>
        <v>313.18190227766877</v>
      </c>
      <c r="M83" s="855"/>
      <c r="N83" s="57"/>
    </row>
    <row r="84" spans="1:14" ht="15" thickBot="1">
      <c r="B84" s="97" t="s">
        <v>1058</v>
      </c>
      <c r="C84" s="98"/>
      <c r="D84" s="98"/>
      <c r="E84" s="98"/>
      <c r="F84" s="98"/>
      <c r="G84" s="98"/>
      <c r="H84" s="98"/>
      <c r="I84" s="99"/>
      <c r="J84" s="100"/>
      <c r="K84" s="315">
        <v>0.05</v>
      </c>
      <c r="L84" s="856">
        <f>N77*K84</f>
        <v>313.18190227766877</v>
      </c>
      <c r="M84" s="857"/>
      <c r="N84" s="57"/>
    </row>
    <row r="85" spans="1:14" ht="15" thickBot="1">
      <c r="B85" s="820" t="s">
        <v>1037</v>
      </c>
      <c r="C85" s="821"/>
      <c r="D85" s="821"/>
      <c r="E85" s="821"/>
      <c r="F85" s="821"/>
      <c r="G85" s="821"/>
      <c r="H85" s="821"/>
      <c r="I85" s="821"/>
      <c r="J85" s="821"/>
      <c r="K85" s="821"/>
      <c r="L85" s="821"/>
      <c r="M85" s="822"/>
      <c r="N85" s="58">
        <f>L82+L83+L84</f>
        <v>1879.0914136660126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8142.7294592193884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1221</v>
      </c>
      <c r="C31" s="87" t="s">
        <v>1773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306.40323123659999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306.40323123659999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556</v>
      </c>
      <c r="B48" s="49" t="str">
        <f>VLOOKUP(A48,MATERIALES!A5:D373,3,FALSE)</f>
        <v>Material drenante (3´´)</v>
      </c>
      <c r="C48" s="291"/>
      <c r="D48" s="291"/>
      <c r="E48" s="291"/>
      <c r="F48" s="291"/>
      <c r="G48" s="291"/>
      <c r="H48" s="291"/>
      <c r="I48" s="278"/>
      <c r="J48" s="234" t="str">
        <f>VLOOKUP(A48,MATERIALES!A4:D640,2,FALSE)</f>
        <v>m3</v>
      </c>
      <c r="K48" s="292">
        <v>1.1000000000000001</v>
      </c>
      <c r="L48" s="277"/>
      <c r="M48" s="412">
        <f>VLOOKUP(A48,MATERIALES!A5:D396,4,FALSE)</f>
        <v>63070</v>
      </c>
      <c r="N48" s="282">
        <f>K48*M48</f>
        <v>69377</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69377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1345</v>
      </c>
      <c r="B58" s="52" t="str">
        <f>VLOOKUP(A58,TRANSPORTE!A1:D117,3,FALSE)</f>
        <v>Transporte de Material Drenante</v>
      </c>
      <c r="C58" s="327"/>
      <c r="D58" s="327"/>
      <c r="E58" s="327"/>
      <c r="F58" s="327"/>
      <c r="G58" s="327"/>
      <c r="H58" s="321" t="s">
        <v>2105</v>
      </c>
      <c r="I58" s="289">
        <v>1.1000000000000001</v>
      </c>
      <c r="J58" s="296">
        <v>1</v>
      </c>
      <c r="K58" s="289">
        <f>I58*J58</f>
        <v>1.1000000000000001</v>
      </c>
      <c r="L58" s="824">
        <f>VLOOKUP(A58,TRANSPORTE!A1:D117,4,FALSE)</f>
        <v>1082</v>
      </c>
      <c r="M58" s="825"/>
      <c r="N58" s="297">
        <f>K58*L58</f>
        <v>1190.2</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1190.2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25</v>
      </c>
      <c r="N69" s="405">
        <f>K69/M69</f>
        <v>6128.0646247319992</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6128.0646247319992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77001.667855968597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15400.33357119372</v>
      </c>
      <c r="M82" s="855"/>
      <c r="N82" s="57"/>
    </row>
    <row r="83" spans="1:14">
      <c r="B83" s="95" t="s">
        <v>1057</v>
      </c>
      <c r="C83" s="96"/>
      <c r="D83" s="96"/>
      <c r="E83" s="96"/>
      <c r="F83" s="96"/>
      <c r="G83" s="96"/>
      <c r="H83" s="96"/>
      <c r="I83" s="93"/>
      <c r="J83" s="94"/>
      <c r="K83" s="314">
        <v>0.05</v>
      </c>
      <c r="L83" s="854">
        <f>N77*K83</f>
        <v>3850.0833927984299</v>
      </c>
      <c r="M83" s="855"/>
      <c r="N83" s="57"/>
    </row>
    <row r="84" spans="1:14" ht="15" thickBot="1">
      <c r="B84" s="97" t="s">
        <v>1058</v>
      </c>
      <c r="C84" s="98"/>
      <c r="D84" s="98"/>
      <c r="E84" s="98"/>
      <c r="F84" s="98"/>
      <c r="G84" s="98"/>
      <c r="H84" s="98"/>
      <c r="I84" s="99"/>
      <c r="J84" s="100"/>
      <c r="K84" s="315">
        <v>0.05</v>
      </c>
      <c r="L84" s="856">
        <f>N77*K84</f>
        <v>3850.0833927984299</v>
      </c>
      <c r="M84" s="857"/>
      <c r="N84" s="57"/>
    </row>
    <row r="85" spans="1:14" ht="15" thickBot="1">
      <c r="B85" s="820" t="s">
        <v>1037</v>
      </c>
      <c r="C85" s="821"/>
      <c r="D85" s="821"/>
      <c r="E85" s="821"/>
      <c r="F85" s="821"/>
      <c r="G85" s="821"/>
      <c r="H85" s="821"/>
      <c r="I85" s="821"/>
      <c r="J85" s="821"/>
      <c r="K85" s="821"/>
      <c r="L85" s="821"/>
      <c r="M85" s="822"/>
      <c r="N85" s="58">
        <f>L82+L83+L84</f>
        <v>23100.500356790581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100102.16821275918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1222</v>
      </c>
      <c r="C31" s="87" t="s">
        <v>2256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7"/>
      <c r="J36" s="278"/>
      <c r="K36" s="279">
        <f>VLOOKUP(A36,EQUIPOS!A6:D163,4,FALSE)</f>
        <v>8000</v>
      </c>
      <c r="L36" s="280"/>
      <c r="M36" s="346">
        <v>3</v>
      </c>
      <c r="N36" s="282">
        <f>K36/M36</f>
        <v>2666.6666666666665</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425.5600433841667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3092.2267100508334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545</v>
      </c>
      <c r="B48" s="49" t="str">
        <f>VLOOKUP(A48,MATERIALES!A5:D373,3,FALSE)</f>
        <v xml:space="preserve">Material de Sub- Base CBR=20%
</v>
      </c>
      <c r="C48" s="291"/>
      <c r="D48" s="291"/>
      <c r="E48" s="291"/>
      <c r="F48" s="291"/>
      <c r="G48" s="291"/>
      <c r="H48" s="291"/>
      <c r="I48" s="278"/>
      <c r="J48" s="234" t="str">
        <f>VLOOKUP(A48,MATERIALES!A4:D640,2,FALSE)</f>
        <v>m3</v>
      </c>
      <c r="K48" s="292">
        <v>1.25</v>
      </c>
      <c r="L48" s="277"/>
      <c r="M48" s="412">
        <f>VLOOKUP(A48,MATERIALES!A5:D396,4,FALSE)</f>
        <v>57120</v>
      </c>
      <c r="N48" s="282">
        <f>K48*M48</f>
        <v>71400</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71400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1336</v>
      </c>
      <c r="B60" s="52" t="str">
        <f>VLOOKUP(A60,TRANSPORTE!A1:D117,3,FALSE)</f>
        <v>Transporte de material de cobertura</v>
      </c>
      <c r="C60" s="327"/>
      <c r="D60" s="327"/>
      <c r="E60" s="327"/>
      <c r="F60" s="327"/>
      <c r="G60" s="327"/>
      <c r="H60" s="321" t="s">
        <v>339</v>
      </c>
      <c r="I60" s="289">
        <v>1.25</v>
      </c>
      <c r="J60" s="296">
        <v>1</v>
      </c>
      <c r="K60" s="289">
        <f>I60*J60</f>
        <v>1.25</v>
      </c>
      <c r="L60" s="824">
        <f>VLOOKUP(A60,TRANSPORTE!A1:D117,4,FALSE)</f>
        <v>1082</v>
      </c>
      <c r="M60" s="825"/>
      <c r="N60" s="297">
        <f>K60*L60</f>
        <v>1352.5</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319"/>
      <c r="C65" s="320"/>
      <c r="D65" s="320"/>
      <c r="E65" s="320"/>
      <c r="F65" s="320"/>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1352.5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0"/>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4255.6004338416669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80100.3271438925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16020.0654287785</v>
      </c>
      <c r="M84" s="855"/>
      <c r="N84" s="57"/>
    </row>
    <row r="85" spans="1:14">
      <c r="B85" s="95" t="s">
        <v>1057</v>
      </c>
      <c r="C85" s="96"/>
      <c r="D85" s="96"/>
      <c r="E85" s="96"/>
      <c r="F85" s="96"/>
      <c r="G85" s="96"/>
      <c r="H85" s="96"/>
      <c r="I85" s="93"/>
      <c r="J85" s="94"/>
      <c r="K85" s="314">
        <v>0.05</v>
      </c>
      <c r="L85" s="854">
        <f>N79*K85</f>
        <v>4005.016357194625</v>
      </c>
      <c r="M85" s="855"/>
      <c r="N85" s="57"/>
    </row>
    <row r="86" spans="1:14" ht="15" thickBot="1">
      <c r="B86" s="97" t="s">
        <v>1058</v>
      </c>
      <c r="C86" s="98"/>
      <c r="D86" s="98"/>
      <c r="E86" s="98"/>
      <c r="F86" s="98"/>
      <c r="G86" s="98"/>
      <c r="H86" s="98"/>
      <c r="I86" s="99"/>
      <c r="J86" s="100"/>
      <c r="K86" s="315">
        <v>0.05</v>
      </c>
      <c r="L86" s="856">
        <f>N79*K86</f>
        <v>4005.016357194625</v>
      </c>
      <c r="M86" s="857"/>
      <c r="N86" s="57"/>
    </row>
    <row r="87" spans="1:14" ht="15" thickBot="1">
      <c r="B87" s="820" t="s">
        <v>1037</v>
      </c>
      <c r="C87" s="821"/>
      <c r="D87" s="821"/>
      <c r="E87" s="821"/>
      <c r="F87" s="821"/>
      <c r="G87" s="821"/>
      <c r="H87" s="821"/>
      <c r="I87" s="821"/>
      <c r="J87" s="821"/>
      <c r="K87" s="821"/>
      <c r="L87" s="821"/>
      <c r="M87" s="822"/>
      <c r="N87" s="58">
        <f>L84+L85+L86</f>
        <v>24030.09814316775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104130.42528706025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1223</v>
      </c>
      <c r="C31" s="87" t="s">
        <v>2257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197</v>
      </c>
      <c r="B36" s="833" t="str">
        <f>VLOOKUP(A36,EQUIPOS!A6:D154,3,FALSE)</f>
        <v>Equipo de perforación (TRACKDRILL), potencia 40 HP, 2100 golpes / minuto</v>
      </c>
      <c r="C36" s="834"/>
      <c r="D36" s="834"/>
      <c r="E36" s="834"/>
      <c r="F36" s="834"/>
      <c r="G36" s="834"/>
      <c r="H36" s="835"/>
      <c r="I36" s="277"/>
      <c r="J36" s="278"/>
      <c r="K36" s="279">
        <f>VLOOKUP(A36,EQUIPOS!A6:D163,4,FALSE)</f>
        <v>105000</v>
      </c>
      <c r="L36" s="280"/>
      <c r="M36" s="346">
        <v>2.5</v>
      </c>
      <c r="N36" s="282">
        <f>K36/M36</f>
        <v>42000</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383.00403904575001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42383.004039045751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23649.231805747495</v>
      </c>
      <c r="N48" s="282">
        <f>K48*M48</f>
        <v>23885.724123804972</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23885.724123804972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20</v>
      </c>
      <c r="N71" s="405">
        <f>K71/M71</f>
        <v>2553.3602603049999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73928.808943765718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14785.761788753145</v>
      </c>
      <c r="M84" s="855"/>
      <c r="N84" s="57"/>
    </row>
    <row r="85" spans="1:14">
      <c r="B85" s="95" t="s">
        <v>1057</v>
      </c>
      <c r="C85" s="96"/>
      <c r="D85" s="96"/>
      <c r="E85" s="96"/>
      <c r="F85" s="96"/>
      <c r="G85" s="96"/>
      <c r="H85" s="96"/>
      <c r="I85" s="93"/>
      <c r="J85" s="94"/>
      <c r="K85" s="314">
        <v>0.05</v>
      </c>
      <c r="L85" s="854">
        <f>N79*K85</f>
        <v>3696.4404471882863</v>
      </c>
      <c r="M85" s="855"/>
      <c r="N85" s="57"/>
    </row>
    <row r="86" spans="1:14" ht="15" thickBot="1">
      <c r="B86" s="97" t="s">
        <v>1058</v>
      </c>
      <c r="C86" s="98"/>
      <c r="D86" s="98"/>
      <c r="E86" s="98"/>
      <c r="F86" s="98"/>
      <c r="G86" s="98"/>
      <c r="H86" s="98"/>
      <c r="I86" s="99"/>
      <c r="J86" s="100"/>
      <c r="K86" s="315">
        <v>0.05</v>
      </c>
      <c r="L86" s="856">
        <f>N79*K86</f>
        <v>3696.4404471882863</v>
      </c>
      <c r="M86" s="857"/>
      <c r="N86" s="57"/>
    </row>
    <row r="87" spans="1:14" ht="15" thickBot="1">
      <c r="B87" s="820" t="s">
        <v>1037</v>
      </c>
      <c r="C87" s="821"/>
      <c r="D87" s="821"/>
      <c r="E87" s="821"/>
      <c r="F87" s="821"/>
      <c r="G87" s="821"/>
      <c r="H87" s="821"/>
      <c r="I87" s="821"/>
      <c r="J87" s="821"/>
      <c r="K87" s="821"/>
      <c r="L87" s="821"/>
      <c r="M87" s="822"/>
      <c r="N87" s="58">
        <f>L84+L85+L86</f>
        <v>22178.642683129721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96107.451626895432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1224</v>
      </c>
      <c r="C31" s="87" t="s">
        <v>2258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197</v>
      </c>
      <c r="B36" s="833" t="str">
        <f>VLOOKUP(A36,EQUIPOS!A6:D154,3,FALSE)</f>
        <v>Equipo de perforación (TRACKDRILL), potencia 40 HP, 2100 golpes / minuto</v>
      </c>
      <c r="C36" s="834"/>
      <c r="D36" s="834"/>
      <c r="E36" s="834"/>
      <c r="F36" s="834"/>
      <c r="G36" s="834"/>
      <c r="H36" s="835"/>
      <c r="I36" s="277"/>
      <c r="J36" s="278"/>
      <c r="K36" s="279">
        <f>VLOOKUP(A36,EQUIPOS!A6:D163,4,FALSE)</f>
        <v>105000</v>
      </c>
      <c r="L36" s="280"/>
      <c r="M36" s="346">
        <v>1.25</v>
      </c>
      <c r="N36" s="282">
        <f>K36/M36</f>
        <v>84000</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85021.344104122007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23649.231805747495</v>
      </c>
      <c r="N48" s="282">
        <f>K48*M48</f>
        <v>23885.724123804972</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23885.724123804972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20426.882082439999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129333.95031036698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25866.7900620734</v>
      </c>
      <c r="M84" s="855"/>
      <c r="N84" s="57"/>
    </row>
    <row r="85" spans="1:14">
      <c r="B85" s="95" t="s">
        <v>1057</v>
      </c>
      <c r="C85" s="96"/>
      <c r="D85" s="96"/>
      <c r="E85" s="96"/>
      <c r="F85" s="96"/>
      <c r="G85" s="96"/>
      <c r="H85" s="96"/>
      <c r="I85" s="93"/>
      <c r="J85" s="94"/>
      <c r="K85" s="314">
        <v>0.05</v>
      </c>
      <c r="L85" s="854">
        <f>N79*K85</f>
        <v>6466.69751551835</v>
      </c>
      <c r="M85" s="855"/>
      <c r="N85" s="57"/>
    </row>
    <row r="86" spans="1:14" ht="15" thickBot="1">
      <c r="B86" s="97" t="s">
        <v>1058</v>
      </c>
      <c r="C86" s="98"/>
      <c r="D86" s="98"/>
      <c r="E86" s="98"/>
      <c r="F86" s="98"/>
      <c r="G86" s="98"/>
      <c r="H86" s="98"/>
      <c r="I86" s="99"/>
      <c r="J86" s="100"/>
      <c r="K86" s="315">
        <v>0.05</v>
      </c>
      <c r="L86" s="856">
        <f>N79*K86</f>
        <v>6466.69751551835</v>
      </c>
      <c r="M86" s="857"/>
      <c r="N86" s="57"/>
    </row>
    <row r="87" spans="1:14" ht="15" thickBot="1">
      <c r="B87" s="820" t="s">
        <v>1037</v>
      </c>
      <c r="C87" s="821"/>
      <c r="D87" s="821"/>
      <c r="E87" s="821"/>
      <c r="F87" s="821"/>
      <c r="G87" s="821"/>
      <c r="H87" s="821"/>
      <c r="I87" s="821"/>
      <c r="J87" s="821"/>
      <c r="K87" s="821"/>
      <c r="L87" s="821"/>
      <c r="M87" s="822"/>
      <c r="N87" s="58">
        <f>L84+L85+L86</f>
        <v>38800.1850931101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168134.13540347709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1225</v>
      </c>
      <c r="C31" s="87" t="s">
        <v>1774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314</v>
      </c>
      <c r="B36" s="833" t="str">
        <f>VLOOKUP(A36,EQUIPOS!A6:D154,3,FALSE)</f>
        <v xml:space="preserve">Retroexcavadora E-200 sobre orugas
</v>
      </c>
      <c r="C36" s="834"/>
      <c r="D36" s="834"/>
      <c r="E36" s="834"/>
      <c r="F36" s="834"/>
      <c r="G36" s="834"/>
      <c r="H36" s="835"/>
      <c r="I36" s="277"/>
      <c r="J36" s="278"/>
      <c r="K36" s="279">
        <f>VLOOKUP(A36,EQUIPOS!A6:D163,4,FALSE)</f>
        <v>178405.71407889973</v>
      </c>
      <c r="L36" s="280"/>
      <c r="M36" s="346">
        <v>23</v>
      </c>
      <c r="N36" s="282">
        <f>K36/M36</f>
        <v>7756.7701773434665</v>
      </c>
    </row>
    <row r="37" spans="1:14">
      <c r="A37" s="119" t="s">
        <v>328</v>
      </c>
      <c r="B37" s="833" t="str">
        <f>VLOOKUP(A37,EQUIPOS!A7:D154,3,FALSE)</f>
        <v xml:space="preserve">Taco metálico o puntal (escamas en concreto)
</v>
      </c>
      <c r="C37" s="834"/>
      <c r="D37" s="834"/>
      <c r="E37" s="834"/>
      <c r="F37" s="834"/>
      <c r="G37" s="834"/>
      <c r="H37" s="835"/>
      <c r="I37" s="431"/>
      <c r="J37" s="432"/>
      <c r="K37" s="279">
        <f>VLOOKUP(A37,EQUIPOS!A7:D164,4,FALSE)</f>
        <v>55</v>
      </c>
      <c r="L37" s="345"/>
      <c r="M37" s="346">
        <v>1</v>
      </c>
      <c r="N37" s="282">
        <f>K37/M37</f>
        <v>55</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N75*M41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8833.1142814654668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766</v>
      </c>
      <c r="B48" s="49" t="str">
        <f>VLOOKUP(A48,MATERIALES!A5:D373,3,FALSE)</f>
        <v>Tubería PVC RD21 de 1´´ (para anclajes)</v>
      </c>
      <c r="C48" s="291"/>
      <c r="D48" s="291"/>
      <c r="E48" s="291"/>
      <c r="F48" s="291"/>
      <c r="G48" s="291"/>
      <c r="H48" s="291"/>
      <c r="I48" s="291"/>
      <c r="J48" s="321" t="str">
        <f>VLOOKUP(A48,MATERIALES!A4:D640,2,FALSE)</f>
        <v>m</v>
      </c>
      <c r="K48" s="292">
        <v>0.35</v>
      </c>
      <c r="L48" s="277"/>
      <c r="M48" s="412">
        <f>VLOOKUP(A48,MATERIALES!A5:D396,4,FALSE)</f>
        <v>4223.0771081691955</v>
      </c>
      <c r="N48" s="282">
        <f>K48*M48</f>
        <v>1478.0769878592184</v>
      </c>
    </row>
    <row r="49" spans="1:14">
      <c r="A49" s="169" t="s">
        <v>1775</v>
      </c>
      <c r="B49" s="49" t="str">
        <f>VLOOKUP(A49,MATERIALES!A6:D373,3,FALSE)</f>
        <v>Formaleta Metálica</v>
      </c>
      <c r="C49" s="435"/>
      <c r="D49" s="435"/>
      <c r="E49" s="435"/>
      <c r="F49" s="435"/>
      <c r="G49" s="435"/>
      <c r="H49" s="435"/>
      <c r="I49" s="435"/>
      <c r="J49" s="322" t="str">
        <f>VLOOKUP(A49,MATERIALES!A5:D641,2,FALSE)</f>
        <v>m2</v>
      </c>
      <c r="K49" s="407">
        <v>1</v>
      </c>
      <c r="L49" s="431"/>
      <c r="M49" s="412">
        <f>VLOOKUP(A49,MATERIALES!A6:D397,4,FALSE)</f>
        <v>12994.083409751373</v>
      </c>
      <c r="N49" s="282">
        <f>K49*M49</f>
        <v>12994.083409751373</v>
      </c>
    </row>
    <row r="50" spans="1:14">
      <c r="A50" s="169" t="s">
        <v>812</v>
      </c>
      <c r="B50" s="49" t="str">
        <f>VLOOKUP(A50,MATERIALES!A6:D373,3,FALSE)</f>
        <v>Acero PDR-60</v>
      </c>
      <c r="C50" s="435"/>
      <c r="D50" s="435"/>
      <c r="E50" s="435"/>
      <c r="F50" s="435"/>
      <c r="G50" s="435"/>
      <c r="H50" s="435"/>
      <c r="I50" s="435"/>
      <c r="J50" s="322" t="str">
        <f>VLOOKUP(A50,MATERIALES!A6:D642,2,FALSE)</f>
        <v>kg</v>
      </c>
      <c r="K50" s="407">
        <v>3.8</v>
      </c>
      <c r="L50" s="431"/>
      <c r="M50" s="412">
        <f>VLOOKUP(A50,MATERIALES!A6:D398,4,FALSE)</f>
        <v>2619</v>
      </c>
      <c r="N50" s="282">
        <f>K50*M50</f>
        <v>9952.1999999999989</v>
      </c>
    </row>
    <row r="51" spans="1:14">
      <c r="A51" s="169" t="s">
        <v>904</v>
      </c>
      <c r="B51" s="49" t="str">
        <f>VLOOKUP(A51,MATERIALES!A6:D373,3,FALSE)</f>
        <v>Concreto Resistencia  21 (Mpa)</v>
      </c>
      <c r="C51" s="435"/>
      <c r="D51" s="435"/>
      <c r="E51" s="435"/>
      <c r="F51" s="435"/>
      <c r="G51" s="435"/>
      <c r="H51" s="435"/>
      <c r="I51" s="435"/>
      <c r="J51" s="322" t="str">
        <f>VLOOKUP(A51,MATERIALES!A6:D643,2,FALSE)</f>
        <v>m3</v>
      </c>
      <c r="K51" s="407">
        <v>0.18</v>
      </c>
      <c r="L51" s="431"/>
      <c r="M51" s="412">
        <f>VLOOKUP(A51,MATERIALES!A6:D399,4,FALSE)</f>
        <v>336322.56</v>
      </c>
      <c r="N51" s="282">
        <f>K51*M51</f>
        <v>60538.060799999999</v>
      </c>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84962.421197610587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7"/>
      <c r="D58" s="327"/>
      <c r="E58" s="327"/>
      <c r="F58" s="327"/>
      <c r="G58" s="327"/>
      <c r="H58" s="321" t="s">
        <v>2105</v>
      </c>
      <c r="I58" s="289">
        <v>0.18</v>
      </c>
      <c r="J58" s="296">
        <v>1</v>
      </c>
      <c r="K58" s="289">
        <f>I58*J58</f>
        <v>0.18</v>
      </c>
      <c r="L58" s="824">
        <f>VLOOKUP(A58,TRANSPORTE!A1:D117,4,FALSE)</f>
        <v>1096.6533277314397</v>
      </c>
      <c r="M58" s="825"/>
      <c r="N58" s="297">
        <f>K58*L58</f>
        <v>197.39759899165915</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197.39759899165915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10</v>
      </c>
      <c r="N69" s="405">
        <f>K69/M69</f>
        <v>10213.44104122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20426.882082439999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114419.81516050773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22883.963032101547</v>
      </c>
      <c r="M82" s="855"/>
      <c r="N82" s="57"/>
    </row>
    <row r="83" spans="1:14">
      <c r="B83" s="95" t="s">
        <v>1057</v>
      </c>
      <c r="C83" s="96"/>
      <c r="D83" s="96"/>
      <c r="E83" s="96"/>
      <c r="F83" s="96"/>
      <c r="G83" s="96"/>
      <c r="H83" s="96"/>
      <c r="I83" s="93"/>
      <c r="J83" s="94"/>
      <c r="K83" s="314">
        <v>0.05</v>
      </c>
      <c r="L83" s="854">
        <f>N77*K83</f>
        <v>5720.9907580253866</v>
      </c>
      <c r="M83" s="855"/>
      <c r="N83" s="57"/>
    </row>
    <row r="84" spans="1:14" ht="15" thickBot="1">
      <c r="B84" s="97" t="s">
        <v>1058</v>
      </c>
      <c r="C84" s="98"/>
      <c r="D84" s="98"/>
      <c r="E84" s="98"/>
      <c r="F84" s="98"/>
      <c r="G84" s="98"/>
      <c r="H84" s="98"/>
      <c r="I84" s="99"/>
      <c r="J84" s="100"/>
      <c r="K84" s="315">
        <v>0.05</v>
      </c>
      <c r="L84" s="856">
        <f>N77*K84</f>
        <v>5720.9907580253866</v>
      </c>
      <c r="M84" s="857"/>
      <c r="N84" s="57"/>
    </row>
    <row r="85" spans="1:14" ht="15" thickBot="1">
      <c r="B85" s="820" t="s">
        <v>1037</v>
      </c>
      <c r="C85" s="821"/>
      <c r="D85" s="821"/>
      <c r="E85" s="821"/>
      <c r="F85" s="821"/>
      <c r="G85" s="821"/>
      <c r="H85" s="821"/>
      <c r="I85" s="821"/>
      <c r="J85" s="821"/>
      <c r="K85" s="821"/>
      <c r="L85" s="821"/>
      <c r="M85" s="822"/>
      <c r="N85" s="58">
        <f>L82+L83+L84</f>
        <v>34325.944548152322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148745.75970866004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1226</v>
      </c>
      <c r="C31" s="87" t="s">
        <v>2259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N75*M41</f>
        <v>51.067205206099999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381</v>
      </c>
      <c r="B48" s="49" t="str">
        <f>VLOOKUP(A48,MATERIALES!A5:D373,3,FALSE)</f>
        <v>Armadura de Acero</v>
      </c>
      <c r="C48" s="291"/>
      <c r="D48" s="291"/>
      <c r="E48" s="291"/>
      <c r="F48" s="291"/>
      <c r="G48" s="291"/>
      <c r="H48" s="291"/>
      <c r="I48" s="291"/>
      <c r="J48" s="321" t="str">
        <f>VLOOKUP(A48,MATERIALES!A4:D640,2,FALSE)</f>
        <v>m</v>
      </c>
      <c r="K48" s="292">
        <v>1</v>
      </c>
      <c r="L48" s="277"/>
      <c r="M48" s="412">
        <f>VLOOKUP(A48,MATERIALES!A5:D396,4,FALSE)</f>
        <v>3718.4735357571844</v>
      </c>
      <c r="N48" s="282">
        <f>K48*M48</f>
        <v>3718.4735357571844</v>
      </c>
    </row>
    <row r="49" spans="1:14">
      <c r="A49" s="169" t="s">
        <v>747</v>
      </c>
      <c r="B49" s="49" t="str">
        <f>VLOOKUP(A49,MATERIALES!A6:D373,3,FALSE)</f>
        <v>Tornillos de Unión de D= 12 mm</v>
      </c>
      <c r="C49" s="435"/>
      <c r="D49" s="435"/>
      <c r="E49" s="435"/>
      <c r="F49" s="435"/>
      <c r="G49" s="435"/>
      <c r="H49" s="435"/>
      <c r="I49" s="435"/>
      <c r="J49" s="322" t="str">
        <f>VLOOKUP(A49,MATERIALES!A5:D641,2,FALSE)</f>
        <v>u</v>
      </c>
      <c r="K49" s="407">
        <v>4</v>
      </c>
      <c r="L49" s="431"/>
      <c r="M49" s="412">
        <f>VLOOKUP(A49,MATERIALES!A6:D397,4,FALSE)</f>
        <v>585.27501326301149</v>
      </c>
      <c r="N49" s="282">
        <f>K49*M49</f>
        <v>2341.100053052046</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6059.5735888092304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B58" s="52"/>
      <c r="C58" s="327"/>
      <c r="D58" s="327"/>
      <c r="E58" s="327"/>
      <c r="F58" s="327"/>
      <c r="G58" s="327"/>
      <c r="H58" s="321"/>
      <c r="I58" s="289"/>
      <c r="J58" s="296"/>
      <c r="K58" s="289"/>
      <c r="L58" s="824"/>
      <c r="M58" s="825"/>
      <c r="N58" s="297"/>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400</v>
      </c>
      <c r="N69" s="405">
        <f>K69/M69</f>
        <v>255.33602603049999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400</v>
      </c>
      <c r="N70" s="405">
        <f>K70/M70</f>
        <v>255.33602603049999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133"/>
    </row>
    <row r="75" spans="1:15" ht="15" thickBot="1">
      <c r="B75" s="826" t="s">
        <v>1037</v>
      </c>
      <c r="C75" s="827"/>
      <c r="D75" s="827"/>
      <c r="E75" s="827"/>
      <c r="F75" s="827"/>
      <c r="G75" s="827"/>
      <c r="H75" s="827"/>
      <c r="I75" s="827"/>
      <c r="J75" s="827"/>
      <c r="K75" s="827"/>
      <c r="L75" s="827"/>
      <c r="M75" s="828"/>
      <c r="N75" s="470">
        <f>SUM(N69:N74)</f>
        <v>510.67205206099999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6621.3128460763301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1324.262569215266</v>
      </c>
      <c r="M82" s="855"/>
      <c r="N82" s="57"/>
    </row>
    <row r="83" spans="1:14">
      <c r="B83" s="95" t="s">
        <v>1057</v>
      </c>
      <c r="C83" s="96"/>
      <c r="D83" s="96"/>
      <c r="E83" s="96"/>
      <c r="F83" s="96"/>
      <c r="G83" s="96"/>
      <c r="H83" s="96"/>
      <c r="I83" s="93"/>
      <c r="J83" s="94"/>
      <c r="K83" s="314">
        <v>0.05</v>
      </c>
      <c r="L83" s="854">
        <f>N77*K83</f>
        <v>331.0656423038165</v>
      </c>
      <c r="M83" s="855"/>
      <c r="N83" s="57"/>
    </row>
    <row r="84" spans="1:14" ht="15" thickBot="1">
      <c r="B84" s="97" t="s">
        <v>1058</v>
      </c>
      <c r="C84" s="98"/>
      <c r="D84" s="98"/>
      <c r="E84" s="98"/>
      <c r="F84" s="98"/>
      <c r="G84" s="98"/>
      <c r="H84" s="98"/>
      <c r="I84" s="99"/>
      <c r="J84" s="100"/>
      <c r="K84" s="315">
        <v>0.05</v>
      </c>
      <c r="L84" s="856">
        <f>N77*K84</f>
        <v>331.0656423038165</v>
      </c>
      <c r="M84" s="857"/>
      <c r="N84" s="57"/>
    </row>
    <row r="85" spans="1:14" ht="15" thickBot="1">
      <c r="B85" s="820" t="s">
        <v>1037</v>
      </c>
      <c r="C85" s="821"/>
      <c r="D85" s="821"/>
      <c r="E85" s="821"/>
      <c r="F85" s="821"/>
      <c r="G85" s="821"/>
      <c r="H85" s="821"/>
      <c r="I85" s="821"/>
      <c r="J85" s="821"/>
      <c r="K85" s="821"/>
      <c r="L85" s="821"/>
      <c r="M85" s="822"/>
      <c r="N85" s="58">
        <f>L82+L83+L84</f>
        <v>1986.393853822899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8607.7066998992286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1227</v>
      </c>
      <c r="C31" s="87" t="s">
        <v>2260</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269</v>
      </c>
      <c r="B36" s="833" t="str">
        <f>VLOOKUP(A36,EQUIPOS!A6:D154,3,FALSE)</f>
        <v>Motoniveladora  potencia 215 HP, ancho de cuchilla 4,27 m, peso 18 ton.</v>
      </c>
      <c r="C36" s="834"/>
      <c r="D36" s="834"/>
      <c r="E36" s="834"/>
      <c r="F36" s="834"/>
      <c r="G36" s="834"/>
      <c r="H36" s="835"/>
      <c r="I36" s="277"/>
      <c r="J36" s="278"/>
      <c r="K36" s="279">
        <f>VLOOKUP(A36,EQUIPOS!A6:D163,4,FALSE)</f>
        <v>131144</v>
      </c>
      <c r="L36" s="280"/>
      <c r="M36" s="346">
        <v>15</v>
      </c>
      <c r="N36" s="282">
        <f>K36/M36</f>
        <v>8742.9333333333325</v>
      </c>
    </row>
    <row r="37" spans="1:14">
      <c r="A37" s="119" t="s">
        <v>365</v>
      </c>
      <c r="B37" s="833" t="str">
        <f>VLOOKUP(A37,EQUIPOS!A7:D154,3,FALSE)</f>
        <v xml:space="preserve">Vibrocompatador, potencia 153 HP, peso 10 Ton. </v>
      </c>
      <c r="C37" s="834"/>
      <c r="D37" s="834"/>
      <c r="E37" s="834"/>
      <c r="F37" s="834"/>
      <c r="G37" s="834"/>
      <c r="H37" s="835"/>
      <c r="I37" s="431"/>
      <c r="J37" s="432"/>
      <c r="K37" s="279">
        <f>VLOOKUP(A37,EQUIPOS!A7:D164,4,FALSE)</f>
        <v>115500</v>
      </c>
      <c r="L37" s="345"/>
      <c r="M37" s="346">
        <v>15</v>
      </c>
      <c r="N37" s="282">
        <f>K37/M37</f>
        <v>7700</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106.39001084604166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16549.323344179375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564</v>
      </c>
      <c r="B48" s="49" t="str">
        <f>VLOOKUP(A48,MATERIALES!A5:D373,3,FALSE)</f>
        <v xml:space="preserve">Material seleccionado para Relleno
</v>
      </c>
      <c r="C48" s="291"/>
      <c r="D48" s="291"/>
      <c r="E48" s="291"/>
      <c r="F48" s="291"/>
      <c r="G48" s="291"/>
      <c r="H48" s="291"/>
      <c r="I48" s="278"/>
      <c r="J48" s="234" t="str">
        <f>VLOOKUP(A48,MATERIALES!A4:D640,2,FALSE)</f>
        <v>m3</v>
      </c>
      <c r="K48" s="292">
        <v>1.05</v>
      </c>
      <c r="L48" s="277"/>
      <c r="M48" s="412">
        <f>VLOOKUP(A48,MATERIALES!A5:D396,4,FALSE)</f>
        <v>17054.734475298676</v>
      </c>
      <c r="N48" s="282">
        <f>K48*M48</f>
        <v>17907.47119906361</v>
      </c>
    </row>
    <row r="49" spans="1:14">
      <c r="A49" s="169"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2</v>
      </c>
      <c r="N49" s="282">
        <f>K49*M49</f>
        <v>60</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17967.47119906361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1375</v>
      </c>
      <c r="B60" s="52" t="str">
        <f>VLOOKUP(A60,TRANSPORTE!A1:D117,3,FALSE)</f>
        <v>Transporte de material seleccionado para relleno</v>
      </c>
      <c r="C60" s="327"/>
      <c r="D60" s="327"/>
      <c r="E60" s="327"/>
      <c r="F60" s="327"/>
      <c r="G60" s="327"/>
      <c r="H60" s="321" t="s">
        <v>2105</v>
      </c>
      <c r="I60" s="289">
        <v>1.05</v>
      </c>
      <c r="J60" s="296">
        <v>1</v>
      </c>
      <c r="K60" s="289">
        <f>I60*J60</f>
        <v>1.05</v>
      </c>
      <c r="L60" s="824">
        <f>VLOOKUP(A60,TRANSPORTE!A1:D117,4,FALSE)</f>
        <v>1082</v>
      </c>
      <c r="M60" s="825"/>
      <c r="N60" s="297">
        <f>K60*L60</f>
        <v>1136.1000000000001</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1136.1000000000001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120</v>
      </c>
      <c r="N71" s="405">
        <f>K71/M71</f>
        <v>851.12008676833329</v>
      </c>
      <c r="O71" s="112"/>
    </row>
    <row r="72" spans="1:15">
      <c r="A72" s="170"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120</v>
      </c>
      <c r="N72" s="405">
        <f>K72/M72</f>
        <v>1276.6801301524999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2127.800216920833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37780.694760163817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7556.1389520327639</v>
      </c>
      <c r="M84" s="855"/>
      <c r="N84" s="57"/>
    </row>
    <row r="85" spans="1:14">
      <c r="B85" s="95" t="s">
        <v>1057</v>
      </c>
      <c r="C85" s="96"/>
      <c r="D85" s="96"/>
      <c r="E85" s="96"/>
      <c r="F85" s="96"/>
      <c r="G85" s="96"/>
      <c r="H85" s="96"/>
      <c r="I85" s="93"/>
      <c r="J85" s="94"/>
      <c r="K85" s="314">
        <v>0.05</v>
      </c>
      <c r="L85" s="854">
        <f>N79*K85</f>
        <v>1889.034738008191</v>
      </c>
      <c r="M85" s="855"/>
      <c r="N85" s="57"/>
    </row>
    <row r="86" spans="1:14" ht="15" thickBot="1">
      <c r="B86" s="97" t="s">
        <v>1058</v>
      </c>
      <c r="C86" s="98"/>
      <c r="D86" s="98"/>
      <c r="E86" s="98"/>
      <c r="F86" s="98"/>
      <c r="G86" s="98"/>
      <c r="H86" s="98"/>
      <c r="I86" s="99"/>
      <c r="J86" s="100"/>
      <c r="K86" s="315">
        <v>0.05</v>
      </c>
      <c r="L86" s="856">
        <f>N79*K86</f>
        <v>1889.034738008191</v>
      </c>
      <c r="M86" s="857"/>
      <c r="N86" s="57"/>
    </row>
    <row r="87" spans="1:14" ht="15" thickBot="1">
      <c r="B87" s="820" t="s">
        <v>1037</v>
      </c>
      <c r="C87" s="821"/>
      <c r="D87" s="821"/>
      <c r="E87" s="821"/>
      <c r="F87" s="821"/>
      <c r="G87" s="821"/>
      <c r="H87" s="821"/>
      <c r="I87" s="821"/>
      <c r="J87" s="821"/>
      <c r="K87" s="821"/>
      <c r="L87" s="821"/>
      <c r="M87" s="822"/>
      <c r="N87" s="58">
        <f>L84+L85+L86</f>
        <v>11334.208428049145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49114.903188212964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2.25" customHeight="1" thickBot="1">
      <c r="A31" t="s">
        <v>1929</v>
      </c>
      <c r="B31" s="86" t="s">
        <v>1228</v>
      </c>
      <c r="C31" s="960" t="s">
        <v>2261</v>
      </c>
      <c r="D31" s="961"/>
      <c r="E31" s="961"/>
      <c r="F31" s="961"/>
      <c r="G31" s="961"/>
      <c r="H31" s="961"/>
      <c r="I31" s="961"/>
      <c r="J31" s="987"/>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5300</v>
      </c>
      <c r="N49" s="282">
        <f>K49*M49</f>
        <v>6094.9999999999991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4620.4965734546822</v>
      </c>
      <c r="N50" s="282">
        <f>K50*M50</f>
        <v>9240.9931469093644</v>
      </c>
    </row>
    <row r="51" spans="1:14">
      <c r="A51" s="169" t="s">
        <v>1005</v>
      </c>
      <c r="B51" s="49" t="str">
        <f>VLOOKUP(A51,MATERIALES!A6:D373,3,FALSE)</f>
        <v>Malla para gaviones (2M3)</v>
      </c>
      <c r="C51" s="435"/>
      <c r="D51" s="435"/>
      <c r="E51" s="435"/>
      <c r="F51" s="435"/>
      <c r="G51" s="435"/>
      <c r="H51" s="435"/>
      <c r="I51" s="435"/>
      <c r="J51" s="322" t="str">
        <f>VLOOKUP(A51,MATERIALES!A6:D643,2,FALSE)</f>
        <v>u</v>
      </c>
      <c r="K51" s="407">
        <v>0.5</v>
      </c>
      <c r="L51" s="431"/>
      <c r="M51" s="412">
        <f>VLOOKUP(A51,MATERIALES!A6:D399,4,FALSE)</f>
        <v>98755.03391411042</v>
      </c>
      <c r="N51" s="282">
        <f>K51*M51</f>
        <v>49377.51695705521</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92213.510103964567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824">
        <f>VLOOKUP(A60,TRANSPORTE!A1:D117,4,FALSE)</f>
        <v>1082</v>
      </c>
      <c r="M60" s="825"/>
      <c r="N60" s="297">
        <f>K60*L60</f>
        <v>1190.2</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1190.2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109489.87974388606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21897.975948777213</v>
      </c>
      <c r="M84" s="855"/>
      <c r="N84" s="57"/>
    </row>
    <row r="85" spans="1:14">
      <c r="B85" s="95" t="s">
        <v>1057</v>
      </c>
      <c r="C85" s="96"/>
      <c r="D85" s="96"/>
      <c r="E85" s="96"/>
      <c r="F85" s="96"/>
      <c r="G85" s="96"/>
      <c r="H85" s="96"/>
      <c r="I85" s="93"/>
      <c r="J85" s="94"/>
      <c r="K85" s="314">
        <v>0.05</v>
      </c>
      <c r="L85" s="854">
        <f>N79*K85</f>
        <v>5474.4939871943034</v>
      </c>
      <c r="M85" s="855"/>
      <c r="N85" s="57"/>
    </row>
    <row r="86" spans="1:14" ht="15" thickBot="1">
      <c r="B86" s="97" t="s">
        <v>1058</v>
      </c>
      <c r="C86" s="98"/>
      <c r="D86" s="98"/>
      <c r="E86" s="98"/>
      <c r="F86" s="98"/>
      <c r="G86" s="98"/>
      <c r="H86" s="98"/>
      <c r="I86" s="99"/>
      <c r="J86" s="100"/>
      <c r="K86" s="315">
        <v>0.05</v>
      </c>
      <c r="L86" s="856">
        <f>N79*K86</f>
        <v>5474.4939871943034</v>
      </c>
      <c r="M86" s="857"/>
      <c r="N86" s="57"/>
    </row>
    <row r="87" spans="1:14" ht="15" thickBot="1">
      <c r="B87" s="820" t="s">
        <v>1037</v>
      </c>
      <c r="C87" s="821"/>
      <c r="D87" s="821"/>
      <c r="E87" s="821"/>
      <c r="F87" s="821"/>
      <c r="G87" s="821"/>
      <c r="H87" s="821"/>
      <c r="I87" s="821"/>
      <c r="J87" s="821"/>
      <c r="K87" s="821"/>
      <c r="L87" s="821"/>
      <c r="M87" s="822"/>
      <c r="N87" s="58">
        <f>L84+L85+L86</f>
        <v>32846.963923165822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142336.84366705187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1.5" customHeight="1" thickBot="1">
      <c r="A31" t="s">
        <v>1929</v>
      </c>
      <c r="B31" s="86" t="s">
        <v>1776</v>
      </c>
      <c r="C31" s="960" t="s">
        <v>2262</v>
      </c>
      <c r="D31" s="961"/>
      <c r="E31" s="961"/>
      <c r="F31" s="961"/>
      <c r="G31" s="961"/>
      <c r="H31" s="961"/>
      <c r="I31" s="961"/>
      <c r="J31" s="987"/>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5300</v>
      </c>
      <c r="N49" s="282">
        <f>K49*M49</f>
        <v>6094.9999999999991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4620.4965734546822</v>
      </c>
      <c r="N50" s="282">
        <f>K50*M50</f>
        <v>9240.9931469093644</v>
      </c>
    </row>
    <row r="51" spans="1:14">
      <c r="A51" s="169" t="s">
        <v>1009</v>
      </c>
      <c r="B51" s="49" t="str">
        <f>VLOOKUP(A51,MATERIALES!A6:D373,3,FALSE)</f>
        <v>Malla Ciclónica Para Gaviones Galvanizada Aleación Zn-5A1-Mm Cal 12 (2M3)</v>
      </c>
      <c r="C51" s="435"/>
      <c r="D51" s="435"/>
      <c r="E51" s="435"/>
      <c r="F51" s="435"/>
      <c r="G51" s="435"/>
      <c r="H51" s="435"/>
      <c r="I51" s="435"/>
      <c r="J51" s="322" t="str">
        <f>VLOOKUP(A51,MATERIALES!A6:D643,2,FALSE)</f>
        <v>u</v>
      </c>
      <c r="K51" s="407">
        <v>0.5</v>
      </c>
      <c r="L51" s="431"/>
      <c r="M51" s="412">
        <f>VLOOKUP(A51,MATERIALES!A6:D399,4,FALSE)</f>
        <v>106454.0283343881</v>
      </c>
      <c r="N51" s="282">
        <f>K51*M51</f>
        <v>53227.014167194051</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96063.007314103423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824">
        <f>VLOOKUP(A60,TRANSPORTE!A1:D117,4,FALSE)</f>
        <v>1082</v>
      </c>
      <c r="M60" s="825"/>
      <c r="N60" s="297">
        <f>K60*L60</f>
        <v>1190.2</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319"/>
      <c r="C65" s="320"/>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1190.2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113339.37695402492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22667.875390804984</v>
      </c>
      <c r="M84" s="855"/>
      <c r="N84" s="57"/>
    </row>
    <row r="85" spans="1:14">
      <c r="B85" s="95" t="s">
        <v>1057</v>
      </c>
      <c r="C85" s="96"/>
      <c r="D85" s="96"/>
      <c r="E85" s="96"/>
      <c r="F85" s="96"/>
      <c r="G85" s="96"/>
      <c r="H85" s="96"/>
      <c r="I85" s="93"/>
      <c r="J85" s="94"/>
      <c r="K85" s="314">
        <v>0.05</v>
      </c>
      <c r="L85" s="854">
        <f>N79*K85</f>
        <v>5666.968847701246</v>
      </c>
      <c r="M85" s="855"/>
      <c r="N85" s="57"/>
    </row>
    <row r="86" spans="1:14" ht="15" thickBot="1">
      <c r="B86" s="97" t="s">
        <v>1058</v>
      </c>
      <c r="C86" s="98"/>
      <c r="D86" s="98"/>
      <c r="E86" s="98"/>
      <c r="F86" s="98"/>
      <c r="G86" s="98"/>
      <c r="H86" s="98"/>
      <c r="I86" s="99"/>
      <c r="J86" s="100"/>
      <c r="K86" s="315">
        <v>0.05</v>
      </c>
      <c r="L86" s="856">
        <f>N79*K86</f>
        <v>5666.968847701246</v>
      </c>
      <c r="M86" s="857"/>
      <c r="N86" s="57"/>
    </row>
    <row r="87" spans="1:14" ht="15" thickBot="1">
      <c r="B87" s="820" t="s">
        <v>1037</v>
      </c>
      <c r="C87" s="821"/>
      <c r="D87" s="821"/>
      <c r="E87" s="821"/>
      <c r="F87" s="821"/>
      <c r="G87" s="821"/>
      <c r="H87" s="821"/>
      <c r="I87" s="821"/>
      <c r="J87" s="821"/>
      <c r="K87" s="821"/>
      <c r="L87" s="821"/>
      <c r="M87" s="822"/>
      <c r="N87" s="58">
        <f>L84+L85+L86</f>
        <v>34001.813086207476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147341.19004023238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0.75" customHeight="1" thickBot="1">
      <c r="A31" t="s">
        <v>1929</v>
      </c>
      <c r="B31" s="86" t="s">
        <v>1777</v>
      </c>
      <c r="C31" s="960" t="s">
        <v>2263</v>
      </c>
      <c r="D31" s="961"/>
      <c r="E31" s="961"/>
      <c r="F31" s="961"/>
      <c r="G31" s="961"/>
      <c r="H31" s="961"/>
      <c r="I31" s="961"/>
      <c r="J31" s="987"/>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5300</v>
      </c>
      <c r="N49" s="282">
        <f>K49*M49</f>
        <v>6094.9999999999991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4620.4965734546822</v>
      </c>
      <c r="N50" s="282">
        <f>K50*M50</f>
        <v>9240.9931469093644</v>
      </c>
    </row>
    <row r="51" spans="1:14">
      <c r="A51" s="169" t="s">
        <v>1011</v>
      </c>
      <c r="B51" s="49" t="str">
        <f>VLOOKUP(A51,MATERIALES!A6:D373,3,FALSE)</f>
        <v>Malla Ciclónica Para Gaviones Galvanizada Y Plastificada Con Pvc Cal 12 (2M3)</v>
      </c>
      <c r="C51" s="435"/>
      <c r="D51" s="435"/>
      <c r="E51" s="435"/>
      <c r="F51" s="435"/>
      <c r="G51" s="435"/>
      <c r="H51" s="435"/>
      <c r="I51" s="435"/>
      <c r="J51" s="322" t="str">
        <f>VLOOKUP(A51,MATERIALES!A6:D643,2,FALSE)</f>
        <v>u</v>
      </c>
      <c r="K51" s="407">
        <v>0.5</v>
      </c>
      <c r="L51" s="431"/>
      <c r="M51" s="412">
        <f>VLOOKUP(A51,MATERIALES!A6:D399,4,FALSE)</f>
        <v>144992.3140471424</v>
      </c>
      <c r="N51" s="282">
        <f>K51*M51</f>
        <v>72496.157023571199</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115332.15017048057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824">
        <f>VLOOKUP(A60,TRANSPORTE!A1:D117,4,FALSE)</f>
        <v>1082</v>
      </c>
      <c r="M60" s="825"/>
      <c r="N60" s="297">
        <f>K60*L60</f>
        <v>1190.2</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1190.2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132608.51981040207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26521.703962080413</v>
      </c>
      <c r="M84" s="855"/>
      <c r="N84" s="57"/>
    </row>
    <row r="85" spans="1:14">
      <c r="B85" s="95" t="s">
        <v>1057</v>
      </c>
      <c r="C85" s="96"/>
      <c r="D85" s="96"/>
      <c r="E85" s="96"/>
      <c r="F85" s="96"/>
      <c r="G85" s="96"/>
      <c r="H85" s="96"/>
      <c r="I85" s="93"/>
      <c r="J85" s="94"/>
      <c r="K85" s="314">
        <v>0.05</v>
      </c>
      <c r="L85" s="854">
        <f>N79*K85</f>
        <v>6630.4259905201034</v>
      </c>
      <c r="M85" s="855"/>
      <c r="N85" s="57"/>
    </row>
    <row r="86" spans="1:14" ht="15" thickBot="1">
      <c r="B86" s="97" t="s">
        <v>1058</v>
      </c>
      <c r="C86" s="98"/>
      <c r="D86" s="98"/>
      <c r="E86" s="98"/>
      <c r="F86" s="98"/>
      <c r="G86" s="98"/>
      <c r="H86" s="98"/>
      <c r="I86" s="99"/>
      <c r="J86" s="100"/>
      <c r="K86" s="315">
        <v>0.05</v>
      </c>
      <c r="L86" s="856">
        <f>N79*K86</f>
        <v>6630.4259905201034</v>
      </c>
      <c r="M86" s="857"/>
      <c r="N86" s="57"/>
    </row>
    <row r="87" spans="1:14" ht="15" thickBot="1">
      <c r="B87" s="820" t="s">
        <v>1037</v>
      </c>
      <c r="C87" s="821"/>
      <c r="D87" s="821"/>
      <c r="E87" s="821"/>
      <c r="F87" s="821"/>
      <c r="G87" s="821"/>
      <c r="H87" s="821"/>
      <c r="I87" s="821"/>
      <c r="J87" s="821"/>
      <c r="K87" s="821"/>
      <c r="L87" s="821"/>
      <c r="M87" s="822"/>
      <c r="N87" s="58">
        <f>L84+L85+L86</f>
        <v>39782.55594312062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172391.07575352269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29.25" customHeight="1" thickBot="1">
      <c r="A31" t="s">
        <v>1929</v>
      </c>
      <c r="B31" s="86" t="s">
        <v>1778</v>
      </c>
      <c r="C31" s="960" t="s">
        <v>2264</v>
      </c>
      <c r="D31" s="961"/>
      <c r="E31" s="961"/>
      <c r="F31" s="961"/>
      <c r="G31" s="961"/>
      <c r="H31" s="961"/>
      <c r="I31" s="961"/>
      <c r="J31" s="987"/>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5300</v>
      </c>
      <c r="N49" s="282">
        <f>K49*M49</f>
        <v>6094.9999999999991</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4620.4965734546822</v>
      </c>
      <c r="N50" s="282">
        <f>K50*M50</f>
        <v>9240.9931469093644</v>
      </c>
    </row>
    <row r="51" spans="1:14">
      <c r="A51" s="172" t="s">
        <v>1013</v>
      </c>
      <c r="B51" s="49" t="str">
        <f>VLOOKUP(A51,MATERIALES!A6:D373,3,FALSE)</f>
        <v>Malla Ciclónica Para Gaviones Galvanizada Aleación Zn-5A1-Mm Y Plastificada Pvc Cal 12 (2M3)</v>
      </c>
      <c r="C51" s="435"/>
      <c r="D51" s="435"/>
      <c r="E51" s="435"/>
      <c r="F51" s="435"/>
      <c r="G51" s="435"/>
      <c r="H51" s="435"/>
      <c r="I51" s="435"/>
      <c r="J51" s="322" t="str">
        <f>VLOOKUP(A51,MATERIALES!A6:D643,2,FALSE)</f>
        <v>u</v>
      </c>
      <c r="K51" s="407">
        <v>0.5</v>
      </c>
      <c r="L51" s="431"/>
      <c r="M51" s="412">
        <f>VLOOKUP(A51,MATERIALES!A6:D399,4,FALSE)</f>
        <v>109150.30064191153</v>
      </c>
      <c r="N51" s="282">
        <f>K51*M51</f>
        <v>54575.150320955763</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97411.143467865128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824">
        <f>VLOOKUP(A60,TRANSPORTE!A1:D117,4,FALSE)</f>
        <v>1082</v>
      </c>
      <c r="M60" s="825"/>
      <c r="N60" s="297">
        <f>K60*L60</f>
        <v>1190.2</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1190.2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114687.51310778662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22937.502621557327</v>
      </c>
      <c r="M84" s="855"/>
      <c r="N84" s="57"/>
    </row>
    <row r="85" spans="1:14">
      <c r="B85" s="95" t="s">
        <v>1057</v>
      </c>
      <c r="C85" s="96"/>
      <c r="D85" s="96"/>
      <c r="E85" s="96"/>
      <c r="F85" s="96"/>
      <c r="G85" s="96"/>
      <c r="H85" s="96"/>
      <c r="I85" s="93"/>
      <c r="J85" s="94"/>
      <c r="K85" s="314">
        <v>0.05</v>
      </c>
      <c r="L85" s="854">
        <f>N79*K85</f>
        <v>5734.3756553893318</v>
      </c>
      <c r="M85" s="855"/>
      <c r="N85" s="57"/>
    </row>
    <row r="86" spans="1:14" ht="15" thickBot="1">
      <c r="B86" s="97" t="s">
        <v>1058</v>
      </c>
      <c r="C86" s="98"/>
      <c r="D86" s="98"/>
      <c r="E86" s="98"/>
      <c r="F86" s="98"/>
      <c r="G86" s="98"/>
      <c r="H86" s="98"/>
      <c r="I86" s="99"/>
      <c r="J86" s="100"/>
      <c r="K86" s="315">
        <v>0.05</v>
      </c>
      <c r="L86" s="856">
        <f>N79*K86</f>
        <v>5734.3756553893318</v>
      </c>
      <c r="M86" s="857"/>
      <c r="N86" s="57"/>
    </row>
    <row r="87" spans="1:14" ht="15" thickBot="1">
      <c r="B87" s="820" t="s">
        <v>1037</v>
      </c>
      <c r="C87" s="821"/>
      <c r="D87" s="821"/>
      <c r="E87" s="821"/>
      <c r="F87" s="821"/>
      <c r="G87" s="821"/>
      <c r="H87" s="821"/>
      <c r="I87" s="821"/>
      <c r="J87" s="821"/>
      <c r="K87" s="821"/>
      <c r="L87" s="821"/>
      <c r="M87" s="822"/>
      <c r="N87" s="58">
        <f>L84+L85+L86</f>
        <v>34406.253932335989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149093.76704012262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0.75" customHeight="1" thickBot="1">
      <c r="A31" t="s">
        <v>1929</v>
      </c>
      <c r="B31" s="86" t="s">
        <v>1229</v>
      </c>
      <c r="C31" s="960" t="s">
        <v>1818</v>
      </c>
      <c r="D31" s="961"/>
      <c r="E31" s="961"/>
      <c r="F31" s="961"/>
      <c r="G31" s="961"/>
      <c r="H31" s="961"/>
      <c r="I31" s="961"/>
      <c r="J31" s="987"/>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5300</v>
      </c>
      <c r="N49" s="282">
        <f>K49*M49</f>
        <v>2650</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4620.4965734546822</v>
      </c>
      <c r="N50" s="282">
        <f>K50*M50</f>
        <v>4620.4965734546822</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105534.6969331482</v>
      </c>
      <c r="N51" s="282">
        <f>K51*M51</f>
        <v>105534.6969331482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140305.1935066029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824">
        <f>VLOOKUP(A60,TRANSPORTE!A1:D117,4,FALSE)</f>
        <v>1082</v>
      </c>
      <c r="M60" s="825"/>
      <c r="N60" s="297">
        <f>K60*L60</f>
        <v>1190.2</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1190.2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157581.56314652439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31516.312629304881</v>
      </c>
      <c r="M84" s="855"/>
      <c r="N84" s="57"/>
    </row>
    <row r="85" spans="1:14">
      <c r="B85" s="95" t="s">
        <v>1057</v>
      </c>
      <c r="C85" s="96"/>
      <c r="D85" s="96"/>
      <c r="E85" s="96"/>
      <c r="F85" s="96"/>
      <c r="G85" s="96"/>
      <c r="H85" s="96"/>
      <c r="I85" s="93"/>
      <c r="J85" s="94"/>
      <c r="K85" s="314">
        <v>0.05</v>
      </c>
      <c r="L85" s="854">
        <f>N79*K85</f>
        <v>7879.0781573262202</v>
      </c>
      <c r="M85" s="855"/>
      <c r="N85" s="57"/>
    </row>
    <row r="86" spans="1:14" ht="15" thickBot="1">
      <c r="B86" s="97" t="s">
        <v>1058</v>
      </c>
      <c r="C86" s="98"/>
      <c r="D86" s="98"/>
      <c r="E86" s="98"/>
      <c r="F86" s="98"/>
      <c r="G86" s="98"/>
      <c r="H86" s="98"/>
      <c r="I86" s="99"/>
      <c r="J86" s="100"/>
      <c r="K86" s="315">
        <v>0.05</v>
      </c>
      <c r="L86" s="856">
        <f>N79*K86</f>
        <v>7879.0781573262202</v>
      </c>
      <c r="M86" s="857"/>
      <c r="N86" s="57"/>
    </row>
    <row r="87" spans="1:14" ht="15" thickBot="1">
      <c r="B87" s="820" t="s">
        <v>1037</v>
      </c>
      <c r="C87" s="821"/>
      <c r="D87" s="821"/>
      <c r="E87" s="821"/>
      <c r="F87" s="821"/>
      <c r="G87" s="821"/>
      <c r="H87" s="821"/>
      <c r="I87" s="821"/>
      <c r="J87" s="821"/>
      <c r="K87" s="821"/>
      <c r="L87" s="821"/>
      <c r="M87" s="822"/>
      <c r="N87" s="58">
        <f>L84+L85+L86</f>
        <v>47274.468943957319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204856.03209048172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0.75" customHeight="1" thickBot="1">
      <c r="A31" t="s">
        <v>1929</v>
      </c>
      <c r="B31" s="86" t="s">
        <v>1779</v>
      </c>
      <c r="C31" s="960" t="s">
        <v>1780</v>
      </c>
      <c r="D31" s="961"/>
      <c r="E31" s="961"/>
      <c r="F31" s="961"/>
      <c r="G31" s="961"/>
      <c r="H31" s="961"/>
      <c r="I31" s="961"/>
      <c r="J31" s="987"/>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5300</v>
      </c>
      <c r="N49" s="282">
        <f>K49*M49</f>
        <v>2650</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4620.4965734546822</v>
      </c>
      <c r="N50" s="282">
        <f>K50*M50</f>
        <v>4620.4965734546822</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105534.6969331482</v>
      </c>
      <c r="N51" s="282">
        <f>K51*M51</f>
        <v>105534.6969331482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140305.1935066029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824">
        <f>VLOOKUP(A60,TRANSPORTE!A1:D117,4,FALSE)</f>
        <v>1082</v>
      </c>
      <c r="M60" s="825"/>
      <c r="N60" s="297">
        <f>K60*L60</f>
        <v>1190.2</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1190.2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157581.56314652439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31516.312629304881</v>
      </c>
      <c r="M84" s="855"/>
      <c r="N84" s="57"/>
    </row>
    <row r="85" spans="1:14">
      <c r="B85" s="95" t="s">
        <v>1057</v>
      </c>
      <c r="C85" s="96"/>
      <c r="D85" s="96"/>
      <c r="E85" s="96"/>
      <c r="F85" s="96"/>
      <c r="G85" s="96"/>
      <c r="H85" s="96"/>
      <c r="I85" s="93"/>
      <c r="J85" s="94"/>
      <c r="K85" s="314">
        <v>0.05</v>
      </c>
      <c r="L85" s="854">
        <f>N79*K85</f>
        <v>7879.0781573262202</v>
      </c>
      <c r="M85" s="855"/>
      <c r="N85" s="57"/>
    </row>
    <row r="86" spans="1:14" ht="15" thickBot="1">
      <c r="B86" s="97" t="s">
        <v>1058</v>
      </c>
      <c r="C86" s="98"/>
      <c r="D86" s="98"/>
      <c r="E86" s="98"/>
      <c r="F86" s="98"/>
      <c r="G86" s="98"/>
      <c r="H86" s="98"/>
      <c r="I86" s="99"/>
      <c r="J86" s="100"/>
      <c r="K86" s="315">
        <v>0.05</v>
      </c>
      <c r="L86" s="856">
        <f>N79*K86</f>
        <v>7879.0781573262202</v>
      </c>
      <c r="M86" s="857"/>
      <c r="N86" s="57"/>
    </row>
    <row r="87" spans="1:14" ht="15" thickBot="1">
      <c r="B87" s="820" t="s">
        <v>1037</v>
      </c>
      <c r="C87" s="821"/>
      <c r="D87" s="821"/>
      <c r="E87" s="821"/>
      <c r="F87" s="821"/>
      <c r="G87" s="821"/>
      <c r="H87" s="821"/>
      <c r="I87" s="821"/>
      <c r="J87" s="821"/>
      <c r="K87" s="821"/>
      <c r="L87" s="821"/>
      <c r="M87" s="822"/>
      <c r="N87" s="58">
        <f>L84+L85+L86</f>
        <v>47274.468943957319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204856.03209048172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0.75" customHeight="1" thickBot="1">
      <c r="A31" t="s">
        <v>1929</v>
      </c>
      <c r="B31" s="86" t="s">
        <v>1781</v>
      </c>
      <c r="C31" s="960" t="s">
        <v>1782</v>
      </c>
      <c r="D31" s="961"/>
      <c r="E31" s="961"/>
      <c r="F31" s="961"/>
      <c r="G31" s="961"/>
      <c r="H31" s="961"/>
      <c r="I31" s="961"/>
      <c r="J31" s="987"/>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5300</v>
      </c>
      <c r="N49" s="282">
        <f>K49*M49</f>
        <v>2650</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4620.4965734546822</v>
      </c>
      <c r="N50" s="282">
        <f>K50*M50</f>
        <v>4620.4965734546822</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105534.6969331482</v>
      </c>
      <c r="N51" s="282">
        <f>K51*M51</f>
        <v>105534.6969331482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140305.1935066029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824">
        <f>VLOOKUP(A60,TRANSPORTE!A1:D117,4,FALSE)</f>
        <v>1082</v>
      </c>
      <c r="M60" s="825"/>
      <c r="N60" s="297">
        <f>K60*L60</f>
        <v>1190.2</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1190.2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157581.56314652439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31516.312629304881</v>
      </c>
      <c r="M84" s="855"/>
      <c r="N84" s="57"/>
    </row>
    <row r="85" spans="1:14">
      <c r="B85" s="95" t="s">
        <v>1057</v>
      </c>
      <c r="C85" s="96"/>
      <c r="D85" s="96"/>
      <c r="E85" s="96"/>
      <c r="F85" s="96"/>
      <c r="G85" s="96"/>
      <c r="H85" s="96"/>
      <c r="I85" s="93"/>
      <c r="J85" s="94"/>
      <c r="K85" s="314">
        <v>0.05</v>
      </c>
      <c r="L85" s="854">
        <f>N79*K85</f>
        <v>7879.0781573262202</v>
      </c>
      <c r="M85" s="855"/>
      <c r="N85" s="57"/>
    </row>
    <row r="86" spans="1:14" ht="15" thickBot="1">
      <c r="B86" s="97" t="s">
        <v>1058</v>
      </c>
      <c r="C86" s="98"/>
      <c r="D86" s="98"/>
      <c r="E86" s="98"/>
      <c r="F86" s="98"/>
      <c r="G86" s="98"/>
      <c r="H86" s="98"/>
      <c r="I86" s="99"/>
      <c r="J86" s="100"/>
      <c r="K86" s="315">
        <v>0.05</v>
      </c>
      <c r="L86" s="856">
        <f>N79*K86</f>
        <v>7879.0781573262202</v>
      </c>
      <c r="M86" s="857"/>
      <c r="N86" s="57"/>
    </row>
    <row r="87" spans="1:14" ht="15" thickBot="1">
      <c r="B87" s="820" t="s">
        <v>1037</v>
      </c>
      <c r="C87" s="821"/>
      <c r="D87" s="821"/>
      <c r="E87" s="821"/>
      <c r="F87" s="821"/>
      <c r="G87" s="821"/>
      <c r="H87" s="821"/>
      <c r="I87" s="821"/>
      <c r="J87" s="821"/>
      <c r="K87" s="821"/>
      <c r="L87" s="821"/>
      <c r="M87" s="822"/>
      <c r="N87" s="58">
        <f>L84+L85+L86</f>
        <v>47274.468943957319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204856.03209048172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0.75" customHeight="1" thickBot="1">
      <c r="A31" t="s">
        <v>1929</v>
      </c>
      <c r="B31" s="86" t="s">
        <v>1783</v>
      </c>
      <c r="C31" s="960" t="s">
        <v>1784</v>
      </c>
      <c r="D31" s="961"/>
      <c r="E31" s="961"/>
      <c r="F31" s="961"/>
      <c r="G31" s="961"/>
      <c r="H31" s="961"/>
      <c r="I31" s="961"/>
      <c r="J31" s="987"/>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766.00807809150001</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25000</v>
      </c>
      <c r="N48" s="282">
        <f>K48*M48</f>
        <v>27500.000000000004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5300</v>
      </c>
      <c r="N49" s="282">
        <f>K49*M49</f>
        <v>2650</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4620.4965734546822</v>
      </c>
      <c r="N50" s="282">
        <f>K50*M50</f>
        <v>4620.4965734546822</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105534.6969331482</v>
      </c>
      <c r="N51" s="282">
        <f>K51*M51</f>
        <v>105534.6969331482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140305.1935066029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824">
        <f>VLOOKUP(A60,TRANSPORTE!A1:D117,4,FALSE)</f>
        <v>1082</v>
      </c>
      <c r="M60" s="825"/>
      <c r="N60" s="297">
        <f>K60*L60</f>
        <v>1190.2</v>
      </c>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f>N60+N61+N62+N63+N64</f>
        <v>1190.2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157581.56314652439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31516.312629304881</v>
      </c>
      <c r="M84" s="855"/>
      <c r="N84" s="57"/>
    </row>
    <row r="85" spans="1:14">
      <c r="B85" s="95" t="s">
        <v>1057</v>
      </c>
      <c r="C85" s="96"/>
      <c r="D85" s="96"/>
      <c r="E85" s="96"/>
      <c r="F85" s="96"/>
      <c r="G85" s="96"/>
      <c r="H85" s="96"/>
      <c r="I85" s="93"/>
      <c r="J85" s="94"/>
      <c r="K85" s="314">
        <v>0.05</v>
      </c>
      <c r="L85" s="854">
        <f>N79*K85</f>
        <v>7879.0781573262202</v>
      </c>
      <c r="M85" s="855"/>
      <c r="N85" s="57"/>
    </row>
    <row r="86" spans="1:14" ht="15" thickBot="1">
      <c r="B86" s="97" t="s">
        <v>1058</v>
      </c>
      <c r="C86" s="98"/>
      <c r="D86" s="98"/>
      <c r="E86" s="98"/>
      <c r="F86" s="98"/>
      <c r="G86" s="98"/>
      <c r="H86" s="98"/>
      <c r="I86" s="99"/>
      <c r="J86" s="100"/>
      <c r="K86" s="315">
        <v>0.05</v>
      </c>
      <c r="L86" s="856">
        <f>N79*K86</f>
        <v>7879.0781573262202</v>
      </c>
      <c r="M86" s="857"/>
      <c r="N86" s="57"/>
    </row>
    <row r="87" spans="1:14" ht="15" thickBot="1">
      <c r="B87" s="820" t="s">
        <v>1037</v>
      </c>
      <c r="C87" s="821"/>
      <c r="D87" s="821"/>
      <c r="E87" s="821"/>
      <c r="F87" s="821"/>
      <c r="G87" s="821"/>
      <c r="H87" s="821"/>
      <c r="I87" s="821"/>
      <c r="J87" s="821"/>
      <c r="K87" s="821"/>
      <c r="L87" s="821"/>
      <c r="M87" s="822"/>
      <c r="N87" s="58">
        <f>L84+L85+L86</f>
        <v>47274.468943957319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204856.03209048172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28.5" customHeight="1" thickBot="1">
      <c r="A31" t="s">
        <v>1929</v>
      </c>
      <c r="B31" s="86" t="s">
        <v>1785</v>
      </c>
      <c r="C31" s="960" t="s">
        <v>1786</v>
      </c>
      <c r="D31" s="961"/>
      <c r="E31" s="961"/>
      <c r="F31" s="961"/>
      <c r="G31" s="961"/>
      <c r="H31" s="961"/>
      <c r="I31" s="961"/>
      <c r="J31" s="987"/>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5730.3907837003553</v>
      </c>
      <c r="N48" s="282">
        <f>K48*M48</f>
        <v>7449.5080188104621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7449.5080188104621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8981.5241749934612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1796.3048349986923</v>
      </c>
      <c r="M84" s="855"/>
      <c r="N84" s="57"/>
    </row>
    <row r="85" spans="1:14">
      <c r="B85" s="95" t="s">
        <v>1057</v>
      </c>
      <c r="C85" s="96"/>
      <c r="D85" s="96"/>
      <c r="E85" s="96"/>
      <c r="F85" s="96"/>
      <c r="G85" s="96"/>
      <c r="H85" s="96"/>
      <c r="I85" s="93"/>
      <c r="J85" s="94"/>
      <c r="K85" s="314">
        <v>0.05</v>
      </c>
      <c r="L85" s="854">
        <f>N79*K85</f>
        <v>449.07620874967307</v>
      </c>
      <c r="M85" s="855"/>
      <c r="N85" s="57"/>
    </row>
    <row r="86" spans="1:14" ht="15" thickBot="1">
      <c r="B86" s="97" t="s">
        <v>1058</v>
      </c>
      <c r="C86" s="98"/>
      <c r="D86" s="98"/>
      <c r="E86" s="98"/>
      <c r="F86" s="98"/>
      <c r="G86" s="98"/>
      <c r="H86" s="98"/>
      <c r="I86" s="99"/>
      <c r="J86" s="100"/>
      <c r="K86" s="315">
        <v>0.05</v>
      </c>
      <c r="L86" s="856">
        <f>N79*K86</f>
        <v>449.07620874967307</v>
      </c>
      <c r="M86" s="857"/>
      <c r="N86" s="57"/>
    </row>
    <row r="87" spans="1:14" ht="15" thickBot="1">
      <c r="B87" s="820" t="s">
        <v>1037</v>
      </c>
      <c r="C87" s="821"/>
      <c r="D87" s="821"/>
      <c r="E87" s="821"/>
      <c r="F87" s="821"/>
      <c r="G87" s="821"/>
      <c r="H87" s="821"/>
      <c r="I87" s="821"/>
      <c r="J87" s="821"/>
      <c r="K87" s="821"/>
      <c r="L87" s="821"/>
      <c r="M87" s="822"/>
      <c r="N87" s="58">
        <f>L84+L85+L86</f>
        <v>2694.4572524980385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11675.981427491501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0" customHeight="1" thickBot="1">
      <c r="A31" t="s">
        <v>1929</v>
      </c>
      <c r="B31" s="86" t="s">
        <v>1787</v>
      </c>
      <c r="C31" s="960" t="s">
        <v>1788</v>
      </c>
      <c r="D31" s="961"/>
      <c r="E31" s="961"/>
      <c r="F31" s="961"/>
      <c r="G31" s="961"/>
      <c r="H31" s="961"/>
      <c r="I31" s="961"/>
      <c r="J31" s="987"/>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13601.556809157246</v>
      </c>
      <c r="N48" s="282">
        <f>K48*M48</f>
        <v>17682.023851904421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17682.023851904421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19214.040008087421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3842.8080016174845</v>
      </c>
      <c r="M84" s="855"/>
      <c r="N84" s="57"/>
    </row>
    <row r="85" spans="1:14">
      <c r="B85" s="95" t="s">
        <v>1057</v>
      </c>
      <c r="C85" s="96"/>
      <c r="D85" s="96"/>
      <c r="E85" s="96"/>
      <c r="F85" s="96"/>
      <c r="G85" s="96"/>
      <c r="H85" s="96"/>
      <c r="I85" s="93"/>
      <c r="J85" s="94"/>
      <c r="K85" s="314">
        <v>0.05</v>
      </c>
      <c r="L85" s="854">
        <f>N79*K85</f>
        <v>960.70200040437112</v>
      </c>
      <c r="M85" s="855"/>
      <c r="N85" s="57"/>
    </row>
    <row r="86" spans="1:14" ht="15" thickBot="1">
      <c r="B86" s="97" t="s">
        <v>1058</v>
      </c>
      <c r="C86" s="98"/>
      <c r="D86" s="98"/>
      <c r="E86" s="98"/>
      <c r="F86" s="98"/>
      <c r="G86" s="98"/>
      <c r="H86" s="98"/>
      <c r="I86" s="99"/>
      <c r="J86" s="100"/>
      <c r="K86" s="315">
        <v>0.05</v>
      </c>
      <c r="L86" s="856">
        <f>N79*K86</f>
        <v>960.70200040437112</v>
      </c>
      <c r="M86" s="857"/>
      <c r="N86" s="57"/>
    </row>
    <row r="87" spans="1:14" ht="15" thickBot="1">
      <c r="B87" s="820" t="s">
        <v>1037</v>
      </c>
      <c r="C87" s="821"/>
      <c r="D87" s="821"/>
      <c r="E87" s="821"/>
      <c r="F87" s="821"/>
      <c r="G87" s="821"/>
      <c r="H87" s="821"/>
      <c r="I87" s="821"/>
      <c r="J87" s="821"/>
      <c r="K87" s="821"/>
      <c r="L87" s="821"/>
      <c r="M87" s="822"/>
      <c r="N87" s="58">
        <f>L84+L85+L86</f>
        <v>5764.2120024262276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24978.25201051365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0.75" customHeight="1" thickBot="1">
      <c r="A31" t="s">
        <v>1929</v>
      </c>
      <c r="B31" s="86" t="s">
        <v>1789</v>
      </c>
      <c r="C31" s="960" t="s">
        <v>2265</v>
      </c>
      <c r="D31" s="961"/>
      <c r="E31" s="961"/>
      <c r="F31" s="961"/>
      <c r="G31" s="961"/>
      <c r="H31" s="961"/>
      <c r="I31" s="961"/>
      <c r="J31" s="987"/>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3"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5730.3907837003553</v>
      </c>
      <c r="N48" s="282">
        <f>K48*M48</f>
        <v>7449.5080188104621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7449.5080188104621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8981.5241749934612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1796.3048349986923</v>
      </c>
      <c r="M84" s="855"/>
      <c r="N84" s="57"/>
    </row>
    <row r="85" spans="1:14">
      <c r="B85" s="95" t="s">
        <v>1057</v>
      </c>
      <c r="C85" s="96"/>
      <c r="D85" s="96"/>
      <c r="E85" s="96"/>
      <c r="F85" s="96"/>
      <c r="G85" s="96"/>
      <c r="H85" s="96"/>
      <c r="I85" s="93"/>
      <c r="J85" s="94"/>
      <c r="K85" s="314">
        <v>0.05</v>
      </c>
      <c r="L85" s="854">
        <f>N79*K85</f>
        <v>449.07620874967307</v>
      </c>
      <c r="M85" s="855"/>
      <c r="N85" s="57"/>
    </row>
    <row r="86" spans="1:14" ht="15" thickBot="1">
      <c r="B86" s="97" t="s">
        <v>1058</v>
      </c>
      <c r="C86" s="98"/>
      <c r="D86" s="98"/>
      <c r="E86" s="98"/>
      <c r="F86" s="98"/>
      <c r="G86" s="98"/>
      <c r="H86" s="98"/>
      <c r="I86" s="99"/>
      <c r="J86" s="100"/>
      <c r="K86" s="315">
        <v>0.05</v>
      </c>
      <c r="L86" s="856">
        <f>N79*K86</f>
        <v>449.07620874967307</v>
      </c>
      <c r="M86" s="857"/>
      <c r="N86" s="57"/>
    </row>
    <row r="87" spans="1:14" ht="15" thickBot="1">
      <c r="B87" s="820" t="s">
        <v>1037</v>
      </c>
      <c r="C87" s="821"/>
      <c r="D87" s="821"/>
      <c r="E87" s="821"/>
      <c r="F87" s="821"/>
      <c r="G87" s="821"/>
      <c r="H87" s="821"/>
      <c r="I87" s="821"/>
      <c r="J87" s="821"/>
      <c r="K87" s="821"/>
      <c r="L87" s="821"/>
      <c r="M87" s="822"/>
      <c r="N87" s="58">
        <f>L84+L85+L86</f>
        <v>2694.4572524980385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11675.981427491501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30" customHeight="1" thickBot="1">
      <c r="A31" t="s">
        <v>1929</v>
      </c>
      <c r="B31" s="86" t="s">
        <v>1790</v>
      </c>
      <c r="C31" s="960" t="s">
        <v>2266</v>
      </c>
      <c r="D31" s="961"/>
      <c r="E31" s="961"/>
      <c r="F31" s="961"/>
      <c r="G31" s="961"/>
      <c r="H31" s="961"/>
      <c r="I31" s="961"/>
      <c r="J31" s="987"/>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c r="C41" s="841"/>
      <c r="D41" s="841"/>
      <c r="E41" s="44"/>
      <c r="F41" s="45"/>
      <c r="G41" s="45"/>
      <c r="H41" s="46"/>
      <c r="I41" s="42"/>
      <c r="J41" s="43"/>
      <c r="K41" s="289"/>
      <c r="L41" s="286"/>
      <c r="M41" s="411"/>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13601.556809157246</v>
      </c>
      <c r="N48" s="282">
        <f>K48*M48</f>
        <v>17682.023851904421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17682.023851904421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19214.040008087421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3842.8080016174845</v>
      </c>
      <c r="M84" s="855"/>
      <c r="N84" s="57"/>
    </row>
    <row r="85" spans="1:14">
      <c r="B85" s="95" t="s">
        <v>1057</v>
      </c>
      <c r="C85" s="96"/>
      <c r="D85" s="96"/>
      <c r="E85" s="96"/>
      <c r="F85" s="96"/>
      <c r="G85" s="96"/>
      <c r="H85" s="96"/>
      <c r="I85" s="93"/>
      <c r="J85" s="94"/>
      <c r="K85" s="314">
        <v>0.05</v>
      </c>
      <c r="L85" s="854">
        <f>N79*K85</f>
        <v>960.70200040437112</v>
      </c>
      <c r="M85" s="855"/>
      <c r="N85" s="57"/>
    </row>
    <row r="86" spans="1:14" ht="15" thickBot="1">
      <c r="B86" s="97" t="s">
        <v>1058</v>
      </c>
      <c r="C86" s="98"/>
      <c r="D86" s="98"/>
      <c r="E86" s="98"/>
      <c r="F86" s="98"/>
      <c r="G86" s="98"/>
      <c r="H86" s="98"/>
      <c r="I86" s="99"/>
      <c r="J86" s="100"/>
      <c r="K86" s="315">
        <v>0.05</v>
      </c>
      <c r="L86" s="856">
        <f>N79*K86</f>
        <v>960.70200040437112</v>
      </c>
      <c r="M86" s="857"/>
      <c r="N86" s="57"/>
    </row>
    <row r="87" spans="1:14" ht="15" thickBot="1">
      <c r="B87" s="820" t="s">
        <v>1037</v>
      </c>
      <c r="C87" s="821"/>
      <c r="D87" s="821"/>
      <c r="E87" s="821"/>
      <c r="F87" s="821"/>
      <c r="G87" s="821"/>
      <c r="H87" s="821"/>
      <c r="I87" s="821"/>
      <c r="J87" s="821"/>
      <c r="K87" s="821"/>
      <c r="L87" s="821"/>
      <c r="M87" s="822"/>
      <c r="N87" s="58">
        <f>L84+L85+L86</f>
        <v>5764.2120024262276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24978.25201051365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1791</v>
      </c>
      <c r="C31" s="87" t="s">
        <v>2267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7"/>
      <c r="J36" s="278"/>
      <c r="K36" s="279">
        <f>VLOOKUP(A36,EQUIPOS!A6:D163,4,FALSE)</f>
        <v>50000</v>
      </c>
      <c r="L36" s="280"/>
      <c r="M36" s="346">
        <v>15</v>
      </c>
      <c r="N36" s="282">
        <f>K36/M36</f>
        <v>3333.3333333333335</v>
      </c>
    </row>
    <row r="37" spans="1:14">
      <c r="A37" s="119" t="s">
        <v>174</v>
      </c>
      <c r="B37" s="833" t="str">
        <f>VLOOKUP(A37,EQUIPOS!A7:D154,3,FALSE)</f>
        <v>Compactador vibratorio tipo DD-20</v>
      </c>
      <c r="C37" s="834"/>
      <c r="D37" s="834"/>
      <c r="E37" s="834"/>
      <c r="F37" s="834"/>
      <c r="G37" s="834"/>
      <c r="H37" s="835"/>
      <c r="I37" s="431"/>
      <c r="J37" s="432"/>
      <c r="K37" s="279">
        <f>VLOOKUP(A37,EQUIPOS!A7:D164,4,FALSE)</f>
        <v>71400</v>
      </c>
      <c r="L37" s="345"/>
      <c r="M37" s="346">
        <v>15</v>
      </c>
      <c r="N37" s="282">
        <f>K37/M37</f>
        <v>4760</v>
      </c>
    </row>
    <row r="38" spans="1:14">
      <c r="A38" s="119" t="s">
        <v>269</v>
      </c>
      <c r="B38" s="833" t="str">
        <f>VLOOKUP(A38,EQUIPOS!A8:D154,3,FALSE)</f>
        <v>Motoniveladora  potencia 215 HP, ancho de cuchilla 4,27 m, peso 18 ton.</v>
      </c>
      <c r="C38" s="834"/>
      <c r="D38" s="834"/>
      <c r="E38" s="834"/>
      <c r="F38" s="834"/>
      <c r="G38" s="834"/>
      <c r="H38" s="835"/>
      <c r="I38" s="338"/>
      <c r="J38" s="340"/>
      <c r="K38" s="279">
        <f>VLOOKUP(A38,EQUIPOS!A8:D165,4,FALSE)</f>
        <v>131144</v>
      </c>
      <c r="L38" s="433"/>
      <c r="M38" s="434">
        <v>15</v>
      </c>
      <c r="N38" s="282">
        <f>K38/M38</f>
        <v>8742.9333333333325</v>
      </c>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0.02</v>
      </c>
      <c r="N41" s="354">
        <f>N75*M41</f>
        <v>42.556004338416663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SUM(N36:N41)</f>
        <v>16878.822671005084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17054.734475298676</v>
      </c>
      <c r="N48" s="282">
        <f>K48*M48</f>
        <v>22171.15481788828</v>
      </c>
    </row>
    <row r="49" spans="1:14">
      <c r="A49" s="172" t="s">
        <v>845</v>
      </c>
      <c r="B49" s="49" t="str">
        <f>VLOOKUP(A49,MATERIALES!A6:D373,3,FALSE)</f>
        <v>Agua</v>
      </c>
      <c r="C49" s="435"/>
      <c r="D49" s="435"/>
      <c r="E49" s="435"/>
      <c r="F49" s="435"/>
      <c r="G49" s="435"/>
      <c r="H49" s="435"/>
      <c r="I49" s="435"/>
      <c r="J49" s="321" t="s">
        <v>425</v>
      </c>
      <c r="K49" s="407">
        <v>30</v>
      </c>
      <c r="L49" s="431"/>
      <c r="M49" s="412">
        <f>VLOOKUP(A49,MATERIALES!A6:D397,4,FALSE)</f>
        <v>2</v>
      </c>
      <c r="N49" s="282">
        <f>K49*M49</f>
        <v>60</v>
      </c>
    </row>
    <row r="50" spans="1:14">
      <c r="B50" s="330"/>
      <c r="C50" s="53"/>
      <c r="D50" s="53"/>
      <c r="E50" s="53"/>
      <c r="F50" s="53"/>
      <c r="G50" s="53"/>
      <c r="H50" s="53"/>
      <c r="I50" s="53"/>
      <c r="J50" s="298"/>
      <c r="K50" s="175"/>
      <c r="L50" s="328"/>
      <c r="M50" s="436"/>
      <c r="N50" s="283"/>
    </row>
    <row r="51" spans="1:14">
      <c r="B51" s="174"/>
      <c r="C51" s="327"/>
      <c r="D51" s="327"/>
      <c r="E51" s="327"/>
      <c r="F51" s="327"/>
      <c r="G51" s="327"/>
      <c r="H51" s="327"/>
      <c r="I51" s="327"/>
      <c r="J51" s="321"/>
      <c r="K51" s="50"/>
      <c r="L51" s="328"/>
      <c r="M51" s="436"/>
      <c r="N51" s="283"/>
    </row>
    <row r="52" spans="1:14" ht="15" thickBot="1">
      <c r="B52" s="460"/>
      <c r="C52" s="458"/>
      <c r="D52" s="458"/>
      <c r="E52" s="458"/>
      <c r="F52" s="458"/>
      <c r="G52" s="458"/>
      <c r="H52" s="458"/>
      <c r="I52" s="458"/>
      <c r="J52" s="459"/>
      <c r="K52" s="132"/>
      <c r="L52" s="456"/>
      <c r="M52" s="492"/>
      <c r="N52" s="493"/>
    </row>
    <row r="53" spans="1:14" ht="15" thickBot="1">
      <c r="B53" s="826" t="s">
        <v>1037</v>
      </c>
      <c r="C53" s="827"/>
      <c r="D53" s="827"/>
      <c r="E53" s="827"/>
      <c r="F53" s="827"/>
      <c r="G53" s="827"/>
      <c r="H53" s="827"/>
      <c r="I53" s="827"/>
      <c r="J53" s="827"/>
      <c r="K53" s="827"/>
      <c r="L53" s="827"/>
      <c r="M53" s="828"/>
      <c r="N53" s="110">
        <f>SUM(N48:N52)</f>
        <v>22231.15481788828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823" t="s">
        <v>1045</v>
      </c>
      <c r="M57" s="796"/>
      <c r="N57" s="82" t="s">
        <v>1035</v>
      </c>
    </row>
    <row r="58" spans="1:14">
      <c r="A58" t="s">
        <v>1375</v>
      </c>
      <c r="B58" s="52" t="str">
        <f>VLOOKUP(A58,TRANSPORTE!A1:D117,3,FALSE)</f>
        <v>Transporte de material seleccionado para relleno</v>
      </c>
      <c r="C58" s="327"/>
      <c r="D58" s="327"/>
      <c r="E58" s="327"/>
      <c r="F58" s="327"/>
      <c r="G58" s="327"/>
      <c r="H58" s="321" t="s">
        <v>2105</v>
      </c>
      <c r="I58" s="289">
        <v>1.3</v>
      </c>
      <c r="J58" s="296">
        <v>1</v>
      </c>
      <c r="K58" s="289">
        <f>I58*J58</f>
        <v>1.3</v>
      </c>
      <c r="L58" s="824">
        <f>VLOOKUP(A58,TRANSPORTE!A1:D117,4,FALSE)</f>
        <v>1082</v>
      </c>
      <c r="M58" s="825"/>
      <c r="N58" s="297">
        <f>K58*L58</f>
        <v>1406.6000000000001</v>
      </c>
    </row>
    <row r="59" spans="1:14">
      <c r="B59" s="52"/>
      <c r="C59" s="53"/>
      <c r="D59" s="53"/>
      <c r="E59" s="53"/>
      <c r="F59" s="53"/>
      <c r="G59" s="53"/>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09"/>
      <c r="M63" s="810"/>
      <c r="N63" s="133"/>
    </row>
    <row r="64" spans="1:14" ht="15" thickBot="1">
      <c r="B64" s="826" t="s">
        <v>1037</v>
      </c>
      <c r="C64" s="827"/>
      <c r="D64" s="827"/>
      <c r="E64" s="827"/>
      <c r="F64" s="827"/>
      <c r="G64" s="827"/>
      <c r="H64" s="827"/>
      <c r="I64" s="827"/>
      <c r="J64" s="827"/>
      <c r="K64" s="827"/>
      <c r="L64" s="827"/>
      <c r="M64" s="828"/>
      <c r="N64" s="110">
        <f>N58+N59+N60+N61+N62</f>
        <v>1406.6000000000001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6" t="s">
        <v>1047</v>
      </c>
      <c r="C68" s="847"/>
      <c r="D68" s="847"/>
      <c r="E68" s="847"/>
      <c r="F68" s="847"/>
      <c r="G68" s="847"/>
      <c r="H68" s="847"/>
      <c r="I68" s="79" t="s">
        <v>1048</v>
      </c>
      <c r="J68" s="81" t="s">
        <v>1494</v>
      </c>
      <c r="K68" s="80" t="s">
        <v>1050</v>
      </c>
      <c r="L68" s="848" t="s">
        <v>1034</v>
      </c>
      <c r="M68" s="972"/>
      <c r="N68" s="104" t="s">
        <v>1035</v>
      </c>
    </row>
    <row r="69" spans="1:15">
      <c r="A69" s="173"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120</v>
      </c>
      <c r="N69" s="405">
        <f>K69/M69</f>
        <v>1276.6801301524999</v>
      </c>
      <c r="O69" s="112"/>
    </row>
    <row r="70" spans="1:15">
      <c r="A70" s="173"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120</v>
      </c>
      <c r="N70" s="405">
        <f>K70/M70</f>
        <v>851.12008676833329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07"/>
      <c r="C74" s="808"/>
      <c r="D74" s="808"/>
      <c r="E74" s="808"/>
      <c r="F74" s="808"/>
      <c r="G74" s="808"/>
      <c r="H74" s="808"/>
      <c r="I74" s="132"/>
      <c r="J74" s="132"/>
      <c r="K74" s="132"/>
      <c r="L74" s="908"/>
      <c r="M74" s="908"/>
      <c r="N74" s="51"/>
    </row>
    <row r="75" spans="1:15" ht="15" thickBot="1">
      <c r="B75" s="826" t="s">
        <v>1037</v>
      </c>
      <c r="C75" s="827"/>
      <c r="D75" s="827"/>
      <c r="E75" s="827"/>
      <c r="F75" s="827"/>
      <c r="G75" s="827"/>
      <c r="H75" s="827"/>
      <c r="I75" s="827"/>
      <c r="J75" s="827"/>
      <c r="K75" s="827"/>
      <c r="L75" s="827"/>
      <c r="M75" s="828"/>
      <c r="N75" s="311">
        <f>SUM(N69:N74)</f>
        <v>2127.800216920833</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42644.377705814193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4"/>
      <c r="J81" s="344"/>
      <c r="K81" s="312" t="s">
        <v>1054</v>
      </c>
      <c r="L81" s="850" t="s">
        <v>1055</v>
      </c>
      <c r="M81" s="851"/>
      <c r="N81" s="313"/>
    </row>
    <row r="82" spans="1:14">
      <c r="B82" s="852" t="s">
        <v>1056</v>
      </c>
      <c r="C82" s="853"/>
      <c r="D82" s="853"/>
      <c r="E82" s="853"/>
      <c r="F82" s="853"/>
      <c r="G82" s="853"/>
      <c r="H82" s="853"/>
      <c r="I82" s="93"/>
      <c r="J82" s="94"/>
      <c r="K82" s="314">
        <v>0.2</v>
      </c>
      <c r="L82" s="854">
        <f>N77*K82</f>
        <v>8528.875541162839</v>
      </c>
      <c r="M82" s="855"/>
      <c r="N82" s="57"/>
    </row>
    <row r="83" spans="1:14">
      <c r="B83" s="95" t="s">
        <v>1057</v>
      </c>
      <c r="C83" s="96"/>
      <c r="D83" s="96"/>
      <c r="E83" s="96"/>
      <c r="F83" s="96"/>
      <c r="G83" s="96"/>
      <c r="H83" s="96"/>
      <c r="I83" s="93"/>
      <c r="J83" s="94"/>
      <c r="K83" s="314">
        <v>0.05</v>
      </c>
      <c r="L83" s="854">
        <f>N77*K83</f>
        <v>2132.2188852907097</v>
      </c>
      <c r="M83" s="855"/>
      <c r="N83" s="57"/>
    </row>
    <row r="84" spans="1:14" ht="15" thickBot="1">
      <c r="B84" s="97" t="s">
        <v>1058</v>
      </c>
      <c r="C84" s="98"/>
      <c r="D84" s="98"/>
      <c r="E84" s="98"/>
      <c r="F84" s="98"/>
      <c r="G84" s="98"/>
      <c r="H84" s="98"/>
      <c r="I84" s="99"/>
      <c r="J84" s="100"/>
      <c r="K84" s="315">
        <v>0.05</v>
      </c>
      <c r="L84" s="856">
        <f>N77*K84</f>
        <v>2132.2188852907097</v>
      </c>
      <c r="M84" s="857"/>
      <c r="N84" s="57"/>
    </row>
    <row r="85" spans="1:14" ht="15" thickBot="1">
      <c r="B85" s="820" t="s">
        <v>1037</v>
      </c>
      <c r="C85" s="821"/>
      <c r="D85" s="821"/>
      <c r="E85" s="821"/>
      <c r="F85" s="821"/>
      <c r="G85" s="821"/>
      <c r="H85" s="821"/>
      <c r="I85" s="821"/>
      <c r="J85" s="821"/>
      <c r="K85" s="821"/>
      <c r="L85" s="821"/>
      <c r="M85" s="822"/>
      <c r="N85" s="58">
        <f>L82+L83+L84</f>
        <v>12793.313311744258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55437.691017558449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68"/>
      <c r="K117" s="968"/>
      <c r="L117" s="968"/>
      <c r="M117" s="968"/>
      <c r="N117" s="969"/>
    </row>
    <row r="118" spans="2:14" ht="15" thickBot="1">
      <c r="B118" s="429" t="s">
        <v>2327</v>
      </c>
      <c r="C118" s="430"/>
      <c r="D118" s="430"/>
      <c r="E118" s="269"/>
      <c r="F118" s="269"/>
      <c r="G118" s="269"/>
      <c r="H118" s="269"/>
      <c r="I118" s="269"/>
      <c r="J118" s="970"/>
      <c r="K118" s="970"/>
      <c r="L118" s="970"/>
      <c r="M118" s="970"/>
      <c r="N118"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2153</v>
      </c>
      <c r="C31" s="87" t="s">
        <v>1538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3" t="s">
        <v>1793</v>
      </c>
      <c r="B48" s="49" t="str">
        <f>VLOOKUP(A48,MATERIALES!A5:D373,3,FALSE)</f>
        <v>Impermeabilizante para concreto</v>
      </c>
      <c r="C48" s="291"/>
      <c r="D48" s="291"/>
      <c r="E48" s="291"/>
      <c r="F48" s="291"/>
      <c r="G48" s="291"/>
      <c r="H48" s="291"/>
      <c r="I48" s="278"/>
      <c r="J48" s="321" t="str">
        <f>VLOOKUP(A48,MATERIALES!A4:D640,2,FALSE)</f>
        <v>kg</v>
      </c>
      <c r="K48" s="452">
        <v>0.7</v>
      </c>
      <c r="L48" s="277"/>
      <c r="M48" s="412">
        <f>VLOOKUP(A48,MATERIALES!A5:D396,4,FALSE)</f>
        <v>9121.8465536454642</v>
      </c>
      <c r="N48" s="282">
        <f>K48*M48</f>
        <v>6385.2925875518249</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6385.2925875518249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50</v>
      </c>
      <c r="N71" s="405">
        <f>K71/M71</f>
        <v>2042.688208244</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51"/>
    </row>
    <row r="77" spans="1:15" ht="15" thickBot="1">
      <c r="B77" s="826" t="s">
        <v>1037</v>
      </c>
      <c r="C77" s="827"/>
      <c r="D77" s="827"/>
      <c r="E77" s="827"/>
      <c r="F77" s="827"/>
      <c r="G77" s="827"/>
      <c r="H77" s="827"/>
      <c r="I77" s="827"/>
      <c r="J77" s="827"/>
      <c r="K77" s="827"/>
      <c r="L77" s="827"/>
      <c r="M77" s="828"/>
      <c r="N77" s="311">
        <f>SUM(N71:N76)</f>
        <v>2042.688208244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8530.1152062080255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1706.0230412416051</v>
      </c>
      <c r="M84" s="855"/>
      <c r="N84" s="57"/>
    </row>
    <row r="85" spans="1:14">
      <c r="B85" s="95" t="s">
        <v>1057</v>
      </c>
      <c r="C85" s="96"/>
      <c r="D85" s="96"/>
      <c r="E85" s="96"/>
      <c r="F85" s="96"/>
      <c r="G85" s="96"/>
      <c r="H85" s="96"/>
      <c r="I85" s="93"/>
      <c r="J85" s="94"/>
      <c r="K85" s="314">
        <v>0.05</v>
      </c>
      <c r="L85" s="854">
        <f>N79*K85</f>
        <v>426.50576031040129</v>
      </c>
      <c r="M85" s="855"/>
      <c r="N85" s="57"/>
    </row>
    <row r="86" spans="1:14" ht="15" thickBot="1">
      <c r="B86" s="97" t="s">
        <v>1058</v>
      </c>
      <c r="C86" s="98"/>
      <c r="D86" s="98"/>
      <c r="E86" s="98"/>
      <c r="F86" s="98"/>
      <c r="G86" s="98"/>
      <c r="H86" s="98"/>
      <c r="I86" s="99"/>
      <c r="J86" s="100"/>
      <c r="K86" s="315">
        <v>0.05</v>
      </c>
      <c r="L86" s="856">
        <f>N79*K86</f>
        <v>426.50576031040129</v>
      </c>
      <c r="M86" s="857"/>
      <c r="N86" s="57"/>
    </row>
    <row r="87" spans="1:14" ht="15" thickBot="1">
      <c r="B87" s="820" t="s">
        <v>1037</v>
      </c>
      <c r="C87" s="821"/>
      <c r="D87" s="821"/>
      <c r="E87" s="821"/>
      <c r="F87" s="821"/>
      <c r="G87" s="821"/>
      <c r="H87" s="821"/>
      <c r="I87" s="821"/>
      <c r="J87" s="821"/>
      <c r="K87" s="821"/>
      <c r="L87" s="821"/>
      <c r="M87" s="822"/>
      <c r="N87" s="58">
        <f>L84+L85+L86</f>
        <v>2559.0345618624078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58">
        <f>N79+N87</f>
        <v>11089.149768070434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1794</v>
      </c>
      <c r="C31" s="87" t="s">
        <v>2268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510.67205206099999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3" t="s">
        <v>488</v>
      </c>
      <c r="B48" s="49" t="str">
        <f>VLOOKUP(A48,MATERIALES!A5:D373,3,FALSE)</f>
        <v>Imprimante y puente de adherencia</v>
      </c>
      <c r="C48" s="291"/>
      <c r="D48" s="291"/>
      <c r="E48" s="291"/>
      <c r="F48" s="291"/>
      <c r="G48" s="291"/>
      <c r="H48" s="291"/>
      <c r="I48" s="291"/>
      <c r="J48" s="321" t="str">
        <f>VLOOKUP(A48,MATERIALES!A4:D640,2,FALSE)</f>
        <v>kg</v>
      </c>
      <c r="K48" s="453">
        <v>0.2</v>
      </c>
      <c r="L48" s="277"/>
      <c r="M48" s="412">
        <f>VLOOKUP(A48,MATERIALES!A5:D396,4,FALSE)</f>
        <v>41673.108335356796</v>
      </c>
      <c r="N48" s="282">
        <f>K48*M48</f>
        <v>8334.6216670713602</v>
      </c>
    </row>
    <row r="49" spans="1:14">
      <c r="A49" s="172" t="s">
        <v>490</v>
      </c>
      <c r="B49" s="49" t="str">
        <f>VLOOKUP(A49,MATERIALES!A6:D373,3,FALSE)</f>
        <v>Láminas impermeabilizantes</v>
      </c>
      <c r="C49" s="435"/>
      <c r="D49" s="435"/>
      <c r="E49" s="435"/>
      <c r="F49" s="435"/>
      <c r="G49" s="435"/>
      <c r="H49" s="435"/>
      <c r="I49" s="435"/>
      <c r="J49" s="56" t="str">
        <f>VLOOKUP(A49,MATERIALES!A5:D641,2,FALSE)</f>
        <v>m2</v>
      </c>
      <c r="K49" s="407">
        <v>1.05</v>
      </c>
      <c r="L49" s="431"/>
      <c r="M49" s="412">
        <f>VLOOKUP(A49,MATERIALES!A6:D397,4,FALSE)</f>
        <v>2512.1894592185986</v>
      </c>
      <c r="N49" s="282">
        <f>K49*M49</f>
        <v>2637.7989321795285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826" t="s">
        <v>1037</v>
      </c>
      <c r="C55" s="827"/>
      <c r="D55" s="827"/>
      <c r="E55" s="827"/>
      <c r="F55" s="827"/>
      <c r="G55" s="827"/>
      <c r="H55" s="827"/>
      <c r="I55" s="827"/>
      <c r="J55" s="827"/>
      <c r="K55" s="827"/>
      <c r="L55" s="827"/>
      <c r="M55" s="828"/>
      <c r="N55" s="110">
        <f>SUM(N48:N54)</f>
        <v>10972.420599250889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09"/>
      <c r="M65" s="810"/>
      <c r="N65" s="133"/>
    </row>
    <row r="66" spans="1:15" ht="1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7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07"/>
      <c r="C76" s="808"/>
      <c r="D76" s="808"/>
      <c r="E76" s="808"/>
      <c r="F76" s="808"/>
      <c r="G76" s="808"/>
      <c r="H76" s="808"/>
      <c r="I76" s="132"/>
      <c r="J76" s="132"/>
      <c r="K76" s="132"/>
      <c r="L76" s="908"/>
      <c r="M76" s="908"/>
      <c r="N76" s="133"/>
    </row>
    <row r="77" spans="1:15" ht="15" thickBot="1">
      <c r="B77" s="826" t="s">
        <v>1037</v>
      </c>
      <c r="C77" s="827"/>
      <c r="D77" s="827"/>
      <c r="E77" s="827"/>
      <c r="F77" s="827"/>
      <c r="G77" s="827"/>
      <c r="H77" s="827"/>
      <c r="I77" s="827"/>
      <c r="J77" s="827"/>
      <c r="K77" s="827"/>
      <c r="L77" s="827"/>
      <c r="M77" s="828"/>
      <c r="N77" s="470">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21696.533692531888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4339.3067385063778</v>
      </c>
      <c r="M84" s="855"/>
      <c r="N84" s="57"/>
    </row>
    <row r="85" spans="1:14">
      <c r="B85" s="95" t="s">
        <v>1057</v>
      </c>
      <c r="C85" s="96"/>
      <c r="D85" s="96"/>
      <c r="E85" s="96"/>
      <c r="F85" s="96"/>
      <c r="G85" s="96"/>
      <c r="H85" s="96"/>
      <c r="I85" s="93"/>
      <c r="J85" s="94"/>
      <c r="K85" s="314">
        <v>0.05</v>
      </c>
      <c r="L85" s="854">
        <f>N79*K85</f>
        <v>1084.8266846265944</v>
      </c>
      <c r="M85" s="855"/>
      <c r="N85" s="57"/>
    </row>
    <row r="86" spans="1:14" ht="15" thickBot="1">
      <c r="B86" s="97" t="s">
        <v>1058</v>
      </c>
      <c r="C86" s="98"/>
      <c r="D86" s="98"/>
      <c r="E86" s="98"/>
      <c r="F86" s="98"/>
      <c r="G86" s="98"/>
      <c r="H86" s="98"/>
      <c r="I86" s="99"/>
      <c r="J86" s="100"/>
      <c r="K86" s="315">
        <v>0.05</v>
      </c>
      <c r="L86" s="856">
        <f>N79*K86</f>
        <v>1084.8266846265944</v>
      </c>
      <c r="M86" s="857"/>
      <c r="N86" s="57"/>
    </row>
    <row r="87" spans="1:14" ht="15" thickBot="1">
      <c r="B87" s="820" t="s">
        <v>1037</v>
      </c>
      <c r="C87" s="821"/>
      <c r="D87" s="821"/>
      <c r="E87" s="821"/>
      <c r="F87" s="821"/>
      <c r="G87" s="821"/>
      <c r="H87" s="821"/>
      <c r="I87" s="821"/>
      <c r="J87" s="821"/>
      <c r="K87" s="821"/>
      <c r="L87" s="821"/>
      <c r="M87" s="822"/>
      <c r="N87" s="58">
        <f>L84+L85+L86</f>
        <v>6508.9601077595662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28205.493800291453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8.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1230</v>
      </c>
      <c r="C31" s="87" t="s">
        <v>2269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1500</v>
      </c>
      <c r="N36" s="282">
        <f>K36/M36</f>
        <v>30.666666666666668</v>
      </c>
    </row>
    <row r="37" spans="1:14">
      <c r="A37" s="119" t="s">
        <v>361</v>
      </c>
      <c r="B37" s="833" t="str">
        <f>VLOOKUP(A37,EQUIPOS!A7:D154,3,FALSE)</f>
        <v>Vehículo delineador</v>
      </c>
      <c r="C37" s="834"/>
      <c r="D37" s="834"/>
      <c r="E37" s="834"/>
      <c r="F37" s="834"/>
      <c r="G37" s="834"/>
      <c r="H37" s="835"/>
      <c r="I37" s="431"/>
      <c r="J37" s="432"/>
      <c r="K37" s="279">
        <f>VLOOKUP(A37,EQUIPOS!A7:D164,4,FALSE)</f>
        <v>101406</v>
      </c>
      <c r="L37" s="345"/>
      <c r="M37" s="346">
        <v>1500</v>
      </c>
      <c r="N37" s="282">
        <f>K37/M37</f>
        <v>67.603999999999999</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0.21278002169208332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98.483446688358754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4.5999999999999999E-2</v>
      </c>
      <c r="L48" s="277"/>
      <c r="M48" s="412">
        <f>VLOOKUP(A48,MATERIALES!A5:D396,4,FALSE)</f>
        <v>5161.2</v>
      </c>
      <c r="N48" s="282">
        <f>K48*M48</f>
        <v>237.4152</v>
      </c>
    </row>
    <row r="49" spans="1:14">
      <c r="A49" s="172" t="s">
        <v>636</v>
      </c>
      <c r="B49" s="49" t="str">
        <f>VLOOKUP(A49,MATERIALES!A6:D373,3,FALSE)</f>
        <v xml:space="preserve">Pintura acrílica pura para tráfico
</v>
      </c>
      <c r="C49" s="435"/>
      <c r="D49" s="435"/>
      <c r="E49" s="435"/>
      <c r="F49" s="435"/>
      <c r="G49" s="435"/>
      <c r="H49" s="435"/>
      <c r="I49" s="435"/>
      <c r="J49" s="322" t="str">
        <f>VLOOKUP(A49,MATERIALES!A5:D641,2,FALSE)</f>
        <v>gal</v>
      </c>
      <c r="K49" s="407">
        <v>1.4E-2</v>
      </c>
      <c r="L49" s="431"/>
      <c r="M49" s="412">
        <f>VLOOKUP(A49,MATERIALES!A6:D397,4,FALSE)</f>
        <v>72000</v>
      </c>
      <c r="N49" s="282">
        <f>K49*M49</f>
        <v>1008</v>
      </c>
    </row>
    <row r="50" spans="1:14">
      <c r="A50" s="172" t="s">
        <v>914</v>
      </c>
      <c r="B50" s="49" t="str">
        <f>VLOOKUP(A50,MATERIALES!A6:D373,3,FALSE)</f>
        <v>Disolvente para pintura Trafico (acrílico)</v>
      </c>
      <c r="C50" s="435"/>
      <c r="D50" s="435"/>
      <c r="E50" s="435"/>
      <c r="F50" s="435"/>
      <c r="G50" s="435"/>
      <c r="H50" s="435"/>
      <c r="I50" s="435"/>
      <c r="J50" s="322" t="str">
        <f>VLOOKUP(A50,MATERIALES!A6:D642,2,FALSE)</f>
        <v>gal</v>
      </c>
      <c r="K50" s="454">
        <v>4.2999999999999999E-4</v>
      </c>
      <c r="L50" s="431"/>
      <c r="M50" s="412">
        <f>VLOOKUP(A50,MATERIALES!A6:D398,4,FALSE)</f>
        <v>34735.276307634864</v>
      </c>
      <c r="N50" s="282">
        <f>K50*M50</f>
        <v>14.936168812282991</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1260.351368812283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12000</v>
      </c>
      <c r="N71" s="405">
        <f>K71/M71</f>
        <v>12.766801301524998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12000</v>
      </c>
      <c r="N72" s="405">
        <f>K72/M72</f>
        <v>8.5112008676833337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21.278002169208332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1380.1128176698501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276.02256353397001</v>
      </c>
      <c r="M84" s="855"/>
      <c r="N84" s="57"/>
    </row>
    <row r="85" spans="1:14">
      <c r="B85" s="95" t="s">
        <v>1057</v>
      </c>
      <c r="C85" s="96"/>
      <c r="D85" s="96"/>
      <c r="E85" s="96"/>
      <c r="F85" s="96"/>
      <c r="G85" s="96"/>
      <c r="H85" s="96"/>
      <c r="I85" s="93"/>
      <c r="J85" s="94"/>
      <c r="K85" s="314">
        <v>0.05</v>
      </c>
      <c r="L85" s="854">
        <f>N79*K85</f>
        <v>69.005640883492504</v>
      </c>
      <c r="M85" s="855"/>
      <c r="N85" s="57"/>
    </row>
    <row r="86" spans="1:14" ht="15" thickBot="1">
      <c r="B86" s="97" t="s">
        <v>1058</v>
      </c>
      <c r="C86" s="98"/>
      <c r="D86" s="98"/>
      <c r="E86" s="98"/>
      <c r="F86" s="98"/>
      <c r="G86" s="98"/>
      <c r="H86" s="98"/>
      <c r="I86" s="99"/>
      <c r="J86" s="100"/>
      <c r="K86" s="315">
        <v>0.05</v>
      </c>
      <c r="L86" s="856">
        <f>N79*K86</f>
        <v>69.005640883492504</v>
      </c>
      <c r="M86" s="857"/>
      <c r="N86" s="57"/>
    </row>
    <row r="87" spans="1:14" ht="15" thickBot="1">
      <c r="B87" s="820" t="s">
        <v>1037</v>
      </c>
      <c r="C87" s="821"/>
      <c r="D87" s="821"/>
      <c r="E87" s="821"/>
      <c r="F87" s="821"/>
      <c r="G87" s="821"/>
      <c r="H87" s="821"/>
      <c r="I87" s="821"/>
      <c r="J87" s="821"/>
      <c r="K87" s="821"/>
      <c r="L87" s="821"/>
      <c r="M87" s="822"/>
      <c r="N87" s="58">
        <f>L84+L85+L86</f>
        <v>414.03384530095502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1794.1466629708052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1231</v>
      </c>
      <c r="C31" s="87" t="s">
        <v>2270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1200</v>
      </c>
      <c r="N36" s="282">
        <f>K36/M36</f>
        <v>38.333333333333336</v>
      </c>
    </row>
    <row r="37" spans="1:14">
      <c r="A37" s="119" t="s">
        <v>201</v>
      </c>
      <c r="B37" s="833" t="str">
        <f>VLOOKUP(A37,EQUIPOS!A7:D154,3,FALSE)</f>
        <v>Equipo autopropulsado para pintura termoplástica</v>
      </c>
      <c r="C37" s="834"/>
      <c r="D37" s="834"/>
      <c r="E37" s="834"/>
      <c r="F37" s="834"/>
      <c r="G37" s="834"/>
      <c r="H37" s="835"/>
      <c r="I37" s="431"/>
      <c r="J37" s="432"/>
      <c r="K37" s="279">
        <f>VLOOKUP(A37,EQUIPOS!A7:D164,4,FALSE)</f>
        <v>93000</v>
      </c>
      <c r="L37" s="345"/>
      <c r="M37" s="346">
        <v>1200</v>
      </c>
      <c r="N37" s="282">
        <f>K37/M37</f>
        <v>77.5</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0.37236503796114584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116.20569837129449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0.108</v>
      </c>
      <c r="L48" s="277"/>
      <c r="M48" s="412">
        <f>VLOOKUP(A48,MATERIALES!A5:D396,4,FALSE)</f>
        <v>5161.2</v>
      </c>
      <c r="N48" s="282">
        <f>K48*M48</f>
        <v>557.40959999999995</v>
      </c>
    </row>
    <row r="49" spans="1:14">
      <c r="A49" s="172" t="s">
        <v>664</v>
      </c>
      <c r="B49" s="49" t="str">
        <f>VLOOKUP(A49,MATERIALES!A6:D373,3,FALSE)</f>
        <v xml:space="preserve">Resina termoplástica </v>
      </c>
      <c r="C49" s="435"/>
      <c r="D49" s="435"/>
      <c r="E49" s="435"/>
      <c r="F49" s="435"/>
      <c r="G49" s="435"/>
      <c r="H49" s="435"/>
      <c r="I49" s="435"/>
      <c r="J49" s="322" t="str">
        <f>VLOOKUP(A49,MATERIALES!A5:D641,2,FALSE)</f>
        <v>kg</v>
      </c>
      <c r="K49" s="407">
        <v>7.8E-2</v>
      </c>
      <c r="L49" s="431"/>
      <c r="M49" s="412">
        <f>VLOOKUP(A49,MATERIALES!A6:D397,4,FALSE)</f>
        <v>6659.4677474975779</v>
      </c>
      <c r="N49" s="282">
        <f>K49*M49</f>
        <v>519.43848430481103</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1076.848084304811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9600</v>
      </c>
      <c r="N71" s="405">
        <f>K71/M71</f>
        <v>26.597502711510415</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9600</v>
      </c>
      <c r="N72" s="405">
        <f>K72/M72</f>
        <v>10.639001084604166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37.236503796114583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1230.2902864722203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246.05805729444407</v>
      </c>
      <c r="M84" s="855"/>
      <c r="N84" s="57"/>
    </row>
    <row r="85" spans="1:14">
      <c r="B85" s="95" t="s">
        <v>1057</v>
      </c>
      <c r="C85" s="96"/>
      <c r="D85" s="96"/>
      <c r="E85" s="96"/>
      <c r="F85" s="96"/>
      <c r="G85" s="96"/>
      <c r="H85" s="96"/>
      <c r="I85" s="93"/>
      <c r="J85" s="94"/>
      <c r="K85" s="314">
        <v>0.05</v>
      </c>
      <c r="L85" s="854">
        <f>N79*K85</f>
        <v>61.514514323611017</v>
      </c>
      <c r="M85" s="855"/>
      <c r="N85" s="57"/>
    </row>
    <row r="86" spans="1:14" ht="15" thickBot="1">
      <c r="B86" s="97" t="s">
        <v>1058</v>
      </c>
      <c r="C86" s="98"/>
      <c r="D86" s="98"/>
      <c r="E86" s="98"/>
      <c r="F86" s="98"/>
      <c r="G86" s="98"/>
      <c r="H86" s="98"/>
      <c r="I86" s="99"/>
      <c r="J86" s="100"/>
      <c r="K86" s="315">
        <v>0.05</v>
      </c>
      <c r="L86" s="856">
        <f>N79*K86</f>
        <v>61.514514323611017</v>
      </c>
      <c r="M86" s="857"/>
      <c r="N86" s="57"/>
    </row>
    <row r="87" spans="1:14" ht="15" thickBot="1">
      <c r="B87" s="820" t="s">
        <v>1037</v>
      </c>
      <c r="C87" s="821"/>
      <c r="D87" s="821"/>
      <c r="E87" s="821"/>
      <c r="F87" s="821"/>
      <c r="G87" s="821"/>
      <c r="H87" s="821"/>
      <c r="I87" s="821"/>
      <c r="J87" s="821"/>
      <c r="K87" s="821"/>
      <c r="L87" s="821"/>
      <c r="M87" s="822"/>
      <c r="N87" s="58">
        <f>L84+L85+L86</f>
        <v>369.08708594166609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1599.3773724138864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1232</v>
      </c>
      <c r="C31" s="87" t="s">
        <v>2271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199</v>
      </c>
      <c r="B36" s="833" t="str">
        <f>VLOOKUP(A36,EQUIPOS!A6:D154,3,FALSE)</f>
        <v xml:space="preserve">Equipo de pintura (Compresor), Presión máxima de trabajo 3300 psi.
</v>
      </c>
      <c r="C36" s="834"/>
      <c r="D36" s="834"/>
      <c r="E36" s="834"/>
      <c r="F36" s="834"/>
      <c r="G36" s="834"/>
      <c r="H36" s="835"/>
      <c r="I36" s="277"/>
      <c r="J36" s="278"/>
      <c r="K36" s="279">
        <f>VLOOKUP(A36,EQUIPOS!A6:D163,4,FALSE)</f>
        <v>17854</v>
      </c>
      <c r="L36" s="280"/>
      <c r="M36" s="346">
        <v>6.1</v>
      </c>
      <c r="N36" s="282">
        <f>K36/M36</f>
        <v>2926.8852459016393</v>
      </c>
    </row>
    <row r="37" spans="1:14">
      <c r="A37" s="119" t="s">
        <v>138</v>
      </c>
      <c r="B37" s="833" t="str">
        <f>VLOOKUP(A37,EQUIPOS!A7:D154,3,FALSE)</f>
        <v>Camioneta D-300</v>
      </c>
      <c r="C37" s="834"/>
      <c r="D37" s="834"/>
      <c r="E37" s="834"/>
      <c r="F37" s="834"/>
      <c r="G37" s="834"/>
      <c r="H37" s="835"/>
      <c r="I37" s="431"/>
      <c r="J37" s="432"/>
      <c r="K37" s="279">
        <f>VLOOKUP(A37,EQUIPOS!A7:D164,4,FALSE)</f>
        <v>46000</v>
      </c>
      <c r="L37" s="345"/>
      <c r="M37" s="346">
        <v>6.1</v>
      </c>
      <c r="N37" s="282">
        <f>K37/M37</f>
        <v>7540.9836065573772</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73.252138615307373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10541.120991074324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0.38200000000000001</v>
      </c>
      <c r="L48" s="277"/>
      <c r="M48" s="412">
        <f>VLOOKUP(A48,MATERIALES!A5:D396,4,FALSE)</f>
        <v>5161.2</v>
      </c>
      <c r="N48" s="282">
        <f>K48*M48</f>
        <v>1971.5783999999999</v>
      </c>
    </row>
    <row r="49" spans="1:14">
      <c r="A49" s="172" t="s">
        <v>914</v>
      </c>
      <c r="B49" s="49" t="str">
        <f>VLOOKUP(A49,MATERIALES!A6:D373,3,FALSE)</f>
        <v>Disolvente para pintura Trafico (acrílico)</v>
      </c>
      <c r="C49" s="435"/>
      <c r="D49" s="435"/>
      <c r="E49" s="435"/>
      <c r="F49" s="435"/>
      <c r="G49" s="435"/>
      <c r="H49" s="435"/>
      <c r="I49" s="435"/>
      <c r="J49" s="322" t="str">
        <f>VLOOKUP(A49,MATERIALES!A5:D641,2,FALSE)</f>
        <v>gal</v>
      </c>
      <c r="K49" s="407">
        <v>0.05</v>
      </c>
      <c r="L49" s="431"/>
      <c r="M49" s="412">
        <f>VLOOKUP(A49,MATERIALES!A6:D397,4,FALSE)</f>
        <v>34735.276307634864</v>
      </c>
      <c r="N49" s="282">
        <f>K49*M49</f>
        <v>1736.7638153817434</v>
      </c>
    </row>
    <row r="50" spans="1:14">
      <c r="A50" s="172" t="s">
        <v>636</v>
      </c>
      <c r="B50" s="49" t="str">
        <f>VLOOKUP(A50,MATERIALES!A6:D373,3,FALSE)</f>
        <v xml:space="preserve">Pintura acrílica pura para tráfico
</v>
      </c>
      <c r="C50" s="435"/>
      <c r="D50" s="435"/>
      <c r="E50" s="435"/>
      <c r="F50" s="435"/>
      <c r="G50" s="435"/>
      <c r="H50" s="435"/>
      <c r="I50" s="435"/>
      <c r="J50" s="322" t="str">
        <f>VLOOKUP(A50,MATERIALES!A6:D642,2,FALSE)</f>
        <v>gal</v>
      </c>
      <c r="K50" s="407">
        <v>0.12</v>
      </c>
      <c r="L50" s="431"/>
      <c r="M50" s="412">
        <f>VLOOKUP(A50,MATERIALES!A6:D398,4,FALSE)</f>
        <v>72000</v>
      </c>
      <c r="N50" s="282">
        <f>K50*M50</f>
        <v>8640</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12348.342215381743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849"/>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48.8</v>
      </c>
      <c r="N71" s="405">
        <f>K71/M71</f>
        <v>5232.2956153790983</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48.8</v>
      </c>
      <c r="N72" s="405">
        <f>K72/M72</f>
        <v>2092.9182461516393</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7325.2138615307376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30214.677067986802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6042.9354135973608</v>
      </c>
      <c r="M84" s="855"/>
      <c r="N84" s="57"/>
    </row>
    <row r="85" spans="1:14">
      <c r="B85" s="95" t="s">
        <v>1057</v>
      </c>
      <c r="C85" s="96"/>
      <c r="D85" s="96"/>
      <c r="E85" s="96"/>
      <c r="F85" s="96"/>
      <c r="G85" s="96"/>
      <c r="H85" s="96"/>
      <c r="I85" s="93"/>
      <c r="J85" s="94"/>
      <c r="K85" s="314">
        <v>0.05</v>
      </c>
      <c r="L85" s="854">
        <f>N79*K85</f>
        <v>1510.7338533993402</v>
      </c>
      <c r="M85" s="855"/>
      <c r="N85" s="57"/>
    </row>
    <row r="86" spans="1:14" ht="15" thickBot="1">
      <c r="B86" s="97" t="s">
        <v>1058</v>
      </c>
      <c r="C86" s="98"/>
      <c r="D86" s="98"/>
      <c r="E86" s="98"/>
      <c r="F86" s="98"/>
      <c r="G86" s="98"/>
      <c r="H86" s="98"/>
      <c r="I86" s="99"/>
      <c r="J86" s="100"/>
      <c r="K86" s="315">
        <v>0.05</v>
      </c>
      <c r="L86" s="856">
        <f>N79*K86</f>
        <v>1510.7338533993402</v>
      </c>
      <c r="M86" s="857"/>
      <c r="N86" s="57"/>
    </row>
    <row r="87" spans="1:14" ht="15" thickBot="1">
      <c r="B87" s="820" t="s">
        <v>1037</v>
      </c>
      <c r="C87" s="821"/>
      <c r="D87" s="821"/>
      <c r="E87" s="821"/>
      <c r="F87" s="821"/>
      <c r="G87" s="821"/>
      <c r="H87" s="821"/>
      <c r="I87" s="821"/>
      <c r="J87" s="821"/>
      <c r="K87" s="821"/>
      <c r="L87" s="821"/>
      <c r="M87" s="822"/>
      <c r="N87" s="58">
        <f>L84+L85+L86</f>
        <v>9064.4031203960421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39279.080188382846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1233</v>
      </c>
      <c r="C31" s="87" t="s">
        <v>2272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6</v>
      </c>
      <c r="N36" s="282">
        <f>K36/M36</f>
        <v>7666.666666666667</v>
      </c>
    </row>
    <row r="37" spans="1:14">
      <c r="A37" s="119" t="s">
        <v>1795</v>
      </c>
      <c r="B37" s="833" t="str">
        <f>VLOOKUP(A37,EQUIPOS!A7:D154,3,FALSE)</f>
        <v>Caldera para pintura termoplástica</v>
      </c>
      <c r="C37" s="834"/>
      <c r="D37" s="834"/>
      <c r="E37" s="834"/>
      <c r="F37" s="834"/>
      <c r="G37" s="834"/>
      <c r="H37" s="835"/>
      <c r="I37" s="431"/>
      <c r="J37" s="432"/>
      <c r="K37" s="279">
        <f>VLOOKUP(A37,EQUIPOS!A7:D164,4,FALSE)</f>
        <v>42223.793006860215</v>
      </c>
      <c r="L37" s="345"/>
      <c r="M37" s="346">
        <v>6</v>
      </c>
      <c r="N37" s="282">
        <f>K37/M37</f>
        <v>7037.2988344767027</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85.112008676833327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14789.077509820203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454</v>
      </c>
      <c r="B48" s="49" t="str">
        <f>VLOOKUP(A48,MATERIALES!A5:D373,3,FALSE)</f>
        <v>Esferas reflectivas</v>
      </c>
      <c r="C48" s="291"/>
      <c r="D48" s="291"/>
      <c r="E48" s="291"/>
      <c r="F48" s="291"/>
      <c r="G48" s="291"/>
      <c r="H48" s="291"/>
      <c r="I48" s="278"/>
      <c r="J48" s="234" t="str">
        <f>VLOOKUP(A48,MATERIALES!A4:D640,2,FALSE)</f>
        <v>kg</v>
      </c>
      <c r="K48" s="292">
        <v>0.9</v>
      </c>
      <c r="L48" s="277"/>
      <c r="M48" s="412">
        <f>VLOOKUP(A48,MATERIALES!A5:D396,4,FALSE)</f>
        <v>5161.2</v>
      </c>
      <c r="N48" s="282">
        <f>K48*M48</f>
        <v>4645.08</v>
      </c>
    </row>
    <row r="49" spans="1:14">
      <c r="A49" s="172" t="s">
        <v>664</v>
      </c>
      <c r="B49" s="49" t="str">
        <f>VLOOKUP(A49,MATERIALES!A6:D373,3,FALSE)</f>
        <v xml:space="preserve">Resina termoplástica </v>
      </c>
      <c r="C49" s="435"/>
      <c r="D49" s="435"/>
      <c r="E49" s="435"/>
      <c r="F49" s="435"/>
      <c r="G49" s="435"/>
      <c r="H49" s="435"/>
      <c r="I49" s="435"/>
      <c r="J49" s="321" t="str">
        <f>VLOOKUP(A49,MATERIALES!A5:D641,2,FALSE)</f>
        <v>kg</v>
      </c>
      <c r="K49" s="407">
        <v>0.65</v>
      </c>
      <c r="L49" s="431"/>
      <c r="M49" s="412">
        <f>VLOOKUP(A49,MATERIALES!A6:D397,4,FALSE)</f>
        <v>6659.4677474975779</v>
      </c>
      <c r="N49" s="282">
        <f>K49*M49</f>
        <v>4328.6540358734255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8973.7340358734255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48</v>
      </c>
      <c r="N71" s="405">
        <f>K71/M71</f>
        <v>6383.400650762499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v>
      </c>
      <c r="N72" s="405">
        <f>K72/M72</f>
        <v>2127.8002169208335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32274.01241337696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6454.8024826753926</v>
      </c>
      <c r="M84" s="855"/>
      <c r="N84" s="57"/>
    </row>
    <row r="85" spans="1:14">
      <c r="B85" s="95" t="s">
        <v>1057</v>
      </c>
      <c r="C85" s="96"/>
      <c r="D85" s="96"/>
      <c r="E85" s="96"/>
      <c r="F85" s="96"/>
      <c r="G85" s="96"/>
      <c r="H85" s="96"/>
      <c r="I85" s="93"/>
      <c r="J85" s="94"/>
      <c r="K85" s="314">
        <v>0.05</v>
      </c>
      <c r="L85" s="854">
        <f>N79*K85</f>
        <v>1613.7006206688482</v>
      </c>
      <c r="M85" s="855"/>
      <c r="N85" s="57"/>
    </row>
    <row r="86" spans="1:14" ht="15" thickBot="1">
      <c r="B86" s="97" t="s">
        <v>1058</v>
      </c>
      <c r="C86" s="98"/>
      <c r="D86" s="98"/>
      <c r="E86" s="98"/>
      <c r="F86" s="98"/>
      <c r="G86" s="98"/>
      <c r="H86" s="98"/>
      <c r="I86" s="99"/>
      <c r="J86" s="100"/>
      <c r="K86" s="315">
        <v>0.05</v>
      </c>
      <c r="L86" s="856">
        <f>N79*K86</f>
        <v>1613.7006206688482</v>
      </c>
      <c r="M86" s="857"/>
      <c r="N86" s="57"/>
    </row>
    <row r="87" spans="1:14" ht="15" thickBot="1">
      <c r="B87" s="820" t="s">
        <v>1037</v>
      </c>
      <c r="C87" s="821"/>
      <c r="D87" s="821"/>
      <c r="E87" s="821"/>
      <c r="F87" s="821"/>
      <c r="G87" s="821"/>
      <c r="H87" s="821"/>
      <c r="I87" s="821"/>
      <c r="J87" s="821"/>
      <c r="K87" s="821"/>
      <c r="L87" s="821"/>
      <c r="M87" s="822"/>
      <c r="N87" s="58">
        <f>L84+L85+L86</f>
        <v>9682.2037240130885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41956.216137390045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1234</v>
      </c>
      <c r="C31" s="87" t="s">
        <v>2273</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250</v>
      </c>
      <c r="N36" s="282">
        <f>K36/M36</f>
        <v>184</v>
      </c>
    </row>
    <row r="37" spans="1:14">
      <c r="A37" s="119" t="s">
        <v>251</v>
      </c>
      <c r="B37" s="833" t="str">
        <f>VLOOKUP(A37,EQUIPOS!A7:D154,3,FALSE)</f>
        <v>Maquina térmica pegatachas</v>
      </c>
      <c r="C37" s="834"/>
      <c r="D37" s="834"/>
      <c r="E37" s="834"/>
      <c r="F37" s="834"/>
      <c r="G37" s="834"/>
      <c r="H37" s="835"/>
      <c r="I37" s="431"/>
      <c r="J37" s="432"/>
      <c r="K37" s="279">
        <f>VLOOKUP(A37,EQUIPOS!A7:D164,4,FALSE)</f>
        <v>17260</v>
      </c>
      <c r="L37" s="345"/>
      <c r="M37" s="346">
        <v>250</v>
      </c>
      <c r="N37" s="282">
        <f>K37/M37</f>
        <v>69.040000000000006</v>
      </c>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1.0213441041219999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254.06134410412201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664</v>
      </c>
      <c r="B48" s="49" t="str">
        <f>VLOOKUP(A48,MATERIALES!A5:D373,3,FALSE)</f>
        <v xml:space="preserve">Resina termoplástica </v>
      </c>
      <c r="C48" s="291"/>
      <c r="D48" s="291"/>
      <c r="E48" s="291"/>
      <c r="F48" s="291"/>
      <c r="G48" s="291"/>
      <c r="H48" s="291"/>
      <c r="I48" s="278"/>
      <c r="J48" s="234" t="str">
        <f>VLOOKUP(A48,MATERIALES!A4:D640,2,FALSE)</f>
        <v>kg</v>
      </c>
      <c r="K48" s="292">
        <v>0.08</v>
      </c>
      <c r="L48" s="277"/>
      <c r="M48" s="412">
        <f>VLOOKUP(A48,MATERIALES!A5:D396,4,FALSE)</f>
        <v>6659.4677474975779</v>
      </c>
      <c r="N48" s="282">
        <f>K48*M48</f>
        <v>532.75741979980626</v>
      </c>
    </row>
    <row r="49" spans="1:14">
      <c r="A49" s="172" t="s">
        <v>736</v>
      </c>
      <c r="B49" s="49" t="str">
        <f>VLOOKUP(A49,MATERIALES!A6:D373,3,FALSE)</f>
        <v>Tacha reflectiva</v>
      </c>
      <c r="C49" s="435"/>
      <c r="D49" s="435"/>
      <c r="E49" s="435"/>
      <c r="F49" s="435"/>
      <c r="G49" s="435"/>
      <c r="H49" s="435"/>
      <c r="I49" s="432"/>
      <c r="J49" s="234" t="str">
        <f>VLOOKUP(A49,MATERIALES!A5:D641,2,FALSE)</f>
        <v>u</v>
      </c>
      <c r="K49" s="407">
        <v>1</v>
      </c>
      <c r="L49" s="431"/>
      <c r="M49" s="412">
        <f>VLOOKUP(A49,MATERIALES!A6:D397,4,FALSE)</f>
        <v>6000</v>
      </c>
      <c r="N49" s="282">
        <f>K49*M49</f>
        <v>6000</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6532.7574197998065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2000</v>
      </c>
      <c r="N71" s="405">
        <f>K71/M71</f>
        <v>51.067205206099999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6888.9531743161288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1377.7906348632259</v>
      </c>
      <c r="M84" s="855"/>
      <c r="N84" s="57"/>
    </row>
    <row r="85" spans="1:14">
      <c r="B85" s="95" t="s">
        <v>1057</v>
      </c>
      <c r="C85" s="96"/>
      <c r="D85" s="96"/>
      <c r="E85" s="96"/>
      <c r="F85" s="96"/>
      <c r="G85" s="96"/>
      <c r="H85" s="96"/>
      <c r="I85" s="93"/>
      <c r="J85" s="94"/>
      <c r="K85" s="314">
        <v>0.05</v>
      </c>
      <c r="L85" s="854">
        <f>N79*K85</f>
        <v>344.44765871580648</v>
      </c>
      <c r="M85" s="855"/>
      <c r="N85" s="57"/>
    </row>
    <row r="86" spans="1:14" ht="15" thickBot="1">
      <c r="B86" s="97" t="s">
        <v>1058</v>
      </c>
      <c r="C86" s="98"/>
      <c r="D86" s="98"/>
      <c r="E86" s="98"/>
      <c r="F86" s="98"/>
      <c r="G86" s="98"/>
      <c r="H86" s="98"/>
      <c r="I86" s="99"/>
      <c r="J86" s="100"/>
      <c r="K86" s="315">
        <v>0.05</v>
      </c>
      <c r="L86" s="856">
        <f>N79*K86</f>
        <v>344.44765871580648</v>
      </c>
      <c r="M86" s="857"/>
      <c r="N86" s="57"/>
    </row>
    <row r="87" spans="1:14" ht="15" thickBot="1">
      <c r="B87" s="820" t="s">
        <v>1037</v>
      </c>
      <c r="C87" s="821"/>
      <c r="D87" s="821"/>
      <c r="E87" s="821"/>
      <c r="F87" s="821"/>
      <c r="G87" s="821"/>
      <c r="H87" s="821"/>
      <c r="I87" s="821"/>
      <c r="J87" s="821"/>
      <c r="K87" s="821"/>
      <c r="L87" s="821"/>
      <c r="M87" s="822"/>
      <c r="N87" s="58">
        <f>L84+L85+L86</f>
        <v>2066.6859522948389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8955.6391266109677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1797</v>
      </c>
      <c r="C31" s="87" t="s">
        <v>2274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3.75</v>
      </c>
      <c r="N36" s="282">
        <f>K36/M36</f>
        <v>12266.666666666666</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85.112008676833327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12351.778675343499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95422.245151294395</v>
      </c>
      <c r="N48" s="282">
        <f>K48*M48</f>
        <v>95422.245151294395</v>
      </c>
    </row>
    <row r="49" spans="1:14">
      <c r="A49" s="172" t="s">
        <v>692</v>
      </c>
      <c r="B49" s="49" t="str">
        <f>VLOOKUP(A49,MATERIALES!A6:D373,3,FALSE)</f>
        <v xml:space="preserve">Señal (grupo 1). Tablero en lámina galvanizada de 75cm*75cm, calibre 16, reflectivo tipo 1/ incluye poste )
</v>
      </c>
      <c r="C49" s="435"/>
      <c r="D49" s="435"/>
      <c r="E49" s="435"/>
      <c r="F49" s="435"/>
      <c r="G49" s="435"/>
      <c r="H49" s="435"/>
      <c r="I49" s="435"/>
      <c r="J49" s="322" t="str">
        <f>VLOOKUP(A49,MATERIALES!A5:D641,2,FALSE)</f>
        <v>u</v>
      </c>
      <c r="K49" s="407">
        <v>1</v>
      </c>
      <c r="L49" s="431"/>
      <c r="M49" s="412">
        <f>VLOOKUP(A49,MATERIALES!A6:D397,4,FALSE)</f>
        <v>282540</v>
      </c>
      <c r="N49" s="282">
        <f>K49*M49</f>
        <v>282540</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280625</v>
      </c>
      <c r="N50" s="282">
        <f>K50*M50</f>
        <v>8418.75</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386380.9951512944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407243.97469432122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81448.794938864245</v>
      </c>
      <c r="M84" s="855"/>
      <c r="N84" s="57"/>
    </row>
    <row r="85" spans="1:14">
      <c r="B85" s="95" t="s">
        <v>1057</v>
      </c>
      <c r="C85" s="96"/>
      <c r="D85" s="96"/>
      <c r="E85" s="96"/>
      <c r="F85" s="96"/>
      <c r="G85" s="96"/>
      <c r="H85" s="96"/>
      <c r="I85" s="93"/>
      <c r="J85" s="94"/>
      <c r="K85" s="314">
        <v>0.05</v>
      </c>
      <c r="L85" s="854">
        <f>N79*K85</f>
        <v>20362.198734716061</v>
      </c>
      <c r="M85" s="855"/>
      <c r="N85" s="57"/>
    </row>
    <row r="86" spans="1:14" ht="15" thickBot="1">
      <c r="B86" s="97" t="s">
        <v>1058</v>
      </c>
      <c r="C86" s="98"/>
      <c r="D86" s="98"/>
      <c r="E86" s="98"/>
      <c r="F86" s="98"/>
      <c r="G86" s="98"/>
      <c r="H86" s="98"/>
      <c r="I86" s="99"/>
      <c r="J86" s="100"/>
      <c r="K86" s="315">
        <v>0.05</v>
      </c>
      <c r="L86" s="856">
        <f>N79*K86</f>
        <v>20362.198734716061</v>
      </c>
      <c r="M86" s="857"/>
      <c r="N86" s="57"/>
    </row>
    <row r="87" spans="1:14" ht="15" thickBot="1">
      <c r="B87" s="820" t="s">
        <v>1037</v>
      </c>
      <c r="C87" s="821"/>
      <c r="D87" s="821"/>
      <c r="E87" s="821"/>
      <c r="F87" s="821"/>
      <c r="G87" s="821"/>
      <c r="H87" s="821"/>
      <c r="I87" s="821"/>
      <c r="J87" s="821"/>
      <c r="K87" s="821"/>
      <c r="L87" s="821"/>
      <c r="M87" s="822"/>
      <c r="N87" s="58">
        <f>L84+L85+L86</f>
        <v>122173.19240829637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529417.16710261756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8.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1235</v>
      </c>
      <c r="C31" s="87" t="s">
        <v>2275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3.75</v>
      </c>
      <c r="N36" s="282">
        <f>K36/M36</f>
        <v>12266.666666666666</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85.112008676833327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12351.778675343499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95422.245151294395</v>
      </c>
      <c r="N48" s="282">
        <f>K48*M48</f>
        <v>95422.245151294395</v>
      </c>
    </row>
    <row r="49" spans="1:14">
      <c r="A49" s="172" t="s">
        <v>694</v>
      </c>
      <c r="B49" s="49" t="str">
        <f>VLOOKUP(A49,MATERIALES!A6:D373,3,FALSE)</f>
        <v xml:space="preserve">Señal (grupo 2). Tablero en lámina galvanizado de 1,2m*0,4m, calibre 16, reflectivo tipo 1. 
</v>
      </c>
      <c r="C49" s="435"/>
      <c r="D49" s="435"/>
      <c r="E49" s="435"/>
      <c r="F49" s="435"/>
      <c r="G49" s="435"/>
      <c r="H49" s="435"/>
      <c r="I49" s="435"/>
      <c r="J49" s="322" t="str">
        <f>VLOOKUP(A49,MATERIALES!A5:D641,2,FALSE)</f>
        <v>u</v>
      </c>
      <c r="K49" s="407">
        <v>1</v>
      </c>
      <c r="L49" s="431"/>
      <c r="M49" s="412">
        <f>VLOOKUP(A49,MATERIALES!A6:D397,4,FALSE)</f>
        <v>314981</v>
      </c>
      <c r="N49" s="282">
        <f>K49*M49</f>
        <v>314981</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280625</v>
      </c>
      <c r="N50" s="282">
        <f>K50*M50</f>
        <v>8418.75</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418821.9951512944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439684.97469432122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87936.994938864256</v>
      </c>
      <c r="M84" s="855"/>
      <c r="N84" s="57"/>
    </row>
    <row r="85" spans="1:14">
      <c r="B85" s="95" t="s">
        <v>1057</v>
      </c>
      <c r="C85" s="96"/>
      <c r="D85" s="96"/>
      <c r="E85" s="96"/>
      <c r="F85" s="96"/>
      <c r="G85" s="96"/>
      <c r="H85" s="96"/>
      <c r="I85" s="93"/>
      <c r="J85" s="94"/>
      <c r="K85" s="314">
        <v>0.05</v>
      </c>
      <c r="L85" s="854">
        <f>N79*K85</f>
        <v>21984.248734716064</v>
      </c>
      <c r="M85" s="855"/>
      <c r="N85" s="57"/>
    </row>
    <row r="86" spans="1:14" ht="15" thickBot="1">
      <c r="B86" s="97" t="s">
        <v>1058</v>
      </c>
      <c r="C86" s="98"/>
      <c r="D86" s="98"/>
      <c r="E86" s="98"/>
      <c r="F86" s="98"/>
      <c r="G86" s="98"/>
      <c r="H86" s="98"/>
      <c r="I86" s="99"/>
      <c r="J86" s="100"/>
      <c r="K86" s="315">
        <v>0.05</v>
      </c>
      <c r="L86" s="856">
        <f>N79*K86</f>
        <v>21984.248734716064</v>
      </c>
      <c r="M86" s="857"/>
      <c r="N86" s="57"/>
    </row>
    <row r="87" spans="1:14" ht="15" thickBot="1">
      <c r="B87" s="820" t="s">
        <v>1037</v>
      </c>
      <c r="C87" s="821"/>
      <c r="D87" s="821"/>
      <c r="E87" s="821"/>
      <c r="F87" s="821"/>
      <c r="G87" s="821"/>
      <c r="H87" s="821"/>
      <c r="I87" s="821"/>
      <c r="J87" s="821"/>
      <c r="K87" s="821"/>
      <c r="L87" s="821"/>
      <c r="M87" s="822"/>
      <c r="N87" s="58">
        <f>L84+L85+L86</f>
        <v>131905.49240829638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571590.46710261761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1236</v>
      </c>
      <c r="C31" s="87" t="s">
        <v>2276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3</v>
      </c>
      <c r="N36" s="282">
        <f>K36/M36</f>
        <v>15333.333333333334</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42.55600433841667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15375.889337671751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651</v>
      </c>
      <c r="B48" s="49" t="str">
        <f>VLOOKUP(A48,MATERIALES!A5:D373,3,FALSE)</f>
        <v>Poste kilometraje</v>
      </c>
      <c r="C48" s="291"/>
      <c r="D48" s="291"/>
      <c r="E48" s="291"/>
      <c r="F48" s="291"/>
      <c r="G48" s="291"/>
      <c r="H48" s="291"/>
      <c r="I48" s="291"/>
      <c r="J48" s="321" t="str">
        <f>VLOOKUP(A48,MATERIALES!A4:D640,2,FALSE)</f>
        <v>u</v>
      </c>
      <c r="K48" s="292">
        <v>1</v>
      </c>
      <c r="L48" s="277"/>
      <c r="M48" s="412">
        <f>VLOOKUP(A48,MATERIALES!A5:D396,4,FALSE)</f>
        <v>129940.83409751371</v>
      </c>
      <c r="N48" s="282">
        <f>K48*M48</f>
        <v>129940.83409751371</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0.06</v>
      </c>
      <c r="L49" s="431"/>
      <c r="M49" s="412">
        <f>VLOOKUP(A49,MATERIALES!A6:D397,4,FALSE)</f>
        <v>280625</v>
      </c>
      <c r="N49" s="282">
        <f>K49*M49</f>
        <v>16837.5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146778.3340975137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4255.6004338416669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166409.82386902711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33281.964773805426</v>
      </c>
      <c r="M84" s="855"/>
      <c r="N84" s="57"/>
    </row>
    <row r="85" spans="1:14">
      <c r="B85" s="95" t="s">
        <v>1057</v>
      </c>
      <c r="C85" s="96"/>
      <c r="D85" s="96"/>
      <c r="E85" s="96"/>
      <c r="F85" s="96"/>
      <c r="G85" s="96"/>
      <c r="H85" s="96"/>
      <c r="I85" s="93"/>
      <c r="J85" s="94"/>
      <c r="K85" s="314">
        <v>0.05</v>
      </c>
      <c r="L85" s="854">
        <f>N79*K85</f>
        <v>8320.4911934513566</v>
      </c>
      <c r="M85" s="855"/>
      <c r="N85" s="57"/>
    </row>
    <row r="86" spans="1:14" ht="15" thickBot="1">
      <c r="B86" s="97" t="s">
        <v>1058</v>
      </c>
      <c r="C86" s="98"/>
      <c r="D86" s="98"/>
      <c r="E86" s="98"/>
      <c r="F86" s="98"/>
      <c r="G86" s="98"/>
      <c r="H86" s="98"/>
      <c r="I86" s="99"/>
      <c r="J86" s="100"/>
      <c r="K86" s="315">
        <v>0.05</v>
      </c>
      <c r="L86" s="856">
        <f>N79*K86</f>
        <v>8320.4911934513566</v>
      </c>
      <c r="M86" s="857"/>
      <c r="N86" s="57"/>
    </row>
    <row r="87" spans="1:14" ht="15" thickBot="1">
      <c r="B87" s="820" t="s">
        <v>1037</v>
      </c>
      <c r="C87" s="821"/>
      <c r="D87" s="821"/>
      <c r="E87" s="821"/>
      <c r="F87" s="821"/>
      <c r="G87" s="821"/>
      <c r="H87" s="821"/>
      <c r="I87" s="821"/>
      <c r="J87" s="821"/>
      <c r="K87" s="821"/>
      <c r="L87" s="821"/>
      <c r="M87" s="822"/>
      <c r="N87" s="58">
        <f>L84+L85+L86</f>
        <v>49922.947160708143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216332.77102973525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1237</v>
      </c>
      <c r="C31" s="87" t="s">
        <v>2277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135</v>
      </c>
      <c r="B36" s="833" t="str">
        <f>VLOOKUP(A36,EQUIPOS!A6:D154,3,FALSE)</f>
        <v>Camión 350</v>
      </c>
      <c r="C36" s="834"/>
      <c r="D36" s="834"/>
      <c r="E36" s="834"/>
      <c r="F36" s="834"/>
      <c r="G36" s="834"/>
      <c r="H36" s="835"/>
      <c r="I36" s="277"/>
      <c r="J36" s="278"/>
      <c r="K36" s="279">
        <f>VLOOKUP(A36,EQUIPOS!A6:D163,4,FALSE)</f>
        <v>55650</v>
      </c>
      <c r="L36" s="280"/>
      <c r="M36" s="346">
        <v>6.25</v>
      </c>
      <c r="N36" s="282">
        <f>K36/M36</f>
        <v>8904</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306.40323123659999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9210.4032312365998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215" t="s">
        <v>655</v>
      </c>
      <c r="B48" s="49" t="str">
        <f>VLOOKUP(A48,MATERIALES!A5:D373,3,FALSE)</f>
        <v xml:space="preserve">Postes para defensa metálica (1,80m)
</v>
      </c>
      <c r="C48" s="291"/>
      <c r="D48" s="291"/>
      <c r="E48" s="291"/>
      <c r="F48" s="291"/>
      <c r="G48" s="291"/>
      <c r="H48" s="291"/>
      <c r="I48" s="291"/>
      <c r="J48" s="321" t="str">
        <f>VLOOKUP(A48,MATERIALES!A4:D640,2,FALSE)</f>
        <v>u</v>
      </c>
      <c r="K48" s="292">
        <v>0.25</v>
      </c>
      <c r="L48" s="277"/>
      <c r="M48" s="412">
        <f>VLOOKUP(A48,MATERIALES!A5:D396,4,FALSE)</f>
        <v>155604.14883177268</v>
      </c>
      <c r="N48" s="282">
        <f>K48*M48</f>
        <v>38901.037207943169</v>
      </c>
    </row>
    <row r="49" spans="1:14">
      <c r="A49" s="172" t="s">
        <v>443</v>
      </c>
      <c r="B49" s="49" t="str">
        <f>VLOOKUP(A49,MATERIALES!A6:D373,3,FALSE)</f>
        <v>Defensa Metálica De 4,13 M Galvanizada</v>
      </c>
      <c r="C49" s="435"/>
      <c r="D49" s="435"/>
      <c r="E49" s="435"/>
      <c r="F49" s="435"/>
      <c r="G49" s="435"/>
      <c r="H49" s="435"/>
      <c r="I49" s="435"/>
      <c r="J49" s="322" t="str">
        <f>VLOOKUP(A49,MATERIALES!A5:D641,2,FALSE)</f>
        <v>u</v>
      </c>
      <c r="K49" s="407">
        <v>0.24213075060532688</v>
      </c>
      <c r="L49" s="431"/>
      <c r="M49" s="412">
        <f>VLOOKUP(A49,MATERIALES!A6:D397,4,FALSE)</f>
        <v>356037.8854271876</v>
      </c>
      <c r="N49" s="282">
        <f>K49*M49</f>
        <v>86207.7204424183</v>
      </c>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125108.75765036147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50</v>
      </c>
      <c r="N71" s="405">
        <f>K71/M71</f>
        <v>4085.3764164879999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50</v>
      </c>
      <c r="N72" s="405">
        <f>K72/M72</f>
        <v>2042.688208244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6128.0646247320001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140447.22550633008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28089.445101266017</v>
      </c>
      <c r="M84" s="855"/>
      <c r="N84" s="57"/>
    </row>
    <row r="85" spans="1:14">
      <c r="B85" s="95" t="s">
        <v>1057</v>
      </c>
      <c r="C85" s="96"/>
      <c r="D85" s="96"/>
      <c r="E85" s="96"/>
      <c r="F85" s="96"/>
      <c r="G85" s="96"/>
      <c r="H85" s="96"/>
      <c r="I85" s="93"/>
      <c r="J85" s="94"/>
      <c r="K85" s="314">
        <v>0.05</v>
      </c>
      <c r="L85" s="854">
        <f>N79*K85</f>
        <v>7022.3612753165044</v>
      </c>
      <c r="M85" s="855"/>
      <c r="N85" s="57"/>
    </row>
    <row r="86" spans="1:14" ht="15" thickBot="1">
      <c r="B86" s="97" t="s">
        <v>1058</v>
      </c>
      <c r="C86" s="98"/>
      <c r="D86" s="98"/>
      <c r="E86" s="98"/>
      <c r="F86" s="98"/>
      <c r="G86" s="98"/>
      <c r="H86" s="98"/>
      <c r="I86" s="99"/>
      <c r="J86" s="100"/>
      <c r="K86" s="315">
        <v>0.05</v>
      </c>
      <c r="L86" s="856">
        <f>N79*K86</f>
        <v>7022.3612753165044</v>
      </c>
      <c r="M86" s="857"/>
      <c r="N86" s="57"/>
    </row>
    <row r="87" spans="1:14" ht="15" thickBot="1">
      <c r="B87" s="820" t="s">
        <v>1037</v>
      </c>
      <c r="C87" s="821"/>
      <c r="D87" s="821"/>
      <c r="E87" s="821"/>
      <c r="F87" s="821"/>
      <c r="G87" s="821"/>
      <c r="H87" s="821"/>
      <c r="I87" s="821"/>
      <c r="J87" s="821"/>
      <c r="K87" s="821"/>
      <c r="L87" s="821"/>
      <c r="M87" s="822"/>
      <c r="N87" s="58">
        <f>L84+L85+L86</f>
        <v>42134.167651899028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182581.39315822913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1238</v>
      </c>
      <c r="C31" s="87" t="s">
        <v>2278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34.044803470733335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34.044803470733335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667</v>
      </c>
      <c r="B48" s="49" t="str">
        <f>VLOOKUP(A48,MATERIALES!A5:D373,3,FALSE)</f>
        <v>Sección final de defensa metálica</v>
      </c>
      <c r="C48" s="291"/>
      <c r="D48" s="291"/>
      <c r="E48" s="291"/>
      <c r="F48" s="291"/>
      <c r="G48" s="291"/>
      <c r="H48" s="291"/>
      <c r="I48" s="278"/>
      <c r="J48" s="234" t="str">
        <f>VLOOKUP(A48,MATERIALES!A4:D640,2,FALSE)</f>
        <v>u</v>
      </c>
      <c r="K48" s="292">
        <v>1</v>
      </c>
      <c r="L48" s="277"/>
      <c r="M48" s="412">
        <f>VLOOKUP(A48,MATERIALES!A5:D396,4,FALSE)</f>
        <v>61200</v>
      </c>
      <c r="N48" s="282">
        <f>K48*M48</f>
        <v>61200</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61200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3404.4803470733332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64638.525150544068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12927.705030108815</v>
      </c>
      <c r="M84" s="855"/>
      <c r="N84" s="57"/>
    </row>
    <row r="85" spans="1:14">
      <c r="B85" s="95" t="s">
        <v>1057</v>
      </c>
      <c r="C85" s="96"/>
      <c r="D85" s="96"/>
      <c r="E85" s="96"/>
      <c r="F85" s="96"/>
      <c r="G85" s="96"/>
      <c r="H85" s="96"/>
      <c r="I85" s="93"/>
      <c r="J85" s="94"/>
      <c r="K85" s="314">
        <v>0.05</v>
      </c>
      <c r="L85" s="854">
        <f>N79*K85</f>
        <v>3231.9262575272037</v>
      </c>
      <c r="M85" s="855"/>
      <c r="N85" s="57"/>
    </row>
    <row r="86" spans="1:14" ht="15" thickBot="1">
      <c r="B86" s="97" t="s">
        <v>1058</v>
      </c>
      <c r="C86" s="98"/>
      <c r="D86" s="98"/>
      <c r="E86" s="98"/>
      <c r="F86" s="98"/>
      <c r="G86" s="98"/>
      <c r="H86" s="98"/>
      <c r="I86" s="99"/>
      <c r="J86" s="100"/>
      <c r="K86" s="315">
        <v>0.05</v>
      </c>
      <c r="L86" s="856">
        <f>N79*K86</f>
        <v>3231.9262575272037</v>
      </c>
      <c r="M86" s="857"/>
      <c r="N86" s="57"/>
    </row>
    <row r="87" spans="1:14" ht="15" thickBot="1">
      <c r="B87" s="820" t="s">
        <v>1037</v>
      </c>
      <c r="C87" s="821"/>
      <c r="D87" s="821"/>
      <c r="E87" s="821"/>
      <c r="F87" s="821"/>
      <c r="G87" s="821"/>
      <c r="H87" s="821"/>
      <c r="I87" s="821"/>
      <c r="J87" s="821"/>
      <c r="K87" s="821"/>
      <c r="L87" s="821"/>
      <c r="M87" s="822"/>
      <c r="N87" s="58">
        <f>L84+L85+L86</f>
        <v>19391.557545163221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84030.082695707286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1239</v>
      </c>
      <c r="C31" s="87" t="s">
        <v>2154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35.218762211103453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8" t="s">
        <v>669</v>
      </c>
      <c r="B48" s="49" t="str">
        <f>VLOOKUP(A48,MATERIALES!A5:D373,3,FALSE)</f>
        <v>Sección tope</v>
      </c>
      <c r="C48" s="291"/>
      <c r="D48" s="291"/>
      <c r="E48" s="291"/>
      <c r="F48" s="291"/>
      <c r="G48" s="291"/>
      <c r="H48" s="291"/>
      <c r="I48" s="278"/>
      <c r="J48" s="234" t="str">
        <f>VLOOKUP(A48,MATERIALES!A4:D640,2,FALSE)</f>
        <v>u</v>
      </c>
      <c r="K48" s="292">
        <v>1</v>
      </c>
      <c r="L48" s="277"/>
      <c r="M48" s="412">
        <f>VLOOKUP(A48,MATERIALES!A5:D396,4,FALSE)</f>
        <v>44109.498974685172</v>
      </c>
      <c r="N48" s="282">
        <f>K48*M48</f>
        <v>44109.498974685172</v>
      </c>
    </row>
    <row r="49" spans="1:14">
      <c r="A49" s="178"/>
      <c r="B49" s="49"/>
      <c r="C49" s="435"/>
      <c r="D49" s="435"/>
      <c r="E49" s="435"/>
      <c r="F49" s="435"/>
      <c r="G49" s="435"/>
      <c r="H49" s="435"/>
      <c r="I49" s="435"/>
      <c r="J49" s="321"/>
      <c r="K49" s="407"/>
      <c r="L49" s="431"/>
      <c r="M49" s="412"/>
      <c r="N49" s="282"/>
    </row>
    <row r="50" spans="1:14">
      <c r="A50" s="178"/>
      <c r="B50" s="49"/>
      <c r="C50" s="435"/>
      <c r="D50" s="435"/>
      <c r="E50" s="435"/>
      <c r="F50" s="435"/>
      <c r="G50" s="435"/>
      <c r="H50" s="435"/>
      <c r="I50" s="435"/>
      <c r="J50" s="322"/>
      <c r="K50" s="407"/>
      <c r="L50" s="431"/>
      <c r="M50" s="412"/>
      <c r="N50" s="282"/>
    </row>
    <row r="51" spans="1:14">
      <c r="A51" s="178"/>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44109.498974685172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9"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9"/>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3521.8762211103449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47666.593958006619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9533.3187916013248</v>
      </c>
      <c r="M84" s="855"/>
      <c r="N84" s="57"/>
    </row>
    <row r="85" spans="1:14">
      <c r="B85" s="95" t="s">
        <v>1057</v>
      </c>
      <c r="C85" s="96"/>
      <c r="D85" s="96"/>
      <c r="E85" s="96"/>
      <c r="F85" s="96"/>
      <c r="G85" s="96"/>
      <c r="H85" s="96"/>
      <c r="I85" s="93"/>
      <c r="J85" s="94"/>
      <c r="K85" s="314">
        <v>0.05</v>
      </c>
      <c r="L85" s="854">
        <f>N79*K85</f>
        <v>2383.3296979003312</v>
      </c>
      <c r="M85" s="855"/>
      <c r="N85" s="57"/>
    </row>
    <row r="86" spans="1:14" ht="15" thickBot="1">
      <c r="B86" s="97" t="s">
        <v>1058</v>
      </c>
      <c r="C86" s="98"/>
      <c r="D86" s="98"/>
      <c r="E86" s="98"/>
      <c r="F86" s="98"/>
      <c r="G86" s="98"/>
      <c r="H86" s="98"/>
      <c r="I86" s="99"/>
      <c r="J86" s="100"/>
      <c r="K86" s="315">
        <v>0.05</v>
      </c>
      <c r="L86" s="856">
        <f>N79*K86</f>
        <v>2383.3296979003312</v>
      </c>
      <c r="M86" s="857"/>
      <c r="N86" s="57"/>
    </row>
    <row r="87" spans="1:14" ht="15" thickBot="1">
      <c r="B87" s="820" t="s">
        <v>1037</v>
      </c>
      <c r="C87" s="821"/>
      <c r="D87" s="821"/>
      <c r="E87" s="821"/>
      <c r="F87" s="821"/>
      <c r="G87" s="821"/>
      <c r="H87" s="821"/>
      <c r="I87" s="821"/>
      <c r="J87" s="821"/>
      <c r="K87" s="821"/>
      <c r="L87" s="821"/>
      <c r="M87" s="822"/>
      <c r="N87" s="58">
        <f>L84+L85+L86</f>
        <v>14299.978187401988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61966.572145408609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1798</v>
      </c>
      <c r="C31" s="87" t="s">
        <v>1799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35.218762211103453</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974</v>
      </c>
      <c r="B48" s="49" t="str">
        <f>VLOOKUP(A48,MATERIALES!A5:D373,3,FALSE)</f>
        <v>Amortiguadores (Para Defensas Metálicas), Incluye Tornillos</v>
      </c>
      <c r="C48" s="291"/>
      <c r="D48" s="291"/>
      <c r="E48" s="291"/>
      <c r="F48" s="291"/>
      <c r="G48" s="291"/>
      <c r="H48" s="291"/>
      <c r="I48" s="278"/>
      <c r="J48" s="234" t="str">
        <f>VLOOKUP(A48,MATERIALES!A4:D640,2,FALSE)</f>
        <v>u</v>
      </c>
      <c r="K48" s="292">
        <v>1</v>
      </c>
      <c r="L48" s="277"/>
      <c r="M48" s="412">
        <f>VLOOKUP(A48,MATERIALES!A5:D396,4,FALSE)</f>
        <v>38765.682172424924</v>
      </c>
      <c r="N48" s="282">
        <f>K48*M48</f>
        <v>38765.682172424924</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38765.682172424924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3521.8762211103449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42322.777155746371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8464.5554311492742</v>
      </c>
      <c r="M84" s="855"/>
      <c r="N84" s="57"/>
    </row>
    <row r="85" spans="1:14">
      <c r="B85" s="95" t="s">
        <v>1057</v>
      </c>
      <c r="C85" s="96"/>
      <c r="D85" s="96"/>
      <c r="E85" s="96"/>
      <c r="F85" s="96"/>
      <c r="G85" s="96"/>
      <c r="H85" s="96"/>
      <c r="I85" s="93"/>
      <c r="J85" s="94"/>
      <c r="K85" s="314">
        <v>0.05</v>
      </c>
      <c r="L85" s="854">
        <f>N79*K85</f>
        <v>2116.1388577873186</v>
      </c>
      <c r="M85" s="855"/>
      <c r="N85" s="57"/>
    </row>
    <row r="86" spans="1:14" ht="15" thickBot="1">
      <c r="B86" s="97" t="s">
        <v>1058</v>
      </c>
      <c r="C86" s="98"/>
      <c r="D86" s="98"/>
      <c r="E86" s="98"/>
      <c r="F86" s="98"/>
      <c r="G86" s="98"/>
      <c r="H86" s="98"/>
      <c r="I86" s="99"/>
      <c r="J86" s="100"/>
      <c r="K86" s="315">
        <v>0.05</v>
      </c>
      <c r="L86" s="856">
        <f>N79*K86</f>
        <v>2116.1388577873186</v>
      </c>
      <c r="M86" s="857"/>
      <c r="N86" s="57"/>
    </row>
    <row r="87" spans="1:14" ht="15" thickBot="1">
      <c r="B87" s="820" t="s">
        <v>1037</v>
      </c>
      <c r="C87" s="821"/>
      <c r="D87" s="821"/>
      <c r="E87" s="821"/>
      <c r="F87" s="821"/>
      <c r="G87" s="821"/>
      <c r="H87" s="821"/>
      <c r="I87" s="821"/>
      <c r="J87" s="821"/>
      <c r="K87" s="821"/>
      <c r="L87" s="821"/>
      <c r="M87" s="822"/>
      <c r="N87" s="58">
        <f>L84+L85+L86</f>
        <v>12696.833146723911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55019.610302470282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1240</v>
      </c>
      <c r="C31" s="87" t="s">
        <v>2279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7"/>
      <c r="J36" s="278"/>
      <c r="K36" s="279">
        <f>VLOOKUP(A36,EQUIPOS!A6:D163,4,FALSE)</f>
        <v>7500</v>
      </c>
      <c r="L36" s="280"/>
      <c r="M36" s="346">
        <v>1.25</v>
      </c>
      <c r="N36" s="282">
        <f>K36/M36</f>
        <v>6000</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0.02</v>
      </c>
      <c r="N41" s="354">
        <f>N77*M41</f>
        <v>510.67205206099999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6510.6720520609997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812</v>
      </c>
      <c r="B48" s="49" t="str">
        <f>VLOOKUP(A48,MATERIALES!A5:D373,3,FALSE)</f>
        <v>Acero PDR-60</v>
      </c>
      <c r="C48" s="291"/>
      <c r="D48" s="291"/>
      <c r="E48" s="291"/>
      <c r="F48" s="291"/>
      <c r="G48" s="291"/>
      <c r="H48" s="291"/>
      <c r="I48" s="291"/>
      <c r="J48" s="321" t="str">
        <f>VLOOKUP(A48,MATERIALES!A4:D640,2,FALSE)</f>
        <v>kg</v>
      </c>
      <c r="K48" s="292">
        <v>9.6</v>
      </c>
      <c r="L48" s="277"/>
      <c r="M48" s="412">
        <f>VLOOKUP(A48,MATERIALES!A5:D396,4,FALSE)</f>
        <v>2619</v>
      </c>
      <c r="N48" s="282">
        <f>K48*M48</f>
        <v>25142.399999999998</v>
      </c>
    </row>
    <row r="49" spans="1:14">
      <c r="A49" s="172" t="s">
        <v>904</v>
      </c>
      <c r="B49" s="49" t="str">
        <f>VLOOKUP(A49,MATERIALES!A6:D373,3,FALSE)</f>
        <v>Concreto Resistencia  21 (Mpa)</v>
      </c>
      <c r="C49" s="435"/>
      <c r="D49" s="435"/>
      <c r="E49" s="435"/>
      <c r="F49" s="435"/>
      <c r="G49" s="435"/>
      <c r="H49" s="435"/>
      <c r="I49" s="435"/>
      <c r="J49" s="322" t="str">
        <f>VLOOKUP(A49,MATERIALES!A5:D641,2,FALSE)</f>
        <v>m3</v>
      </c>
      <c r="K49" s="407">
        <v>0.12</v>
      </c>
      <c r="L49" s="431"/>
      <c r="M49" s="412">
        <f>VLOOKUP(A49,MATERIALES!A6:D397,4,FALSE)</f>
        <v>336322.56</v>
      </c>
      <c r="N49" s="282">
        <f>K49*M49</f>
        <v>40358.707199999997</v>
      </c>
    </row>
    <row r="50" spans="1:14">
      <c r="A50" s="172" t="s">
        <v>945</v>
      </c>
      <c r="B50" s="49" t="str">
        <f>VLOOKUP(A50,MATERIALES!A6:D373,3,FALSE)</f>
        <v xml:space="preserve">Formaleta para baranda de concreto
</v>
      </c>
      <c r="C50" s="435"/>
      <c r="D50" s="435"/>
      <c r="E50" s="435"/>
      <c r="F50" s="435"/>
      <c r="G50" s="435"/>
      <c r="H50" s="435"/>
      <c r="I50" s="435"/>
      <c r="J50" s="322" t="str">
        <f>VLOOKUP(A50,MATERIALES!A6:D642,2,FALSE)</f>
        <v>m</v>
      </c>
      <c r="K50" s="407">
        <v>0.5</v>
      </c>
      <c r="L50" s="431"/>
      <c r="M50" s="412">
        <f>VLOOKUP(A50,MATERIALES!A6:D398,4,FALSE)</f>
        <v>26225.631638970935</v>
      </c>
      <c r="N50" s="282">
        <f>K50*M50</f>
        <v>13112.815819485468</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78613.923019485461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110658.19767459645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22131.63953491929</v>
      </c>
      <c r="M84" s="855"/>
      <c r="N84" s="57"/>
    </row>
    <row r="85" spans="1:14">
      <c r="B85" s="95" t="s">
        <v>1057</v>
      </c>
      <c r="C85" s="96"/>
      <c r="D85" s="96"/>
      <c r="E85" s="96"/>
      <c r="F85" s="96"/>
      <c r="G85" s="96"/>
      <c r="H85" s="96"/>
      <c r="I85" s="93"/>
      <c r="J85" s="94"/>
      <c r="K85" s="314">
        <v>0.05</v>
      </c>
      <c r="L85" s="854">
        <f>N79*K85</f>
        <v>5532.9098837298225</v>
      </c>
      <c r="M85" s="855"/>
      <c r="N85" s="57"/>
    </row>
    <row r="86" spans="1:14" ht="15" thickBot="1">
      <c r="B86" s="97" t="s">
        <v>1058</v>
      </c>
      <c r="C86" s="98"/>
      <c r="D86" s="98"/>
      <c r="E86" s="98"/>
      <c r="F86" s="98"/>
      <c r="G86" s="98"/>
      <c r="H86" s="98"/>
      <c r="I86" s="99"/>
      <c r="J86" s="100"/>
      <c r="K86" s="315">
        <v>0.05</v>
      </c>
      <c r="L86" s="856">
        <f>N79*K86</f>
        <v>5532.9098837298225</v>
      </c>
      <c r="M86" s="857"/>
      <c r="N86" s="57"/>
    </row>
    <row r="87" spans="1:14" ht="15" thickBot="1">
      <c r="B87" s="820" t="s">
        <v>1037</v>
      </c>
      <c r="C87" s="821"/>
      <c r="D87" s="821"/>
      <c r="E87" s="821"/>
      <c r="F87" s="821"/>
      <c r="G87" s="821"/>
      <c r="H87" s="821"/>
      <c r="I87" s="821"/>
      <c r="J87" s="821"/>
      <c r="K87" s="821"/>
      <c r="L87" s="821"/>
      <c r="M87" s="822"/>
      <c r="N87" s="58">
        <f>L84+L85+L86</f>
        <v>33197.459302378935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143855.65697697538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1241</v>
      </c>
      <c r="C31" s="87" t="s">
        <v>1800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7.2953150294428575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7.2953150294428575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410</v>
      </c>
      <c r="B48" s="49" t="str">
        <f>VLOOKUP(A48,MATERIALES!A5:D373,3,FALSE)</f>
        <v>Captafaro, Incluye Tornillos</v>
      </c>
      <c r="C48" s="291"/>
      <c r="D48" s="291"/>
      <c r="E48" s="291"/>
      <c r="F48" s="291"/>
      <c r="G48" s="291"/>
      <c r="H48" s="291"/>
      <c r="I48" s="278"/>
      <c r="J48" s="234" t="str">
        <f>VLOOKUP(A48,MATERIALES!A4:D640,2,FALSE)</f>
        <v>u</v>
      </c>
      <c r="K48" s="292">
        <v>1</v>
      </c>
      <c r="L48" s="277"/>
      <c r="M48" s="412">
        <f>VLOOKUP(A48,MATERIALES!A5:D396,4,FALSE)</f>
        <v>10880.108361885621</v>
      </c>
      <c r="N48" s="282">
        <f>K48*M48</f>
        <v>10880.108361885621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10880.108361885621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70</v>
      </c>
      <c r="N71" s="405">
        <f>K71/M71</f>
        <v>729.53150294428576</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729.53150294428576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11616.935179859351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2323.3870359718703</v>
      </c>
      <c r="M84" s="855"/>
      <c r="N84" s="57"/>
    </row>
    <row r="85" spans="1:14">
      <c r="B85" s="95" t="s">
        <v>1057</v>
      </c>
      <c r="C85" s="96"/>
      <c r="D85" s="96"/>
      <c r="E85" s="96"/>
      <c r="F85" s="96"/>
      <c r="G85" s="96"/>
      <c r="H85" s="96"/>
      <c r="I85" s="93"/>
      <c r="J85" s="94"/>
      <c r="K85" s="314">
        <v>0.05</v>
      </c>
      <c r="L85" s="854">
        <f>N79*K85</f>
        <v>580.84675899296758</v>
      </c>
      <c r="M85" s="855"/>
      <c r="N85" s="57"/>
    </row>
    <row r="86" spans="1:14" ht="15" thickBot="1">
      <c r="B86" s="97" t="s">
        <v>1058</v>
      </c>
      <c r="C86" s="98"/>
      <c r="D86" s="98"/>
      <c r="E86" s="98"/>
      <c r="F86" s="98"/>
      <c r="G86" s="98"/>
      <c r="H86" s="98"/>
      <c r="I86" s="99"/>
      <c r="J86" s="100"/>
      <c r="K86" s="315">
        <v>0.05</v>
      </c>
      <c r="L86" s="856">
        <f>N79*K86</f>
        <v>580.84675899296758</v>
      </c>
      <c r="M86" s="857"/>
      <c r="N86" s="57"/>
    </row>
    <row r="87" spans="1:14" ht="15" thickBot="1">
      <c r="B87" s="820" t="s">
        <v>1037</v>
      </c>
      <c r="C87" s="821"/>
      <c r="D87" s="821"/>
      <c r="E87" s="821"/>
      <c r="F87" s="821"/>
      <c r="G87" s="821"/>
      <c r="H87" s="821"/>
      <c r="I87" s="821"/>
      <c r="J87" s="821"/>
      <c r="K87" s="821"/>
      <c r="L87" s="821"/>
      <c r="M87" s="822"/>
      <c r="N87" s="58">
        <f>L84+L85+L86</f>
        <v>3485.0805539578059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15102.015733817156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09"/>
      <c r="C1" s="921"/>
      <c r="D1" s="922"/>
      <c r="E1" s="922"/>
      <c r="F1" s="922"/>
      <c r="G1" s="922"/>
      <c r="H1" s="922"/>
      <c r="I1" s="922"/>
      <c r="J1" s="923"/>
      <c r="K1" s="924" t="s">
        <v>1017</v>
      </c>
      <c r="L1" s="926" t="s">
        <v>2304</v>
      </c>
      <c r="M1" s="927"/>
      <c r="N1" s="928"/>
    </row>
    <row r="2" spans="2:14" ht="24.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1801</v>
      </c>
      <c r="C31" s="87" t="s">
        <v>2280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160</v>
      </c>
      <c r="N36" s="282">
        <f>K36/M36</f>
        <v>287.5</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19.1502019522875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306.65020195228749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444</v>
      </c>
      <c r="B48" s="49" t="str">
        <f>VLOOKUP(A48,MATERIALES!A5:D373,3,FALSE)</f>
        <v xml:space="preserve">Delineador de corona en forma de A de lámina galvanizada calibre 16 de (1.55*25) cm
</v>
      </c>
      <c r="C48" s="291"/>
      <c r="D48" s="291"/>
      <c r="E48" s="291"/>
      <c r="F48" s="291"/>
      <c r="G48" s="291"/>
      <c r="H48" s="291"/>
      <c r="I48" s="291"/>
      <c r="J48" s="321" t="str">
        <f>VLOOKUP(A48,MATERIALES!A4:D640,2,FALSE)</f>
        <v>u</v>
      </c>
      <c r="K48" s="292">
        <v>1</v>
      </c>
      <c r="L48" s="277"/>
      <c r="M48" s="412">
        <f>VLOOKUP(A48,MATERIALES!A5:D396,4,FALSE)</f>
        <v>26713.669809880528</v>
      </c>
      <c r="N48" s="282">
        <f>K48*M48</f>
        <v>26713.669809880528</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0.03</v>
      </c>
      <c r="L49" s="431"/>
      <c r="M49" s="412">
        <f>VLOOKUP(A49,MATERIALES!A6:D397,4,FALSE)</f>
        <v>280625</v>
      </c>
      <c r="N49" s="282">
        <f>K49*M49</f>
        <v>8418.75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35132.419809880528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80</v>
      </c>
      <c r="N71" s="405">
        <f>K71/M71</f>
        <v>1276.6801301524999</v>
      </c>
      <c r="O71" s="112"/>
    </row>
    <row r="72" spans="1:15">
      <c r="A72" s="173" t="s">
        <v>6</v>
      </c>
      <c r="B72" s="55" t="str">
        <f>VLOOKUP(A72,'MANO DE OBRA'!A8:D69,3,FALSE)</f>
        <v xml:space="preserve">Obrero </v>
      </c>
      <c r="C72" s="53"/>
      <c r="D72" s="53"/>
      <c r="E72" s="53"/>
      <c r="F72" s="53"/>
      <c r="G72" s="53"/>
      <c r="H72" s="53"/>
      <c r="I72" s="302">
        <f>K72/J72*100</f>
        <v>27603.894705999999</v>
      </c>
      <c r="J72" s="303">
        <v>185</v>
      </c>
      <c r="K72" s="304">
        <f>VLOOKUP(A72,'MANO DE OBRA'!A8:D100,4,FALSE)</f>
        <v>51067.205206099999</v>
      </c>
      <c r="L72" s="56"/>
      <c r="M72" s="444">
        <v>80</v>
      </c>
      <c r="N72" s="405">
        <f>K72/M72</f>
        <v>638.34006507624997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1915.0201952287498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37354.09020706157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7470.8180414123144</v>
      </c>
      <c r="M84" s="855"/>
      <c r="N84" s="57"/>
    </row>
    <row r="85" spans="1:14">
      <c r="B85" s="95" t="s">
        <v>1057</v>
      </c>
      <c r="C85" s="96"/>
      <c r="D85" s="96"/>
      <c r="E85" s="96"/>
      <c r="F85" s="96"/>
      <c r="G85" s="96"/>
      <c r="H85" s="96"/>
      <c r="I85" s="93"/>
      <c r="J85" s="94"/>
      <c r="K85" s="314">
        <v>0.05</v>
      </c>
      <c r="L85" s="854">
        <f>N79*K85</f>
        <v>1867.7045103530786</v>
      </c>
      <c r="M85" s="855"/>
      <c r="N85" s="57"/>
    </row>
    <row r="86" spans="1:14" ht="15" thickBot="1">
      <c r="B86" s="97" t="s">
        <v>1058</v>
      </c>
      <c r="C86" s="98"/>
      <c r="D86" s="98"/>
      <c r="E86" s="98"/>
      <c r="F86" s="98"/>
      <c r="G86" s="98"/>
      <c r="H86" s="98"/>
      <c r="I86" s="99"/>
      <c r="J86" s="100"/>
      <c r="K86" s="315">
        <v>0.05</v>
      </c>
      <c r="L86" s="856">
        <f>N79*K86</f>
        <v>1867.7045103530786</v>
      </c>
      <c r="M86" s="857"/>
      <c r="N86" s="57"/>
    </row>
    <row r="87" spans="1:14" ht="15" thickBot="1">
      <c r="B87" s="820" t="s">
        <v>1037</v>
      </c>
      <c r="C87" s="821"/>
      <c r="D87" s="821"/>
      <c r="E87" s="821"/>
      <c r="F87" s="821"/>
      <c r="G87" s="821"/>
      <c r="H87" s="821"/>
      <c r="I87" s="821"/>
      <c r="J87" s="821"/>
      <c r="K87" s="821"/>
      <c r="L87" s="821"/>
      <c r="M87" s="822"/>
      <c r="N87" s="58">
        <f>L84+L85+L86</f>
        <v>11206.227062118471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48560.317269180043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1242</v>
      </c>
      <c r="C31" s="87" t="s">
        <v>2281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68.08960694146667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0.04</v>
      </c>
      <c r="L48" s="277"/>
      <c r="M48" s="412">
        <f>VLOOKUP(A48,MATERIALES!A5:D396,4,FALSE)</f>
        <v>300</v>
      </c>
      <c r="N48" s="282">
        <f>K48*M48</f>
        <v>12</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10200</v>
      </c>
      <c r="N49" s="282">
        <f>K49*M49</f>
        <v>4080</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201</v>
      </c>
      <c r="N50" s="282">
        <f>K50*M50</f>
        <v>603</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4695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680.89606941466661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5443.9856763561329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1088.7971352712266</v>
      </c>
      <c r="M84" s="855"/>
      <c r="N84" s="57"/>
    </row>
    <row r="85" spans="1:14">
      <c r="B85" s="95" t="s">
        <v>1057</v>
      </c>
      <c r="C85" s="96"/>
      <c r="D85" s="96"/>
      <c r="E85" s="96"/>
      <c r="F85" s="96"/>
      <c r="G85" s="96"/>
      <c r="H85" s="96"/>
      <c r="I85" s="93"/>
      <c r="J85" s="94"/>
      <c r="K85" s="314">
        <v>0.05</v>
      </c>
      <c r="L85" s="854">
        <f>N79*K85</f>
        <v>272.19928381780664</v>
      </c>
      <c r="M85" s="855"/>
      <c r="N85" s="57"/>
    </row>
    <row r="86" spans="1:14" ht="15" thickBot="1">
      <c r="B86" s="97" t="s">
        <v>1058</v>
      </c>
      <c r="C86" s="98"/>
      <c r="D86" s="98"/>
      <c r="E86" s="98"/>
      <c r="F86" s="98"/>
      <c r="G86" s="98"/>
      <c r="H86" s="98"/>
      <c r="I86" s="99"/>
      <c r="J86" s="100"/>
      <c r="K86" s="315">
        <v>0.05</v>
      </c>
      <c r="L86" s="856">
        <f>N79*K86</f>
        <v>272.19928381780664</v>
      </c>
      <c r="M86" s="857"/>
      <c r="N86" s="57"/>
    </row>
    <row r="87" spans="1:14" ht="15" thickBot="1">
      <c r="B87" s="820" t="s">
        <v>1037</v>
      </c>
      <c r="C87" s="821"/>
      <c r="D87" s="821"/>
      <c r="E87" s="821"/>
      <c r="F87" s="821"/>
      <c r="G87" s="821"/>
      <c r="H87" s="821"/>
      <c r="I87" s="821"/>
      <c r="J87" s="821"/>
      <c r="K87" s="821"/>
      <c r="L87" s="821"/>
      <c r="M87" s="822"/>
      <c r="N87" s="58">
        <f>L84+L85+L86</f>
        <v>1633.1957029068399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7077.1813792629728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1243</v>
      </c>
      <c r="C31" s="87" t="s">
        <v>2282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68.08960694146667</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21819.231725540845</v>
      </c>
      <c r="N48" s="282">
        <f>K48*M48</f>
        <v>8727.6926902163377</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201</v>
      </c>
      <c r="N49" s="282">
        <f>K49*M49</f>
        <v>603</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9330.6926902163377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680.89606941466661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10079.678366572471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2015.9356733144941</v>
      </c>
      <c r="M84" s="855"/>
      <c r="N84" s="57"/>
    </row>
    <row r="85" spans="1:14">
      <c r="B85" s="95" t="s">
        <v>1057</v>
      </c>
      <c r="C85" s="96"/>
      <c r="D85" s="96"/>
      <c r="E85" s="96"/>
      <c r="F85" s="96"/>
      <c r="G85" s="96"/>
      <c r="H85" s="96"/>
      <c r="I85" s="93"/>
      <c r="J85" s="94"/>
      <c r="K85" s="314">
        <v>0.05</v>
      </c>
      <c r="L85" s="854">
        <f>N79*K85</f>
        <v>503.98391832862353</v>
      </c>
      <c r="M85" s="855"/>
      <c r="N85" s="57"/>
    </row>
    <row r="86" spans="1:14" ht="15" thickBot="1">
      <c r="B86" s="97" t="s">
        <v>1058</v>
      </c>
      <c r="C86" s="98"/>
      <c r="D86" s="98"/>
      <c r="E86" s="98"/>
      <c r="F86" s="98"/>
      <c r="G86" s="98"/>
      <c r="H86" s="98"/>
      <c r="I86" s="99"/>
      <c r="J86" s="100"/>
      <c r="K86" s="315">
        <v>0.05</v>
      </c>
      <c r="L86" s="856">
        <f>N79*K86</f>
        <v>503.98391832862353</v>
      </c>
      <c r="M86" s="857"/>
      <c r="N86" s="57"/>
    </row>
    <row r="87" spans="1:14" ht="15" thickBot="1">
      <c r="B87" s="820" t="s">
        <v>1037</v>
      </c>
      <c r="C87" s="821"/>
      <c r="D87" s="821"/>
      <c r="E87" s="821"/>
      <c r="F87" s="821"/>
      <c r="G87" s="821"/>
      <c r="H87" s="821"/>
      <c r="I87" s="821"/>
      <c r="J87" s="821"/>
      <c r="K87" s="821"/>
      <c r="L87" s="821"/>
      <c r="M87" s="822"/>
      <c r="N87" s="58">
        <f>L84+L85+L86</f>
        <v>3023.9035099717412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13103.581876544213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1244</v>
      </c>
      <c r="C31" s="87" t="s">
        <v>2283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272.35842776586668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0.08</v>
      </c>
      <c r="L48" s="277"/>
      <c r="M48" s="412">
        <f>VLOOKUP(A48,MATERIALES!A5:D396,4,FALSE)</f>
        <v>300</v>
      </c>
      <c r="N48" s="282">
        <f>K48*M48</f>
        <v>24</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10200</v>
      </c>
      <c r="N49" s="282">
        <f>K49*M49</f>
        <v>4080</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201</v>
      </c>
      <c r="N50" s="282">
        <f>K50*M50</f>
        <v>603</v>
      </c>
    </row>
    <row r="51" spans="1:14">
      <c r="A51" s="172" t="s">
        <v>1003</v>
      </c>
      <c r="B51" s="49" t="str">
        <f>VLOOKUP(A51,MATERIALES!A6:D373,3,FALSE)</f>
        <v xml:space="preserve">Malla eslabonada, calibre 10, 6 ojos
</v>
      </c>
      <c r="C51" s="435"/>
      <c r="D51" s="435"/>
      <c r="E51" s="435"/>
      <c r="F51" s="435"/>
      <c r="G51" s="435"/>
      <c r="H51" s="435"/>
      <c r="I51" s="435"/>
      <c r="J51" s="322" t="str">
        <f>VLOOKUP(A51,MATERIALES!A6:D643,2,FALSE)</f>
        <v>m2</v>
      </c>
      <c r="K51" s="407">
        <v>1.5</v>
      </c>
      <c r="L51" s="431"/>
      <c r="M51" s="412">
        <f>VLOOKUP(A51,MATERIALES!A6:D399,4,FALSE)</f>
        <v>16664.911973006132</v>
      </c>
      <c r="N51" s="282">
        <f>K51*M51</f>
        <v>24997.367959509196</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29704.367959509196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51"/>
    </row>
    <row r="77" spans="1:15" ht="15" thickBot="1">
      <c r="B77" s="820" t="s">
        <v>1037</v>
      </c>
      <c r="C77" s="821"/>
      <c r="D77" s="821"/>
      <c r="E77" s="821"/>
      <c r="F77" s="821"/>
      <c r="G77" s="821"/>
      <c r="H77" s="821"/>
      <c r="I77" s="821"/>
      <c r="J77" s="821"/>
      <c r="K77" s="821"/>
      <c r="L77" s="821"/>
      <c r="M77" s="822"/>
      <c r="N77" s="311">
        <f>SUM(N71:N76)</f>
        <v>2723.5842776586665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32700.310664933728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6540.0621329867463</v>
      </c>
      <c r="M84" s="855"/>
      <c r="N84" s="57"/>
    </row>
    <row r="85" spans="1:14">
      <c r="B85" s="95" t="s">
        <v>1057</v>
      </c>
      <c r="C85" s="96"/>
      <c r="D85" s="96"/>
      <c r="E85" s="96"/>
      <c r="F85" s="96"/>
      <c r="G85" s="96"/>
      <c r="H85" s="96"/>
      <c r="I85" s="93"/>
      <c r="J85" s="94"/>
      <c r="K85" s="314">
        <v>0.05</v>
      </c>
      <c r="L85" s="854">
        <f>N79*K85</f>
        <v>1635.0155332466866</v>
      </c>
      <c r="M85" s="855"/>
      <c r="N85" s="57"/>
    </row>
    <row r="86" spans="1:14" ht="15" thickBot="1">
      <c r="B86" s="97" t="s">
        <v>1058</v>
      </c>
      <c r="C86" s="98"/>
      <c r="D86" s="98"/>
      <c r="E86" s="98"/>
      <c r="F86" s="98"/>
      <c r="G86" s="98"/>
      <c r="H86" s="98"/>
      <c r="I86" s="99"/>
      <c r="J86" s="100"/>
      <c r="K86" s="315">
        <v>0.05</v>
      </c>
      <c r="L86" s="856">
        <f>N79*K86</f>
        <v>1635.0155332466866</v>
      </c>
      <c r="M86" s="857"/>
      <c r="N86" s="57"/>
    </row>
    <row r="87" spans="1:14" ht="15" thickBot="1">
      <c r="B87" s="820" t="s">
        <v>1037</v>
      </c>
      <c r="C87" s="821"/>
      <c r="D87" s="821"/>
      <c r="E87" s="821"/>
      <c r="F87" s="821"/>
      <c r="G87" s="821"/>
      <c r="H87" s="821"/>
      <c r="I87" s="821"/>
      <c r="J87" s="821"/>
      <c r="K87" s="821"/>
      <c r="L87" s="821"/>
      <c r="M87" s="822"/>
      <c r="N87" s="58">
        <f>L84+L85+L86</f>
        <v>9810.0931994801194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42510.403864413849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1245</v>
      </c>
      <c r="C31" s="87" t="s">
        <v>2284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272.35842776586668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21819.231725540845</v>
      </c>
      <c r="N48" s="282">
        <f>K48*M48</f>
        <v>8727.6926902163377</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201</v>
      </c>
      <c r="N49" s="282">
        <f>K49*M49</f>
        <v>603</v>
      </c>
    </row>
    <row r="50" spans="1:14">
      <c r="A50" s="172" t="s">
        <v>1003</v>
      </c>
      <c r="B50" s="49" t="str">
        <f>VLOOKUP(A50,MATERIALES!A6:D373,3,FALSE)</f>
        <v xml:space="preserve">Malla eslabonada, calibre 10, 6 ojos
</v>
      </c>
      <c r="C50" s="435"/>
      <c r="D50" s="435"/>
      <c r="E50" s="435"/>
      <c r="F50" s="435"/>
      <c r="G50" s="435"/>
      <c r="H50" s="435"/>
      <c r="I50" s="435"/>
      <c r="J50" s="322" t="str">
        <f>VLOOKUP(A50,MATERIALES!A6:D642,2,FALSE)</f>
        <v>m2</v>
      </c>
      <c r="K50" s="407">
        <v>1.5</v>
      </c>
      <c r="L50" s="431"/>
      <c r="M50" s="412">
        <f>VLOOKUP(A50,MATERIALES!A6:D398,4,FALSE)</f>
        <v>16664.911973006132</v>
      </c>
      <c r="N50" s="282">
        <f>K50*M50</f>
        <v>24997.367959509196</v>
      </c>
    </row>
    <row r="51" spans="1:14" ht="15.75" customHeight="1">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34328.060649725536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2723.5842776586665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37324.003355150067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7464.8006710300142</v>
      </c>
      <c r="M84" s="855"/>
      <c r="N84" s="57"/>
    </row>
    <row r="85" spans="1:14">
      <c r="B85" s="95" t="s">
        <v>1057</v>
      </c>
      <c r="C85" s="96"/>
      <c r="D85" s="96"/>
      <c r="E85" s="96"/>
      <c r="F85" s="96"/>
      <c r="G85" s="96"/>
      <c r="H85" s="96"/>
      <c r="I85" s="93"/>
      <c r="J85" s="94"/>
      <c r="K85" s="314">
        <v>0.05</v>
      </c>
      <c r="L85" s="854">
        <f>N79*K85</f>
        <v>1866.2001677575036</v>
      </c>
      <c r="M85" s="855"/>
      <c r="N85" s="57"/>
    </row>
    <row r="86" spans="1:14" ht="15" thickBot="1">
      <c r="B86" s="97" t="s">
        <v>1058</v>
      </c>
      <c r="C86" s="98"/>
      <c r="D86" s="98"/>
      <c r="E86" s="98"/>
      <c r="F86" s="98"/>
      <c r="G86" s="98"/>
      <c r="H86" s="98"/>
      <c r="I86" s="99"/>
      <c r="J86" s="100"/>
      <c r="K86" s="315">
        <v>0.05</v>
      </c>
      <c r="L86" s="856">
        <f>N79*K86</f>
        <v>1866.2001677575036</v>
      </c>
      <c r="M86" s="857"/>
      <c r="N86" s="57"/>
    </row>
    <row r="87" spans="1:14" ht="15" thickBot="1">
      <c r="B87" s="820" t="s">
        <v>1037</v>
      </c>
      <c r="C87" s="821"/>
      <c r="D87" s="821"/>
      <c r="E87" s="821"/>
      <c r="F87" s="821"/>
      <c r="G87" s="821"/>
      <c r="H87" s="821"/>
      <c r="I87" s="821"/>
      <c r="J87" s="821"/>
      <c r="K87" s="821"/>
      <c r="L87" s="821"/>
      <c r="M87" s="822"/>
      <c r="N87" s="58">
        <f>L84+L85+L86</f>
        <v>11197.201006545019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48521.204361695083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1802</v>
      </c>
      <c r="C31" s="87" t="s">
        <v>2285</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241</v>
      </c>
      <c r="B36" s="833" t="str">
        <f>VLOOKUP(A36,EQUIPOS!A6:D154,3,FALSE)</f>
        <v>Grúa (capacidad 15 ton)</v>
      </c>
      <c r="C36" s="834"/>
      <c r="D36" s="834"/>
      <c r="E36" s="834"/>
      <c r="F36" s="834"/>
      <c r="G36" s="834"/>
      <c r="H36" s="835"/>
      <c r="I36" s="277"/>
      <c r="J36" s="278"/>
      <c r="K36" s="279">
        <f>VLOOKUP(A36,EQUIPOS!A6:D163,4,FALSE)</f>
        <v>92124</v>
      </c>
      <c r="L36" s="280"/>
      <c r="M36" s="346">
        <v>0.75</v>
      </c>
      <c r="N36" s="282">
        <f>K36/M36</f>
        <v>122832</v>
      </c>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0.2</v>
      </c>
      <c r="N41" s="354">
        <f>N77*M41</f>
        <v>8511.2008676833339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131343.20086768334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11165.166169828866</v>
      </c>
      <c r="N48" s="282">
        <f>K48*M48</f>
        <v>11165.166169828866</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11165.166169828866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v>
      </c>
      <c r="N71" s="405">
        <f>K71/M71</f>
        <v>17022.401735366668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v>
      </c>
      <c r="N72" s="405">
        <f>K72/M72</f>
        <v>25533.602603049996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42556.004338416664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185064.37137592887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37012.874275185772</v>
      </c>
      <c r="M84" s="855"/>
      <c r="N84" s="57"/>
    </row>
    <row r="85" spans="1:14">
      <c r="B85" s="95" t="s">
        <v>1057</v>
      </c>
      <c r="C85" s="96"/>
      <c r="D85" s="96"/>
      <c r="E85" s="96"/>
      <c r="F85" s="96"/>
      <c r="G85" s="96"/>
      <c r="H85" s="96"/>
      <c r="I85" s="93"/>
      <c r="J85" s="94"/>
      <c r="K85" s="314">
        <v>0.05</v>
      </c>
      <c r="L85" s="854">
        <f>N79*K85</f>
        <v>9253.2185687964429</v>
      </c>
      <c r="M85" s="855"/>
      <c r="N85" s="57"/>
    </row>
    <row r="86" spans="1:14" ht="15" thickBot="1">
      <c r="B86" s="97" t="s">
        <v>1058</v>
      </c>
      <c r="C86" s="98"/>
      <c r="D86" s="98"/>
      <c r="E86" s="98"/>
      <c r="F86" s="98"/>
      <c r="G86" s="98"/>
      <c r="H86" s="98"/>
      <c r="I86" s="99"/>
      <c r="J86" s="100"/>
      <c r="K86" s="315">
        <v>0.05</v>
      </c>
      <c r="L86" s="856">
        <f>N79*K86</f>
        <v>9253.2185687964429</v>
      </c>
      <c r="M86" s="857"/>
      <c r="N86" s="57"/>
    </row>
    <row r="87" spans="1:14" ht="15" thickBot="1">
      <c r="B87" s="820" t="s">
        <v>1037</v>
      </c>
      <c r="C87" s="821"/>
      <c r="D87" s="821"/>
      <c r="E87" s="821"/>
      <c r="F87" s="821"/>
      <c r="G87" s="821"/>
      <c r="H87" s="821"/>
      <c r="I87" s="821"/>
      <c r="J87" s="821"/>
      <c r="K87" s="821"/>
      <c r="L87" s="821"/>
      <c r="M87" s="822"/>
      <c r="N87" s="58">
        <f>L84+L85+L86</f>
        <v>55519.311412778661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240583.68278870752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1803</v>
      </c>
      <c r="C31" s="87" t="s">
        <v>2286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0.2</v>
      </c>
      <c r="N41" s="354">
        <f>N77*M41</f>
        <v>6383.4006507624999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6383.4006507624999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11165.166169828866</v>
      </c>
      <c r="N48" s="282">
        <f>K48*M48</f>
        <v>11165.166169828866</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11165.166169828866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v>
      </c>
      <c r="N71" s="405">
        <f>K71/M71</f>
        <v>12766.801301525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8</v>
      </c>
      <c r="N72" s="405">
        <f>K72/M72</f>
        <v>19150.201952287498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51"/>
    </row>
    <row r="77" spans="1:15" ht="15" thickBot="1">
      <c r="B77" s="820" t="s">
        <v>1037</v>
      </c>
      <c r="C77" s="821"/>
      <c r="D77" s="821"/>
      <c r="E77" s="821"/>
      <c r="F77" s="821"/>
      <c r="G77" s="821"/>
      <c r="H77" s="821"/>
      <c r="I77" s="821"/>
      <c r="J77" s="821"/>
      <c r="K77" s="821"/>
      <c r="L77" s="821"/>
      <c r="M77" s="822"/>
      <c r="N77" s="311">
        <f>SUM(N71:N76)</f>
        <v>31917.003253812498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49465.570074403862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9893.1140148807735</v>
      </c>
      <c r="M84" s="855"/>
      <c r="N84" s="57"/>
    </row>
    <row r="85" spans="1:14">
      <c r="B85" s="95" t="s">
        <v>1057</v>
      </c>
      <c r="C85" s="96"/>
      <c r="D85" s="96"/>
      <c r="E85" s="96"/>
      <c r="F85" s="96"/>
      <c r="G85" s="96"/>
      <c r="H85" s="96"/>
      <c r="I85" s="93"/>
      <c r="J85" s="94"/>
      <c r="K85" s="314">
        <v>0.05</v>
      </c>
      <c r="L85" s="854">
        <f>N79*K85</f>
        <v>2473.2785037201934</v>
      </c>
      <c r="M85" s="855"/>
      <c r="N85" s="57"/>
    </row>
    <row r="86" spans="1:14" ht="15" thickBot="1">
      <c r="B86" s="97" t="s">
        <v>1058</v>
      </c>
      <c r="C86" s="98"/>
      <c r="D86" s="98"/>
      <c r="E86" s="98"/>
      <c r="F86" s="98"/>
      <c r="G86" s="98"/>
      <c r="H86" s="98"/>
      <c r="I86" s="99"/>
      <c r="J86" s="100"/>
      <c r="K86" s="315">
        <v>0.05</v>
      </c>
      <c r="L86" s="856">
        <f>N79*K86</f>
        <v>2473.2785037201934</v>
      </c>
      <c r="M86" s="857"/>
      <c r="N86" s="57"/>
    </row>
    <row r="87" spans="1:14" ht="15" thickBot="1">
      <c r="B87" s="820" t="s">
        <v>1037</v>
      </c>
      <c r="C87" s="821"/>
      <c r="D87" s="821"/>
      <c r="E87" s="821"/>
      <c r="F87" s="821"/>
      <c r="G87" s="821"/>
      <c r="H87" s="821"/>
      <c r="I87" s="821"/>
      <c r="J87" s="821"/>
      <c r="K87" s="821"/>
      <c r="L87" s="821"/>
      <c r="M87" s="822"/>
      <c r="N87" s="58">
        <f>L84+L85+L86</f>
        <v>14839.671022321161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64305.241096725025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1804</v>
      </c>
      <c r="C31" s="87" t="s">
        <v>2287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0.15</v>
      </c>
      <c r="N41" s="354">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11165.166169828866</v>
      </c>
      <c r="N48" s="282">
        <f>K48*M48</f>
        <v>11165.166169828866</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11165.166169828866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v>
      </c>
      <c r="N71" s="405">
        <f>K71/M71</f>
        <v>8511.2008676833339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12</v>
      </c>
      <c r="N72" s="405">
        <f>K72/M72</f>
        <v>8511.2008676833339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51"/>
    </row>
    <row r="77" spans="1:15" ht="15" thickBot="1">
      <c r="B77" s="820" t="s">
        <v>1037</v>
      </c>
      <c r="C77" s="821"/>
      <c r="D77" s="821"/>
      <c r="E77" s="821"/>
      <c r="F77" s="821"/>
      <c r="G77" s="821"/>
      <c r="H77" s="821"/>
      <c r="I77" s="821"/>
      <c r="J77" s="821"/>
      <c r="K77" s="821"/>
      <c r="L77" s="821"/>
      <c r="M77" s="822"/>
      <c r="N77" s="311">
        <f>SUM(N71:N76)</f>
        <v>17022.401735366668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30740.928165500532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6148.1856331001072</v>
      </c>
      <c r="M84" s="855"/>
      <c r="N84" s="57"/>
    </row>
    <row r="85" spans="1:14">
      <c r="B85" s="95" t="s">
        <v>1057</v>
      </c>
      <c r="C85" s="96"/>
      <c r="D85" s="96"/>
      <c r="E85" s="96"/>
      <c r="F85" s="96"/>
      <c r="G85" s="96"/>
      <c r="H85" s="96"/>
      <c r="I85" s="93"/>
      <c r="J85" s="94"/>
      <c r="K85" s="314">
        <v>0.05</v>
      </c>
      <c r="L85" s="854">
        <f>N79*K85</f>
        <v>1537.0464082750268</v>
      </c>
      <c r="M85" s="855"/>
      <c r="N85" s="57"/>
    </row>
    <row r="86" spans="1:14" ht="15" thickBot="1">
      <c r="B86" s="97" t="s">
        <v>1058</v>
      </c>
      <c r="C86" s="98"/>
      <c r="D86" s="98"/>
      <c r="E86" s="98"/>
      <c r="F86" s="98"/>
      <c r="G86" s="98"/>
      <c r="H86" s="98"/>
      <c r="I86" s="99"/>
      <c r="J86" s="100"/>
      <c r="K86" s="315">
        <v>0.05</v>
      </c>
      <c r="L86" s="856">
        <f>N79*K86</f>
        <v>1537.0464082750268</v>
      </c>
      <c r="M86" s="857"/>
      <c r="N86" s="57"/>
    </row>
    <row r="87" spans="1:14" ht="15" thickBot="1">
      <c r="B87" s="820" t="s">
        <v>1037</v>
      </c>
      <c r="C87" s="821"/>
      <c r="D87" s="821"/>
      <c r="E87" s="821"/>
      <c r="F87" s="821"/>
      <c r="G87" s="821"/>
      <c r="H87" s="821"/>
      <c r="I87" s="821"/>
      <c r="J87" s="821"/>
      <c r="K87" s="821"/>
      <c r="L87" s="821"/>
      <c r="M87" s="822"/>
      <c r="N87" s="58">
        <f>L84+L85+L86</f>
        <v>9222.2784496501608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39963.206615150695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1805</v>
      </c>
      <c r="C31" s="87" t="s">
        <v>2288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0.15</v>
      </c>
      <c r="N41" s="354">
        <f>N77*M41</f>
        <v>1915.0201952287498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215" t="s">
        <v>414</v>
      </c>
      <c r="B48" s="49" t="str">
        <f>VLOOKUP(A48,MATERIALES!A5:D373,3,FALSE)</f>
        <v xml:space="preserve">Cicatrizante (para remoción de especies vegetales)
</v>
      </c>
      <c r="C48" s="291"/>
      <c r="D48" s="291"/>
      <c r="E48" s="291"/>
      <c r="F48" s="291"/>
      <c r="G48" s="291"/>
      <c r="H48" s="291"/>
      <c r="I48" s="291"/>
      <c r="J48" s="321" t="str">
        <f>VLOOKUP(A48,MATERIALES!A4:D640,2,FALSE)</f>
        <v>kg</v>
      </c>
      <c r="K48" s="292">
        <v>1</v>
      </c>
      <c r="L48" s="277"/>
      <c r="M48" s="412">
        <f>VLOOKUP(A48,MATERIALES!A5:D396,4,FALSE)</f>
        <v>11165.166169828866</v>
      </c>
      <c r="N48" s="282">
        <f>K48*M48</f>
        <v>11165.166169828866</v>
      </c>
    </row>
    <row r="49" spans="1:14">
      <c r="A49" s="176"/>
      <c r="B49" s="49"/>
      <c r="C49" s="435"/>
      <c r="D49" s="435"/>
      <c r="E49" s="435"/>
      <c r="F49" s="435"/>
      <c r="G49" s="435"/>
      <c r="H49" s="435"/>
      <c r="I49" s="435"/>
      <c r="J49" s="322"/>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11165.166169828866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16</v>
      </c>
      <c r="N71" s="405">
        <f>K71/M71</f>
        <v>6383.4006507624999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12766.801301525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25846.987666582616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5169.3975333165235</v>
      </c>
      <c r="M84" s="855"/>
      <c r="N84" s="57"/>
    </row>
    <row r="85" spans="1:14">
      <c r="B85" s="95" t="s">
        <v>1057</v>
      </c>
      <c r="C85" s="96"/>
      <c r="D85" s="96"/>
      <c r="E85" s="96"/>
      <c r="F85" s="96"/>
      <c r="G85" s="96"/>
      <c r="H85" s="96"/>
      <c r="I85" s="93"/>
      <c r="J85" s="94"/>
      <c r="K85" s="314">
        <v>0.05</v>
      </c>
      <c r="L85" s="854">
        <f>N79*K85</f>
        <v>1292.3493833291309</v>
      </c>
      <c r="M85" s="855"/>
      <c r="N85" s="57"/>
    </row>
    <row r="86" spans="1:14" ht="15" thickBot="1">
      <c r="B86" s="97" t="s">
        <v>1058</v>
      </c>
      <c r="C86" s="98"/>
      <c r="D86" s="98"/>
      <c r="E86" s="98"/>
      <c r="F86" s="98"/>
      <c r="G86" s="98"/>
      <c r="H86" s="98"/>
      <c r="I86" s="99"/>
      <c r="J86" s="100"/>
      <c r="K86" s="315">
        <v>0.05</v>
      </c>
      <c r="L86" s="856">
        <f>N79*K86</f>
        <v>1292.3493833291309</v>
      </c>
      <c r="M86" s="857"/>
      <c r="N86" s="57"/>
    </row>
    <row r="87" spans="1:14" ht="15" thickBot="1">
      <c r="B87" s="820" t="s">
        <v>1037</v>
      </c>
      <c r="C87" s="821"/>
      <c r="D87" s="821"/>
      <c r="E87" s="821"/>
      <c r="F87" s="821"/>
      <c r="G87" s="821"/>
      <c r="H87" s="821"/>
      <c r="I87" s="821"/>
      <c r="J87" s="821"/>
      <c r="K87" s="821"/>
      <c r="L87" s="821"/>
      <c r="M87" s="822"/>
      <c r="N87" s="58">
        <f>L84+L85+L86</f>
        <v>7754.0962999747844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33601.083966557402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1806</v>
      </c>
      <c r="C31" s="87" t="s">
        <v>2289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0.15</v>
      </c>
      <c r="N41" s="354">
        <f>N77*M41</f>
        <v>10728.404455063024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2.1</v>
      </c>
      <c r="L48" s="277"/>
      <c r="M48" s="412">
        <f>VLOOKUP(A48,MATERIALES!A5:D396,4,FALSE)</f>
        <v>30764.49175276946</v>
      </c>
      <c r="N48" s="282">
        <f>K48*M48</f>
        <v>64605.432680815866</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11165.166169828866</v>
      </c>
      <c r="N49" s="282">
        <f>K49*M49</f>
        <v>11165.166169828866</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75770.598850644732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71522.696367086828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158021.69967279458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31604.339934558917</v>
      </c>
      <c r="M84" s="855"/>
      <c r="N84" s="57"/>
    </row>
    <row r="85" spans="1:14">
      <c r="B85" s="95" t="s">
        <v>1057</v>
      </c>
      <c r="C85" s="96"/>
      <c r="D85" s="96"/>
      <c r="E85" s="96"/>
      <c r="F85" s="96"/>
      <c r="G85" s="96"/>
      <c r="H85" s="96"/>
      <c r="I85" s="93"/>
      <c r="J85" s="94"/>
      <c r="K85" s="314">
        <v>0.05</v>
      </c>
      <c r="L85" s="854">
        <f>N79*K85</f>
        <v>7901.0849836397292</v>
      </c>
      <c r="M85" s="855"/>
      <c r="N85" s="57"/>
    </row>
    <row r="86" spans="1:14" ht="15" thickBot="1">
      <c r="B86" s="97" t="s">
        <v>1058</v>
      </c>
      <c r="C86" s="98"/>
      <c r="D86" s="98"/>
      <c r="E86" s="98"/>
      <c r="F86" s="98"/>
      <c r="G86" s="98"/>
      <c r="H86" s="98"/>
      <c r="I86" s="99"/>
      <c r="J86" s="100"/>
      <c r="K86" s="315">
        <v>0.05</v>
      </c>
      <c r="L86" s="856">
        <f>N79*K86</f>
        <v>7901.0849836397292</v>
      </c>
      <c r="M86" s="857"/>
      <c r="N86" s="57"/>
    </row>
    <row r="87" spans="1:14" ht="15" thickBot="1">
      <c r="B87" s="820" t="s">
        <v>1037</v>
      </c>
      <c r="C87" s="821"/>
      <c r="D87" s="821"/>
      <c r="E87" s="821"/>
      <c r="F87" s="821"/>
      <c r="G87" s="821"/>
      <c r="H87" s="821"/>
      <c r="I87" s="821"/>
      <c r="J87" s="821"/>
      <c r="K87" s="821"/>
      <c r="L87" s="821"/>
      <c r="M87" s="822"/>
      <c r="N87" s="58">
        <f>L84+L85+L86</f>
        <v>47406.509901838377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205428.20957463296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1807</v>
      </c>
      <c r="C31" s="87" t="s">
        <v>2290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0.15</v>
      </c>
      <c r="N41" s="354">
        <f>N77*M41</f>
        <v>10728.404455063024</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v>
      </c>
      <c r="L48" s="277"/>
      <c r="M48" s="412">
        <f>VLOOKUP(A48,MATERIALES!A5:D396,4,FALSE)</f>
        <v>30764.49175276946</v>
      </c>
      <c r="N48" s="282">
        <f>K48*M48</f>
        <v>61528.983505538919</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11165.166169828866</v>
      </c>
      <c r="N49" s="282">
        <f>K49*M49</f>
        <v>11165.166169828866</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72694.149675367778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71522.696367086828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154945.25049751764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30989.050099503529</v>
      </c>
      <c r="M84" s="855"/>
      <c r="N84" s="57"/>
    </row>
    <row r="85" spans="1:14">
      <c r="B85" s="95" t="s">
        <v>1057</v>
      </c>
      <c r="C85" s="96"/>
      <c r="D85" s="96"/>
      <c r="E85" s="96"/>
      <c r="F85" s="96"/>
      <c r="G85" s="96"/>
      <c r="H85" s="96"/>
      <c r="I85" s="93"/>
      <c r="J85" s="94"/>
      <c r="K85" s="314">
        <v>0.05</v>
      </c>
      <c r="L85" s="854">
        <f>N79*K85</f>
        <v>7747.2625248758823</v>
      </c>
      <c r="M85" s="855"/>
      <c r="N85" s="57"/>
    </row>
    <row r="86" spans="1:14" ht="15" thickBot="1">
      <c r="B86" s="97" t="s">
        <v>1058</v>
      </c>
      <c r="C86" s="98"/>
      <c r="D86" s="98"/>
      <c r="E86" s="98"/>
      <c r="F86" s="98"/>
      <c r="G86" s="98"/>
      <c r="H86" s="98"/>
      <c r="I86" s="99"/>
      <c r="J86" s="100"/>
      <c r="K86" s="315">
        <v>0.05</v>
      </c>
      <c r="L86" s="856">
        <f>N79*K86</f>
        <v>7747.2625248758823</v>
      </c>
      <c r="M86" s="857"/>
      <c r="N86" s="57"/>
    </row>
    <row r="87" spans="1:14" ht="15" thickBot="1">
      <c r="B87" s="820" t="s">
        <v>1037</v>
      </c>
      <c r="C87" s="821"/>
      <c r="D87" s="821"/>
      <c r="E87" s="821"/>
      <c r="F87" s="821"/>
      <c r="G87" s="821"/>
      <c r="H87" s="821"/>
      <c r="I87" s="821"/>
      <c r="J87" s="821"/>
      <c r="K87" s="821"/>
      <c r="L87" s="821"/>
      <c r="M87" s="822"/>
      <c r="N87" s="58">
        <f>L84+L85+L86</f>
        <v>46483.575149255295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201428.82564677292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1808</v>
      </c>
      <c r="C31" s="87" t="s">
        <v>2291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4479.5794040438586</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4479.5794040438586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1.31</v>
      </c>
      <c r="L48" s="277"/>
      <c r="M48" s="412">
        <f>VLOOKUP(A48,MATERIALES!A5:D396,4,FALSE)</f>
        <v>30764.49175276946</v>
      </c>
      <c r="N48" s="282">
        <f>K48*M48</f>
        <v>40301.484196127996</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11165.166169828866</v>
      </c>
      <c r="N49" s="282">
        <f>K49*M49</f>
        <v>11165.166169828866</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51466.650365956863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5.7</v>
      </c>
      <c r="N71" s="405">
        <f>K71/M71</f>
        <v>17918.317616175438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5.7</v>
      </c>
      <c r="N72" s="405">
        <f>K72/M72</f>
        <v>26877.476424263154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44795.794040438588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100742.02381043931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20148.404762087863</v>
      </c>
      <c r="M84" s="855"/>
      <c r="N84" s="57"/>
    </row>
    <row r="85" spans="1:14">
      <c r="B85" s="95" t="s">
        <v>1057</v>
      </c>
      <c r="C85" s="96"/>
      <c r="D85" s="96"/>
      <c r="E85" s="96"/>
      <c r="F85" s="96"/>
      <c r="G85" s="96"/>
      <c r="H85" s="96"/>
      <c r="I85" s="93"/>
      <c r="J85" s="94"/>
      <c r="K85" s="314">
        <v>0.05</v>
      </c>
      <c r="L85" s="854">
        <f>N79*K85</f>
        <v>5037.1011905219657</v>
      </c>
      <c r="M85" s="855"/>
      <c r="N85" s="57"/>
    </row>
    <row r="86" spans="1:14" ht="15" thickBot="1">
      <c r="B86" s="97" t="s">
        <v>1058</v>
      </c>
      <c r="C86" s="98"/>
      <c r="D86" s="98"/>
      <c r="E86" s="98"/>
      <c r="F86" s="98"/>
      <c r="G86" s="98"/>
      <c r="H86" s="98"/>
      <c r="I86" s="99"/>
      <c r="J86" s="100"/>
      <c r="K86" s="315">
        <v>0.05</v>
      </c>
      <c r="L86" s="856">
        <f>N79*K86</f>
        <v>5037.1011905219657</v>
      </c>
      <c r="M86" s="857"/>
      <c r="N86" s="57"/>
    </row>
    <row r="87" spans="1:14" ht="15" thickBot="1">
      <c r="B87" s="820" t="s">
        <v>1037</v>
      </c>
      <c r="C87" s="821"/>
      <c r="D87" s="821"/>
      <c r="E87" s="821"/>
      <c r="F87" s="821"/>
      <c r="G87" s="821"/>
      <c r="H87" s="821"/>
      <c r="I87" s="821"/>
      <c r="J87" s="821"/>
      <c r="K87" s="821"/>
      <c r="L87" s="821"/>
      <c r="M87" s="822"/>
      <c r="N87" s="58">
        <f>L84+L85+L86</f>
        <v>30222.607143131791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130964.63095357109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1809</v>
      </c>
      <c r="C31" s="87" t="s">
        <v>2292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3754.9415592720588</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3754.9415592720588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1.1000000000000001</v>
      </c>
      <c r="L48" s="277"/>
      <c r="M48" s="412">
        <f>VLOOKUP(A48,MATERIALES!A5:D396,4,FALSE)</f>
        <v>30764.49175276946</v>
      </c>
      <c r="N48" s="282">
        <f>K48*M48</f>
        <v>33840.94092804641</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11165.166169828866</v>
      </c>
      <c r="N49" s="282">
        <f>K49*M49</f>
        <v>11165.166169828866</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45006.107097875276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6.8</v>
      </c>
      <c r="N71" s="405">
        <f>K71/M71</f>
        <v>15019.766237088235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6.8</v>
      </c>
      <c r="N72" s="405">
        <f>K72/M72</f>
        <v>22529.649355632351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37549.415592720587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86310.464249867917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17262.092849973586</v>
      </c>
      <c r="M84" s="855"/>
      <c r="N84" s="57"/>
    </row>
    <row r="85" spans="1:14">
      <c r="B85" s="95" t="s">
        <v>1057</v>
      </c>
      <c r="C85" s="96"/>
      <c r="D85" s="96"/>
      <c r="E85" s="96"/>
      <c r="F85" s="96"/>
      <c r="G85" s="96"/>
      <c r="H85" s="96"/>
      <c r="I85" s="93"/>
      <c r="J85" s="94"/>
      <c r="K85" s="314">
        <v>0.05</v>
      </c>
      <c r="L85" s="854">
        <f>N79*K85</f>
        <v>4315.5232124933964</v>
      </c>
      <c r="M85" s="855"/>
      <c r="N85" s="57"/>
    </row>
    <row r="86" spans="1:14" ht="15" thickBot="1">
      <c r="B86" s="97" t="s">
        <v>1058</v>
      </c>
      <c r="C86" s="98"/>
      <c r="D86" s="98"/>
      <c r="E86" s="98"/>
      <c r="F86" s="98"/>
      <c r="G86" s="98"/>
      <c r="H86" s="98"/>
      <c r="I86" s="99"/>
      <c r="J86" s="100"/>
      <c r="K86" s="315">
        <v>0.05</v>
      </c>
      <c r="L86" s="856">
        <f>N79*K86</f>
        <v>4315.5232124933964</v>
      </c>
      <c r="M86" s="857"/>
      <c r="N86" s="57"/>
    </row>
    <row r="87" spans="1:14" ht="15" thickBot="1">
      <c r="B87" s="820" t="s">
        <v>1037</v>
      </c>
      <c r="C87" s="821"/>
      <c r="D87" s="821"/>
      <c r="E87" s="821"/>
      <c r="F87" s="821"/>
      <c r="G87" s="821"/>
      <c r="H87" s="821"/>
      <c r="I87" s="821"/>
      <c r="J87" s="821"/>
      <c r="K87" s="821"/>
      <c r="L87" s="821"/>
      <c r="M87" s="822"/>
      <c r="N87" s="58">
        <f>L84+L85+L86</f>
        <v>25893.13927496038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112203.6035248283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1246</v>
      </c>
      <c r="C31" s="87" t="s">
        <v>2293</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A38" s="119"/>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0.05</v>
      </c>
      <c r="L48" s="277"/>
      <c r="M48" s="412">
        <f>VLOOKUP(A48,MATERIALES!A5:D396,4,FALSE)</f>
        <v>30764.49175276946</v>
      </c>
      <c r="N48" s="282">
        <f>K48*M48</f>
        <v>1538.2245876384732</v>
      </c>
    </row>
    <row r="49" spans="1:14">
      <c r="A49" s="176" t="s">
        <v>845</v>
      </c>
      <c r="B49" s="49" t="str">
        <f>VLOOKUP(A49,MATERIALES!A6:D373,3,FALSE)</f>
        <v>Agua</v>
      </c>
      <c r="C49" s="435"/>
      <c r="D49" s="435"/>
      <c r="E49" s="435"/>
      <c r="F49" s="435"/>
      <c r="G49" s="435"/>
      <c r="H49" s="435"/>
      <c r="I49" s="435"/>
      <c r="J49" s="322" t="str">
        <f>VLOOKUP(A49,MATERIALES!A5:D641,2,FALSE)</f>
        <v>lt</v>
      </c>
      <c r="K49" s="407">
        <v>5</v>
      </c>
      <c r="L49" s="431"/>
      <c r="M49" s="412">
        <f>VLOOKUP(A49,MATERIALES!A6:D397,4,FALSE)</f>
        <v>2</v>
      </c>
      <c r="N49" s="282">
        <f>K49*M49</f>
        <v>10</v>
      </c>
    </row>
    <row r="50" spans="1:14">
      <c r="A50" s="176" t="s">
        <v>997</v>
      </c>
      <c r="B50" s="49" t="str">
        <f>VLOOKUP(A50,MATERIALES!A6:D373,3,FALSE)</f>
        <v>Cespedones</v>
      </c>
      <c r="C50" s="435"/>
      <c r="D50" s="435"/>
      <c r="E50" s="435"/>
      <c r="F50" s="435"/>
      <c r="G50" s="435"/>
      <c r="H50" s="435"/>
      <c r="I50" s="435"/>
      <c r="J50" s="322" t="str">
        <f>VLOOKUP(A50,MATERIALES!A6:D642,2,FALSE)</f>
        <v>m2</v>
      </c>
      <c r="K50" s="407">
        <v>1</v>
      </c>
      <c r="L50" s="431"/>
      <c r="M50" s="412">
        <f>VLOOKUP(A50,MATERIALES!A6:D398,4,FALSE)</f>
        <v>6880.8787809931118</v>
      </c>
      <c r="N50" s="282">
        <f>K50*M50</f>
        <v>6880.8787809931118</v>
      </c>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8429.1033686315859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100</v>
      </c>
      <c r="N72" s="405">
        <f>K72/M72</f>
        <v>1532.0161561829998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11237.799654967086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2247.5599309934173</v>
      </c>
      <c r="M84" s="855"/>
      <c r="N84" s="57"/>
    </row>
    <row r="85" spans="1:14">
      <c r="B85" s="95" t="s">
        <v>1057</v>
      </c>
      <c r="C85" s="96"/>
      <c r="D85" s="96"/>
      <c r="E85" s="96"/>
      <c r="F85" s="96"/>
      <c r="G85" s="96"/>
      <c r="H85" s="96"/>
      <c r="I85" s="93"/>
      <c r="J85" s="94"/>
      <c r="K85" s="314">
        <v>0.05</v>
      </c>
      <c r="L85" s="854">
        <f>N79*K85</f>
        <v>561.88998274835433</v>
      </c>
      <c r="M85" s="855"/>
      <c r="N85" s="57"/>
    </row>
    <row r="86" spans="1:14" ht="15" thickBot="1">
      <c r="B86" s="97" t="s">
        <v>1058</v>
      </c>
      <c r="C86" s="98"/>
      <c r="D86" s="98"/>
      <c r="E86" s="98"/>
      <c r="F86" s="98"/>
      <c r="G86" s="98"/>
      <c r="H86" s="98"/>
      <c r="I86" s="99"/>
      <c r="J86" s="100"/>
      <c r="K86" s="315">
        <v>0.05</v>
      </c>
      <c r="L86" s="856">
        <f>N79*K86</f>
        <v>561.88998274835433</v>
      </c>
      <c r="M86" s="857"/>
      <c r="N86" s="57"/>
    </row>
    <row r="87" spans="1:14" ht="15" thickBot="1">
      <c r="B87" s="820" t="s">
        <v>1037</v>
      </c>
      <c r="C87" s="821"/>
      <c r="D87" s="821"/>
      <c r="E87" s="821"/>
      <c r="F87" s="821"/>
      <c r="G87" s="821"/>
      <c r="H87" s="821"/>
      <c r="I87" s="821"/>
      <c r="J87" s="821"/>
      <c r="K87" s="821"/>
      <c r="L87" s="821"/>
      <c r="M87" s="822"/>
      <c r="N87" s="58">
        <f>L84+L85+L86</f>
        <v>3371.3398964901257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14609.139551457212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1247</v>
      </c>
      <c r="C31" s="87" t="s">
        <v>2294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0.1</v>
      </c>
      <c r="N41" s="354">
        <f>N77*M41</f>
        <v>102.1344104122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1082.8402841459476</v>
      </c>
      <c r="N48" s="282">
        <f>K48*M48</f>
        <v>1082.8402841459476</v>
      </c>
    </row>
    <row r="49" spans="1:14">
      <c r="A49" s="176" t="s">
        <v>688</v>
      </c>
      <c r="B49" s="49" t="str">
        <f>VLOOKUP(A49,MATERIALES!A6:D373,3,FALSE)</f>
        <v>Semillas para empradizar</v>
      </c>
      <c r="C49" s="435"/>
      <c r="D49" s="435"/>
      <c r="E49" s="435"/>
      <c r="F49" s="435"/>
      <c r="G49" s="435"/>
      <c r="H49" s="435"/>
      <c r="I49" s="435"/>
      <c r="J49" s="322" t="str">
        <f>VLOOKUP(A49,MATERIALES!A5:D641,2,FALSE)</f>
        <v>kg</v>
      </c>
      <c r="K49" s="407">
        <v>0.05</v>
      </c>
      <c r="L49" s="431"/>
      <c r="M49" s="412">
        <f>VLOOKUP(A49,MATERIALES!A6:D397,4,FALSE)</f>
        <v>21572.025937061335</v>
      </c>
      <c r="N49" s="282">
        <f>K49*M49</f>
        <v>1078.6012968530667</v>
      </c>
    </row>
    <row r="50" spans="1:14">
      <c r="A50" s="176" t="s">
        <v>743</v>
      </c>
      <c r="B50" s="49" t="str">
        <f>VLOOKUP(A50,MATERIALES!A6:D373,3,FALSE)</f>
        <v xml:space="preserve">Tierra abonada </v>
      </c>
      <c r="C50" s="435"/>
      <c r="D50" s="435"/>
      <c r="E50" s="435"/>
      <c r="F50" s="435"/>
      <c r="G50" s="435"/>
      <c r="H50" s="435"/>
      <c r="I50" s="435"/>
      <c r="J50" s="322" t="str">
        <f>VLOOKUP(A50,MATERIALES!A6:D642,2,FALSE)</f>
        <v>m3</v>
      </c>
      <c r="K50" s="407">
        <v>7.4999999999999997E-2</v>
      </c>
      <c r="L50" s="431"/>
      <c r="M50" s="412">
        <f>VLOOKUP(A50,MATERIALES!A6:D398,4,FALSE)</f>
        <v>30764.49175276946</v>
      </c>
      <c r="N50" s="282">
        <f>K50*M50</f>
        <v>2307.3368814577093</v>
      </c>
    </row>
    <row r="51" spans="1:14">
      <c r="A51" s="176" t="s">
        <v>845</v>
      </c>
      <c r="B51" s="49" t="str">
        <f>VLOOKUP(A51,MATERIALES!A6:D373,3,FALSE)</f>
        <v>Agua</v>
      </c>
      <c r="C51" s="435"/>
      <c r="D51" s="435"/>
      <c r="E51" s="435"/>
      <c r="F51" s="435"/>
      <c r="G51" s="435"/>
      <c r="H51" s="435"/>
      <c r="I51" s="435"/>
      <c r="J51" s="322" t="str">
        <f>VLOOKUP(A51,MATERIALES!A6:D643,2,FALSE)</f>
        <v>lt</v>
      </c>
      <c r="K51" s="407">
        <v>5</v>
      </c>
      <c r="L51" s="431"/>
      <c r="M51" s="412">
        <f>VLOOKUP(A51,MATERIALES!A6:D399,4,FALSE)</f>
        <v>2</v>
      </c>
      <c r="N51" s="282">
        <f>K51*M51</f>
        <v>10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4478.778462456723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5602.2569769909232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1120.4513953981848</v>
      </c>
      <c r="M84" s="855"/>
      <c r="N84" s="57"/>
    </row>
    <row r="85" spans="1:14">
      <c r="B85" s="95" t="s">
        <v>1057</v>
      </c>
      <c r="C85" s="96"/>
      <c r="D85" s="96"/>
      <c r="E85" s="96"/>
      <c r="F85" s="96"/>
      <c r="G85" s="96"/>
      <c r="H85" s="96"/>
      <c r="I85" s="93"/>
      <c r="J85" s="94"/>
      <c r="K85" s="314">
        <v>0.05</v>
      </c>
      <c r="L85" s="854">
        <f>N79*K85</f>
        <v>280.1128488495462</v>
      </c>
      <c r="M85" s="855"/>
      <c r="N85" s="57"/>
    </row>
    <row r="86" spans="1:14" ht="15" thickBot="1">
      <c r="B86" s="97" t="s">
        <v>1058</v>
      </c>
      <c r="C86" s="98"/>
      <c r="D86" s="98"/>
      <c r="E86" s="98"/>
      <c r="F86" s="98"/>
      <c r="G86" s="98"/>
      <c r="H86" s="98"/>
      <c r="I86" s="99"/>
      <c r="J86" s="100"/>
      <c r="K86" s="315">
        <v>0.05</v>
      </c>
      <c r="L86" s="856">
        <f>N79*K86</f>
        <v>280.1128488495462</v>
      </c>
      <c r="M86" s="857"/>
      <c r="N86" s="57"/>
    </row>
    <row r="87" spans="1:14" ht="15" thickBot="1">
      <c r="B87" s="820" t="s">
        <v>1037</v>
      </c>
      <c r="C87" s="821"/>
      <c r="D87" s="821"/>
      <c r="E87" s="821"/>
      <c r="F87" s="821"/>
      <c r="G87" s="821"/>
      <c r="H87" s="821"/>
      <c r="I87" s="821"/>
      <c r="J87" s="821"/>
      <c r="K87" s="821"/>
      <c r="L87" s="821"/>
      <c r="M87" s="822"/>
      <c r="N87" s="58">
        <f>L84+L85+L86</f>
        <v>1680.6770930972773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7282.9340700882003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75" customHeight="1" thickBot="1">
      <c r="A31" t="s">
        <v>1929</v>
      </c>
      <c r="B31" s="86" t="s">
        <v>1248</v>
      </c>
      <c r="C31" s="87" t="s">
        <v>2295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253</v>
      </c>
      <c r="B36" s="833" t="str">
        <f>VLOOKUP(A36,EQUIPOS!A6:D154,3,FALSE)</f>
        <v>Máquina hidrosembradora</v>
      </c>
      <c r="C36" s="834"/>
      <c r="D36" s="834"/>
      <c r="E36" s="834"/>
      <c r="F36" s="834"/>
      <c r="G36" s="834"/>
      <c r="H36" s="835"/>
      <c r="I36" s="277"/>
      <c r="J36" s="278"/>
      <c r="K36" s="279">
        <f>VLOOKUP(A36,EQUIPOS!A6:D163,4,FALSE)</f>
        <v>18273</v>
      </c>
      <c r="L36" s="280"/>
      <c r="M36" s="346">
        <v>350</v>
      </c>
      <c r="N36" s="282">
        <f>K36/M36</f>
        <v>52.208571428571432</v>
      </c>
    </row>
    <row r="37" spans="1:14">
      <c r="A37" s="119" t="s">
        <v>138</v>
      </c>
      <c r="B37" s="833" t="str">
        <f>VLOOKUP(A37,EQUIPOS!A7:D154,3,FALSE)</f>
        <v>Camioneta D-300</v>
      </c>
      <c r="C37" s="834"/>
      <c r="D37" s="834"/>
      <c r="E37" s="834"/>
      <c r="F37" s="834"/>
      <c r="G37" s="834"/>
      <c r="H37" s="835"/>
      <c r="I37" s="431"/>
      <c r="J37" s="432"/>
      <c r="K37" s="279">
        <f>VLOOKUP(A37,EQUIPOS!A7:D164,4,FALSE)</f>
        <v>46000</v>
      </c>
      <c r="L37" s="345"/>
      <c r="M37" s="346">
        <v>350</v>
      </c>
      <c r="N37" s="282">
        <f>K37/M37</f>
        <v>131.42857142857142</v>
      </c>
    </row>
    <row r="38" spans="1:14">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4.5595718934017855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188.19671475054466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1082.8402841459476</v>
      </c>
      <c r="N48" s="282">
        <f>K48*M48</f>
        <v>1082.8402841459476</v>
      </c>
    </row>
    <row r="49" spans="1:14">
      <c r="A49" s="176" t="s">
        <v>509</v>
      </c>
      <c r="B49" s="49" t="str">
        <f>VLOOKUP(A49,MATERIALES!A6:D373,3,FALSE)</f>
        <v>Mulch Orgánico</v>
      </c>
      <c r="C49" s="435"/>
      <c r="D49" s="435"/>
      <c r="E49" s="435"/>
      <c r="F49" s="435"/>
      <c r="G49" s="435"/>
      <c r="H49" s="435"/>
      <c r="I49" s="435"/>
      <c r="J49" s="322" t="str">
        <f>VLOOKUP(A49,MATERIALES!A5:D641,2,FALSE)</f>
        <v>kg</v>
      </c>
      <c r="K49" s="407">
        <v>0.4</v>
      </c>
      <c r="L49" s="431"/>
      <c r="M49" s="412">
        <f>VLOOKUP(A49,MATERIALES!A6:D397,4,FALSE)</f>
        <v>2252.3077910235706</v>
      </c>
      <c r="N49" s="282">
        <f>K49*M49</f>
        <v>900.9231164094283</v>
      </c>
    </row>
    <row r="50" spans="1:14">
      <c r="A50" s="176" t="s">
        <v>845</v>
      </c>
      <c r="B50" s="49" t="str">
        <f>VLOOKUP(A50,MATERIALES!A6:D373,3,FALSE)</f>
        <v>Agua</v>
      </c>
      <c r="C50" s="435"/>
      <c r="D50" s="435"/>
      <c r="E50" s="435"/>
      <c r="F50" s="435"/>
      <c r="G50" s="435"/>
      <c r="H50" s="435"/>
      <c r="I50" s="435"/>
      <c r="J50" s="322" t="str">
        <f>VLOOKUP(A50,MATERIALES!A6:D642,2,FALSE)</f>
        <v>lt</v>
      </c>
      <c r="K50" s="407">
        <v>5</v>
      </c>
      <c r="L50" s="431"/>
      <c r="M50" s="412">
        <f>VLOOKUP(A50,MATERIALES!A6:D398,4,FALSE)</f>
        <v>2</v>
      </c>
      <c r="N50" s="282">
        <f>K50*M50</f>
        <v>10</v>
      </c>
    </row>
    <row r="51" spans="1:14">
      <c r="A51" s="176" t="s">
        <v>688</v>
      </c>
      <c r="B51" s="49" t="str">
        <f>VLOOKUP(A51,MATERIALES!A6:D373,3,FALSE)</f>
        <v>Semillas para empradizar</v>
      </c>
      <c r="C51" s="435"/>
      <c r="D51" s="435"/>
      <c r="E51" s="435"/>
      <c r="F51" s="435"/>
      <c r="G51" s="435"/>
      <c r="H51" s="435"/>
      <c r="I51" s="435"/>
      <c r="J51" s="322" t="str">
        <f>VLOOKUP(A51,MATERIALES!A6:D643,2,FALSE)</f>
        <v>kg</v>
      </c>
      <c r="K51" s="407">
        <v>0.05</v>
      </c>
      <c r="L51" s="431"/>
      <c r="M51" s="412">
        <f>VLOOKUP(A51,MATERIALES!A6:D399,4,FALSE)</f>
        <v>21572.025937061335</v>
      </c>
      <c r="N51" s="282">
        <f>K51*M51</f>
        <v>1078.6012968530667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3072.3646974084427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2800</v>
      </c>
      <c r="N71" s="405">
        <f>K71/M71</f>
        <v>54.714862720821422</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2800</v>
      </c>
      <c r="N72" s="405">
        <f>K72/M72</f>
        <v>36.476575147214284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91.191437868035706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3351.7528500270232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670.35057000540473</v>
      </c>
      <c r="M84" s="855"/>
      <c r="N84" s="57"/>
    </row>
    <row r="85" spans="1:14">
      <c r="B85" s="95" t="s">
        <v>1057</v>
      </c>
      <c r="C85" s="96"/>
      <c r="D85" s="96"/>
      <c r="E85" s="96"/>
      <c r="F85" s="96"/>
      <c r="G85" s="96"/>
      <c r="H85" s="96"/>
      <c r="I85" s="93"/>
      <c r="J85" s="94"/>
      <c r="K85" s="314">
        <v>0.05</v>
      </c>
      <c r="L85" s="854">
        <f>N79*K85</f>
        <v>167.58764250135118</v>
      </c>
      <c r="M85" s="855"/>
      <c r="N85" s="57"/>
    </row>
    <row r="86" spans="1:14" ht="15" thickBot="1">
      <c r="B86" s="97" t="s">
        <v>1058</v>
      </c>
      <c r="C86" s="98"/>
      <c r="D86" s="98"/>
      <c r="E86" s="98"/>
      <c r="F86" s="98"/>
      <c r="G86" s="98"/>
      <c r="H86" s="98"/>
      <c r="I86" s="99"/>
      <c r="J86" s="100"/>
      <c r="K86" s="315">
        <v>0.05</v>
      </c>
      <c r="L86" s="856">
        <f>N79*K86</f>
        <v>167.58764250135118</v>
      </c>
      <c r="M86" s="857"/>
      <c r="N86" s="57"/>
    </row>
    <row r="87" spans="1:14" ht="15" thickBot="1">
      <c r="B87" s="820" t="s">
        <v>1037</v>
      </c>
      <c r="C87" s="821"/>
      <c r="D87" s="821"/>
      <c r="E87" s="821"/>
      <c r="F87" s="821"/>
      <c r="G87" s="821"/>
      <c r="H87" s="821"/>
      <c r="I87" s="821"/>
      <c r="J87" s="821"/>
      <c r="K87" s="821"/>
      <c r="L87" s="821"/>
      <c r="M87" s="822"/>
      <c r="N87" s="58">
        <f>L84+L85+L86</f>
        <v>1005.5258550081071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4357.2787050351308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29.25" customHeight="1" thickBot="1">
      <c r="A31" t="s">
        <v>1929</v>
      </c>
      <c r="B31" s="86" t="s">
        <v>1810</v>
      </c>
      <c r="C31" s="960" t="s">
        <v>2155</v>
      </c>
      <c r="D31" s="961"/>
      <c r="E31" s="961"/>
      <c r="F31" s="961"/>
      <c r="G31" s="961"/>
      <c r="H31" s="961"/>
      <c r="I31" s="961"/>
      <c r="J31" s="961"/>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8000</v>
      </c>
      <c r="N36" s="282">
        <f>K36/M36</f>
        <v>5.75</v>
      </c>
    </row>
    <row r="37" spans="1:14">
      <c r="A37" s="119"/>
      <c r="B37" s="833"/>
      <c r="C37" s="834"/>
      <c r="D37" s="834"/>
      <c r="E37" s="834"/>
      <c r="F37" s="834"/>
      <c r="G37" s="834"/>
      <c r="H37" s="835"/>
      <c r="I37" s="431"/>
      <c r="J37" s="432"/>
      <c r="K37" s="279"/>
      <c r="L37" s="345"/>
      <c r="M37" s="346"/>
      <c r="N37" s="282"/>
    </row>
    <row r="38" spans="1:14">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31.283602603049999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521</v>
      </c>
      <c r="B48" s="49" t="str">
        <f>VLOOKUP(A48,MATERIALES!A5:D373,3,FALSE)</f>
        <v>Manto Temporal (Protección de Taludes)</v>
      </c>
      <c r="C48" s="291"/>
      <c r="D48" s="291"/>
      <c r="E48" s="291"/>
      <c r="F48" s="291"/>
      <c r="G48" s="291"/>
      <c r="H48" s="291"/>
      <c r="I48" s="291"/>
      <c r="J48" s="321" t="str">
        <f>VLOOKUP(A48,MATERIALES!A4:D640,2,FALSE)</f>
        <v>m2</v>
      </c>
      <c r="K48" s="496">
        <v>1.05</v>
      </c>
      <c r="L48" s="277"/>
      <c r="M48" s="412">
        <f>VLOOKUP(A48,MATERIALES!A5:D396,4,FALSE)</f>
        <v>3894.4756061692187</v>
      </c>
      <c r="N48" s="282">
        <f>K48*M48</f>
        <v>4089.19938647768</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15870.107204443008</v>
      </c>
      <c r="N49" s="282">
        <f>K49*M49</f>
        <v>15870.107204443008</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895.50891498869862</v>
      </c>
      <c r="N50" s="282">
        <f>K50*M50</f>
        <v>1791.0178299773972</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21750.324420898087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24334.968283806134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4866.9936567612267</v>
      </c>
      <c r="M84" s="855"/>
      <c r="N84" s="57"/>
    </row>
    <row r="85" spans="1:14">
      <c r="B85" s="95" t="s">
        <v>1057</v>
      </c>
      <c r="C85" s="96"/>
      <c r="D85" s="96"/>
      <c r="E85" s="96"/>
      <c r="F85" s="96"/>
      <c r="G85" s="96"/>
      <c r="H85" s="96"/>
      <c r="I85" s="93"/>
      <c r="J85" s="94"/>
      <c r="K85" s="314">
        <v>0.05</v>
      </c>
      <c r="L85" s="854">
        <f>N79*K85</f>
        <v>1216.7484141903067</v>
      </c>
      <c r="M85" s="855"/>
      <c r="N85" s="57"/>
    </row>
    <row r="86" spans="1:14" ht="15" thickBot="1">
      <c r="B86" s="97" t="s">
        <v>1058</v>
      </c>
      <c r="C86" s="98"/>
      <c r="D86" s="98"/>
      <c r="E86" s="98"/>
      <c r="F86" s="98"/>
      <c r="G86" s="98"/>
      <c r="H86" s="98"/>
      <c r="I86" s="99"/>
      <c r="J86" s="100"/>
      <c r="K86" s="315">
        <v>0.05</v>
      </c>
      <c r="L86" s="856">
        <f>N79*K86</f>
        <v>1216.7484141903067</v>
      </c>
      <c r="M86" s="857"/>
      <c r="N86" s="57"/>
    </row>
    <row r="87" spans="1:14" ht="15" thickBot="1">
      <c r="B87" s="820" t="s">
        <v>1037</v>
      </c>
      <c r="C87" s="821"/>
      <c r="D87" s="821"/>
      <c r="E87" s="821"/>
      <c r="F87" s="821"/>
      <c r="G87" s="821"/>
      <c r="H87" s="821"/>
      <c r="I87" s="821"/>
      <c r="J87" s="821"/>
      <c r="K87" s="821"/>
      <c r="L87" s="821"/>
      <c r="M87" s="822"/>
      <c r="N87" s="58">
        <f>L84+L85+L86</f>
        <v>7300.4904851418405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31635.458768947974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28.5" customHeight="1" thickBot="1">
      <c r="A31" t="s">
        <v>1929</v>
      </c>
      <c r="B31" s="86" t="s">
        <v>1811</v>
      </c>
      <c r="C31" s="960" t="s">
        <v>2158</v>
      </c>
      <c r="D31" s="961"/>
      <c r="E31" s="961"/>
      <c r="F31" s="961"/>
      <c r="G31" s="961"/>
      <c r="H31" s="961"/>
      <c r="I31" s="961"/>
      <c r="J31" s="961"/>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7"/>
      <c r="J36" s="278"/>
      <c r="K36" s="279">
        <f>VLOOKUP(A36,EQUIPOS!A6:D163,4,FALSE)</f>
        <v>46000</v>
      </c>
      <c r="L36" s="280"/>
      <c r="M36" s="346">
        <v>8000</v>
      </c>
      <c r="N36" s="282">
        <f>K36/M36</f>
        <v>5.75</v>
      </c>
    </row>
    <row r="37" spans="1:14">
      <c r="A37" s="119"/>
      <c r="B37" s="833"/>
      <c r="C37" s="834"/>
      <c r="D37" s="834"/>
      <c r="E37" s="834"/>
      <c r="F37" s="834"/>
      <c r="G37" s="834"/>
      <c r="H37" s="835"/>
      <c r="I37" s="431"/>
      <c r="J37" s="432"/>
      <c r="K37" s="279"/>
      <c r="L37" s="345"/>
      <c r="M37" s="346"/>
      <c r="N37" s="282"/>
    </row>
    <row r="38" spans="1:14">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31.283602603049999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522</v>
      </c>
      <c r="B48" s="49" t="str">
        <f>VLOOKUP(A48,MATERIALES!A5:D373,3,FALSE)</f>
        <v>Manto Permanente (Protección de Taludes)</v>
      </c>
      <c r="C48" s="291"/>
      <c r="D48" s="291"/>
      <c r="E48" s="291"/>
      <c r="F48" s="291"/>
      <c r="G48" s="291"/>
      <c r="H48" s="291"/>
      <c r="I48" s="291"/>
      <c r="J48" s="321" t="str">
        <f>VLOOKUP(A48,MATERIALES!A4:D640,2,FALSE)</f>
        <v>m2</v>
      </c>
      <c r="K48" s="496">
        <v>1.05</v>
      </c>
      <c r="L48" s="277"/>
      <c r="M48" s="412">
        <f>VLOOKUP(A48,MATERIALES!A5:D396,4,FALSE)</f>
        <v>7590.7103918630928</v>
      </c>
      <c r="N48" s="282">
        <f>K48*M48</f>
        <v>7970.245911456248</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15870.107204443008</v>
      </c>
      <c r="N49" s="282">
        <f>K49*M49</f>
        <v>15870.107204443008</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895.50891498869862</v>
      </c>
      <c r="N50" s="282">
        <f>K50*M50</f>
        <v>1791.0178299773972</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25631.370945876653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28216.014808784701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5643.2029617569406</v>
      </c>
      <c r="M84" s="855"/>
      <c r="N84" s="57"/>
    </row>
    <row r="85" spans="1:14">
      <c r="B85" s="95" t="s">
        <v>1057</v>
      </c>
      <c r="C85" s="96"/>
      <c r="D85" s="96"/>
      <c r="E85" s="96"/>
      <c r="F85" s="96"/>
      <c r="G85" s="96"/>
      <c r="H85" s="96"/>
      <c r="I85" s="93"/>
      <c r="J85" s="94"/>
      <c r="K85" s="314">
        <v>0.05</v>
      </c>
      <c r="L85" s="854">
        <f>N79*K85</f>
        <v>1410.8007404392351</v>
      </c>
      <c r="M85" s="855"/>
      <c r="N85" s="57"/>
    </row>
    <row r="86" spans="1:14" ht="15" thickBot="1">
      <c r="B86" s="97" t="s">
        <v>1058</v>
      </c>
      <c r="C86" s="98"/>
      <c r="D86" s="98"/>
      <c r="E86" s="98"/>
      <c r="F86" s="98"/>
      <c r="G86" s="98"/>
      <c r="H86" s="98"/>
      <c r="I86" s="99"/>
      <c r="J86" s="100"/>
      <c r="K86" s="315">
        <v>0.05</v>
      </c>
      <c r="L86" s="856">
        <f>N79*K86</f>
        <v>1410.8007404392351</v>
      </c>
      <c r="M86" s="857"/>
      <c r="N86" s="57"/>
    </row>
    <row r="87" spans="1:14" ht="15" thickBot="1">
      <c r="B87" s="820" t="s">
        <v>1037</v>
      </c>
      <c r="C87" s="821"/>
      <c r="D87" s="821"/>
      <c r="E87" s="821"/>
      <c r="F87" s="821"/>
      <c r="G87" s="821"/>
      <c r="H87" s="821"/>
      <c r="I87" s="821"/>
      <c r="J87" s="821"/>
      <c r="K87" s="821"/>
      <c r="L87" s="821"/>
      <c r="M87" s="822"/>
      <c r="N87" s="58">
        <f>L84+L85+L86</f>
        <v>8464.8044426354118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36680.819251420115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1249</v>
      </c>
      <c r="C31" s="87" t="s">
        <v>2296</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119</v>
      </c>
      <c r="B36" s="833" t="str">
        <f>VLOOKUP(A36,EQUIPOS!A6:D154,3,FALSE)</f>
        <v xml:space="preserve">Bomba de concreto, Producción: 30 m3/h, POTENCIA: 67 HP, MAX PRESION DE CONCRETO: 1150 PSI
</v>
      </c>
      <c r="C36" s="834"/>
      <c r="D36" s="834"/>
      <c r="E36" s="834"/>
      <c r="F36" s="834"/>
      <c r="G36" s="834"/>
      <c r="H36" s="835"/>
      <c r="I36" s="277"/>
      <c r="J36" s="278"/>
      <c r="K36" s="279">
        <f>VLOOKUP(A36,EQUIPOS!A6:D163,4,FALSE)</f>
        <v>36878</v>
      </c>
      <c r="L36" s="280"/>
      <c r="M36" s="346">
        <v>100</v>
      </c>
      <c r="N36" s="282">
        <f>K36/M36</f>
        <v>368.78</v>
      </c>
    </row>
    <row r="37" spans="1:14">
      <c r="A37" s="119" t="s">
        <v>138</v>
      </c>
      <c r="B37" s="833" t="str">
        <f>VLOOKUP(A37,EQUIPOS!A7:D154,3,FALSE)</f>
        <v>Camioneta D-300</v>
      </c>
      <c r="C37" s="834"/>
      <c r="D37" s="834"/>
      <c r="E37" s="834"/>
      <c r="F37" s="834"/>
      <c r="G37" s="834"/>
      <c r="H37" s="835"/>
      <c r="I37" s="431"/>
      <c r="J37" s="432"/>
      <c r="K37" s="279">
        <f>VLOOKUP(A37,EQUIPOS!A7:D164,4,FALSE)</f>
        <v>46000</v>
      </c>
      <c r="L37" s="345"/>
      <c r="M37" s="346">
        <v>1000</v>
      </c>
      <c r="N37" s="282">
        <f>K37/M37</f>
        <v>46</v>
      </c>
    </row>
    <row r="38" spans="1:14">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0.01</v>
      </c>
      <c r="N41" s="354">
        <f>N77*M41</f>
        <v>3.8300403904575</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418.61004039045747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606</v>
      </c>
      <c r="B48" s="49" t="str">
        <f>VLOOKUP(A48,MATERIALES!A5:D373,3,FALSE)</f>
        <v>Mortero 1:3</v>
      </c>
      <c r="C48" s="291"/>
      <c r="D48" s="291"/>
      <c r="E48" s="291"/>
      <c r="F48" s="291"/>
      <c r="G48" s="291"/>
      <c r="H48" s="291"/>
      <c r="I48" s="291"/>
      <c r="J48" s="321" t="str">
        <f>VLOOKUP(A48,MATERIALES!A4:D640,2,FALSE)</f>
        <v>m3</v>
      </c>
      <c r="K48" s="496">
        <v>0.1</v>
      </c>
      <c r="L48" s="277"/>
      <c r="M48" s="412">
        <f>VLOOKUP(A48,MATERIALES!A5:D396,4,FALSE)</f>
        <v>363834.33547303837</v>
      </c>
      <c r="N48" s="282">
        <f>K48*M48</f>
        <v>36383.433547303837</v>
      </c>
    </row>
    <row r="49" spans="1:14">
      <c r="A49" s="176" t="s">
        <v>806</v>
      </c>
      <c r="B49" s="49" t="str">
        <f>VLOOKUP(A49,MATERIALES!A6:D373,3,FALSE)</f>
        <v>Varilla 5/8</v>
      </c>
      <c r="C49" s="435"/>
      <c r="D49" s="435"/>
      <c r="E49" s="435"/>
      <c r="F49" s="435"/>
      <c r="G49" s="435"/>
      <c r="H49" s="435"/>
      <c r="I49" s="435"/>
      <c r="J49" s="322" t="str">
        <f>VLOOKUP(A49,MATERIALES!A5:D641,2,FALSE)</f>
        <v>kg</v>
      </c>
      <c r="K49" s="496">
        <v>1.1000000000000001</v>
      </c>
      <c r="L49" s="431"/>
      <c r="M49" s="412">
        <f>VLOOKUP(A49,MATERIALES!A6:D397,4,FALSE)</f>
        <v>5525</v>
      </c>
      <c r="N49" s="282">
        <f>K49*M49</f>
        <v>6077.5000000000009</v>
      </c>
    </row>
    <row r="50" spans="1:14">
      <c r="A50" s="176" t="s">
        <v>1015</v>
      </c>
      <c r="B50" s="49" t="str">
        <f>VLOOKUP(A50,MATERIALES!A6:D373,3,FALSE)</f>
        <v>Malla Electrosoldada de 5/16</v>
      </c>
      <c r="C50" s="435"/>
      <c r="D50" s="435"/>
      <c r="E50" s="435"/>
      <c r="F50" s="435"/>
      <c r="G50" s="435"/>
      <c r="H50" s="435"/>
      <c r="I50" s="435"/>
      <c r="J50" s="322" t="str">
        <f>VLOOKUP(A50,MATERIALES!A6:D642,2,FALSE)</f>
        <v>m2</v>
      </c>
      <c r="K50" s="496">
        <v>1</v>
      </c>
      <c r="L50" s="431"/>
      <c r="M50" s="412">
        <f>VLOOKUP(A50,MATERIALES!A6:D398,4,FALSE)</f>
        <v>5090.9463857813898</v>
      </c>
      <c r="N50" s="282">
        <f>K50*M50</f>
        <v>5090.9463857813898</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47551.879933085227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800</v>
      </c>
      <c r="N71" s="405">
        <f>K71/M71</f>
        <v>255.33602603049999</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800</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383.00403904575001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48353.494012521434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9670.6988025042865</v>
      </c>
      <c r="M84" s="855"/>
      <c r="N84" s="57"/>
    </row>
    <row r="85" spans="1:14">
      <c r="B85" s="95" t="s">
        <v>1057</v>
      </c>
      <c r="C85" s="96"/>
      <c r="D85" s="96"/>
      <c r="E85" s="96"/>
      <c r="F85" s="96"/>
      <c r="G85" s="96"/>
      <c r="H85" s="96"/>
      <c r="I85" s="93"/>
      <c r="J85" s="94"/>
      <c r="K85" s="314">
        <v>0.05</v>
      </c>
      <c r="L85" s="854">
        <f>N79*K85</f>
        <v>2417.6747006260716</v>
      </c>
      <c r="M85" s="855"/>
      <c r="N85" s="57"/>
    </row>
    <row r="86" spans="1:14" ht="15" thickBot="1">
      <c r="B86" s="97" t="s">
        <v>1058</v>
      </c>
      <c r="C86" s="98"/>
      <c r="D86" s="98"/>
      <c r="E86" s="98"/>
      <c r="F86" s="98"/>
      <c r="G86" s="98"/>
      <c r="H86" s="98"/>
      <c r="I86" s="99"/>
      <c r="J86" s="100"/>
      <c r="K86" s="315">
        <v>0.05</v>
      </c>
      <c r="L86" s="856">
        <f>N79*K86</f>
        <v>2417.6747006260716</v>
      </c>
      <c r="M86" s="857"/>
      <c r="N86" s="57"/>
    </row>
    <row r="87" spans="1:14" ht="15" thickBot="1">
      <c r="B87" s="820" t="s">
        <v>1037</v>
      </c>
      <c r="C87" s="821"/>
      <c r="D87" s="821"/>
      <c r="E87" s="821"/>
      <c r="F87" s="821"/>
      <c r="G87" s="821"/>
      <c r="H87" s="821"/>
      <c r="I87" s="821"/>
      <c r="J87" s="821"/>
      <c r="K87" s="821"/>
      <c r="L87" s="821"/>
      <c r="M87" s="822"/>
      <c r="N87" s="58">
        <f>L84+L85+L86</f>
        <v>14506.048203756431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62859.542216277863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2" t="s">
        <v>2321</v>
      </c>
      <c r="L29" s="831" t="s">
        <v>1029</v>
      </c>
      <c r="M29" s="832"/>
      <c r="N29" s="77" t="s">
        <v>1030</v>
      </c>
    </row>
    <row r="30" spans="1:14" ht="17.25" hidden="1" customHeight="1">
      <c r="B30" s="77" t="s">
        <v>1027</v>
      </c>
      <c r="C30" s="829" t="s">
        <v>1028</v>
      </c>
      <c r="D30" s="830"/>
      <c r="E30" s="830"/>
      <c r="F30" s="830"/>
      <c r="G30" s="830"/>
      <c r="H30" s="830"/>
      <c r="I30" s="830"/>
      <c r="J30" s="78"/>
      <c r="K30" s="317"/>
      <c r="L30" s="831" t="s">
        <v>1029</v>
      </c>
      <c r="M30" s="832"/>
      <c r="N30" s="77" t="s">
        <v>1030</v>
      </c>
    </row>
    <row r="31" spans="1:14" ht="15" thickBot="1">
      <c r="A31" t="s">
        <v>1929</v>
      </c>
      <c r="B31" s="86" t="s">
        <v>1812</v>
      </c>
      <c r="C31" s="87" t="s">
        <v>2297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N77*M41</f>
        <v>255.33602603049999</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496">
        <v>0.5</v>
      </c>
      <c r="L48" s="277"/>
      <c r="M48" s="412">
        <f>VLOOKUP(A48,MATERIALES!A5:D396,4,FALSE)</f>
        <v>30764.49175276946</v>
      </c>
      <c r="N48" s="282">
        <f>K48*M48</f>
        <v>15382.24587638473</v>
      </c>
    </row>
    <row r="49" spans="1:14">
      <c r="A49" s="176" t="s">
        <v>996</v>
      </c>
      <c r="B49" s="49" t="str">
        <f>VLOOKUP(A49,MATERIALES!A6:D373,3,FALSE)</f>
        <v>Árbol de 1.2 m (Paisajístico)</v>
      </c>
      <c r="C49" s="435"/>
      <c r="D49" s="435"/>
      <c r="E49" s="435"/>
      <c r="F49" s="435"/>
      <c r="G49" s="435"/>
      <c r="H49" s="435"/>
      <c r="I49" s="435"/>
      <c r="J49" s="322" t="str">
        <f>VLOOKUP(A49,MATERIALES!A5:D641,2,FALSE)</f>
        <v>u</v>
      </c>
      <c r="K49" s="496">
        <v>1</v>
      </c>
      <c r="L49" s="431"/>
      <c r="M49" s="412">
        <f>VLOOKUP(A49,MATERIALES!A6:D397,4,FALSE)</f>
        <v>16243</v>
      </c>
      <c r="N49" s="282">
        <f>K49*M49</f>
        <v>16243</v>
      </c>
    </row>
    <row r="50" spans="1:14">
      <c r="A50" s="176"/>
      <c r="B50" s="49"/>
      <c r="C50" s="435"/>
      <c r="D50" s="435"/>
      <c r="E50" s="435"/>
      <c r="F50" s="435"/>
      <c r="G50" s="435"/>
      <c r="H50" s="435"/>
      <c r="I50" s="435"/>
      <c r="J50" s="328"/>
      <c r="K50" s="496"/>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31625.245876384732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823" t="s">
        <v>1045</v>
      </c>
      <c r="M59" s="796"/>
      <c r="N59" s="82" t="s">
        <v>1035</v>
      </c>
    </row>
    <row r="60" spans="1:14">
      <c r="B60" s="52"/>
      <c r="C60" s="327"/>
      <c r="D60" s="327"/>
      <c r="E60" s="327"/>
      <c r="F60" s="327"/>
      <c r="G60" s="327"/>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321"/>
      <c r="I63" s="289"/>
      <c r="J63" s="296"/>
      <c r="K63" s="289"/>
      <c r="L63" s="824"/>
      <c r="M63" s="825"/>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2"/>
      <c r="M65" s="993"/>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6" t="s">
        <v>1047</v>
      </c>
      <c r="C70" s="847"/>
      <c r="D70" s="847"/>
      <c r="E70" s="847"/>
      <c r="F70" s="847"/>
      <c r="G70" s="847"/>
      <c r="H70" s="847"/>
      <c r="I70" s="79" t="s">
        <v>1048</v>
      </c>
      <c r="J70" s="81" t="s">
        <v>1494</v>
      </c>
      <c r="K70" s="80" t="s">
        <v>1050</v>
      </c>
      <c r="L70" s="848" t="s">
        <v>1034</v>
      </c>
      <c r="M70" s="972"/>
      <c r="N70" s="104" t="s">
        <v>1035</v>
      </c>
    </row>
    <row r="71" spans="1:15">
      <c r="A71" s="177"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97">
        <v>10</v>
      </c>
      <c r="N71" s="405">
        <f>K71/M71</f>
        <v>5106.7205206099998</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88"/>
      <c r="C76" s="989"/>
      <c r="D76" s="989"/>
      <c r="E76" s="989"/>
      <c r="F76" s="989"/>
      <c r="G76" s="989"/>
      <c r="H76" s="989"/>
      <c r="I76" s="175"/>
      <c r="J76" s="175"/>
      <c r="K76" s="175"/>
      <c r="L76" s="990"/>
      <c r="M76" s="991"/>
      <c r="N76" s="495"/>
    </row>
    <row r="77" spans="1:15" ht="15" thickBot="1">
      <c r="B77" s="820" t="s">
        <v>1037</v>
      </c>
      <c r="C77" s="821"/>
      <c r="D77" s="821"/>
      <c r="E77" s="821"/>
      <c r="F77" s="821"/>
      <c r="G77" s="821"/>
      <c r="H77" s="821"/>
      <c r="I77" s="821"/>
      <c r="J77" s="821"/>
      <c r="K77" s="821"/>
      <c r="L77" s="821"/>
      <c r="M77" s="822"/>
      <c r="N77" s="311">
        <f>SUM(N71:N76)</f>
        <v>5106.7205206099998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36987.302423025234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4"/>
      <c r="J83" s="344"/>
      <c r="K83" s="312" t="s">
        <v>1054</v>
      </c>
      <c r="L83" s="850" t="s">
        <v>1055</v>
      </c>
      <c r="M83" s="851"/>
      <c r="N83" s="313"/>
    </row>
    <row r="84" spans="1:14">
      <c r="B84" s="852" t="s">
        <v>1056</v>
      </c>
      <c r="C84" s="853"/>
      <c r="D84" s="853"/>
      <c r="E84" s="853"/>
      <c r="F84" s="853"/>
      <c r="G84" s="853"/>
      <c r="H84" s="853"/>
      <c r="I84" s="93"/>
      <c r="J84" s="94"/>
      <c r="K84" s="314">
        <v>0.2</v>
      </c>
      <c r="L84" s="854">
        <f>N79*K84</f>
        <v>7397.460484605047</v>
      </c>
      <c r="M84" s="855"/>
      <c r="N84" s="57"/>
    </row>
    <row r="85" spans="1:14">
      <c r="B85" s="95" t="s">
        <v>1057</v>
      </c>
      <c r="C85" s="96"/>
      <c r="D85" s="96"/>
      <c r="E85" s="96"/>
      <c r="F85" s="96"/>
      <c r="G85" s="96"/>
      <c r="H85" s="96"/>
      <c r="I85" s="93"/>
      <c r="J85" s="94"/>
      <c r="K85" s="314">
        <v>0.05</v>
      </c>
      <c r="L85" s="854">
        <f>N79*K85</f>
        <v>1849.3651211512617</v>
      </c>
      <c r="M85" s="855"/>
      <c r="N85" s="57"/>
    </row>
    <row r="86" spans="1:14" ht="15" thickBot="1">
      <c r="B86" s="97" t="s">
        <v>1058</v>
      </c>
      <c r="C86" s="98"/>
      <c r="D86" s="98"/>
      <c r="E86" s="98"/>
      <c r="F86" s="98"/>
      <c r="G86" s="98"/>
      <c r="H86" s="98"/>
      <c r="I86" s="99"/>
      <c r="J86" s="100"/>
      <c r="K86" s="315">
        <v>0.05</v>
      </c>
      <c r="L86" s="856">
        <f>N79*K86</f>
        <v>1849.3651211512617</v>
      </c>
      <c r="M86" s="857"/>
      <c r="N86" s="57"/>
    </row>
    <row r="87" spans="1:14" ht="15" thickBot="1">
      <c r="B87" s="820" t="s">
        <v>1037</v>
      </c>
      <c r="C87" s="821"/>
      <c r="D87" s="821"/>
      <c r="E87" s="821"/>
      <c r="F87" s="821"/>
      <c r="G87" s="821"/>
      <c r="H87" s="821"/>
      <c r="I87" s="821"/>
      <c r="J87" s="821"/>
      <c r="K87" s="821"/>
      <c r="L87" s="821"/>
      <c r="M87" s="822"/>
      <c r="N87" s="58">
        <f>L84+L85+L86</f>
        <v>11096.190726907571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48083.493149932809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68"/>
      <c r="K119" s="968"/>
      <c r="L119" s="968"/>
      <c r="M119" s="968"/>
      <c r="N119" s="969"/>
    </row>
    <row r="120" spans="2:14" ht="15" thickBot="1">
      <c r="B120" s="429" t="s">
        <v>2327</v>
      </c>
      <c r="C120" s="430"/>
      <c r="D120" s="430"/>
      <c r="E120" s="269"/>
      <c r="F120" s="269"/>
      <c r="G120" s="269"/>
      <c r="H120" s="269"/>
      <c r="I120" s="269"/>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t="17.25" hidden="1" customHeight="1" thickBot="1">
      <c r="B30" s="77" t="s">
        <v>1027</v>
      </c>
      <c r="C30" s="829" t="s">
        <v>1028</v>
      </c>
      <c r="D30" s="830"/>
      <c r="E30" s="830"/>
      <c r="F30" s="830"/>
      <c r="G30" s="830"/>
      <c r="H30" s="830"/>
      <c r="I30" s="830"/>
      <c r="J30" s="78"/>
      <c r="K30" s="317"/>
      <c r="L30" s="831" t="s">
        <v>1029</v>
      </c>
      <c r="M30" s="832"/>
      <c r="N30" s="77" t="s">
        <v>1030</v>
      </c>
    </row>
    <row r="31" spans="1:14" ht="15" thickBot="1">
      <c r="A31" t="s">
        <v>1929</v>
      </c>
      <c r="B31" s="86" t="s">
        <v>1813</v>
      </c>
      <c r="C31" s="87" t="s">
        <v>2298</v>
      </c>
      <c r="D31" s="88"/>
      <c r="E31" s="88"/>
      <c r="F31" s="88"/>
      <c r="G31" s="88"/>
      <c r="H31" s="88"/>
      <c r="I31" s="88"/>
      <c r="J31" s="88"/>
      <c r="K31" s="463"/>
      <c r="L31" s="316" t="s">
        <v>1068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7"/>
      <c r="J36" s="278"/>
      <c r="K36" s="279"/>
      <c r="L36" s="280"/>
      <c r="M36" s="346"/>
      <c r="N36" s="282"/>
    </row>
    <row r="37" spans="1:14">
      <c r="A37" s="119"/>
      <c r="B37" s="833"/>
      <c r="C37" s="834"/>
      <c r="D37" s="834"/>
      <c r="E37" s="834"/>
      <c r="F37" s="834"/>
      <c r="G37" s="834"/>
      <c r="H37" s="835"/>
      <c r="I37" s="431"/>
      <c r="J37" s="432"/>
      <c r="K37" s="279"/>
      <c r="L37" s="345"/>
      <c r="M37" s="346"/>
      <c r="N37" s="282"/>
    </row>
    <row r="38" spans="1:14">
      <c r="B38" s="833"/>
      <c r="C38" s="834"/>
      <c r="D38" s="834"/>
      <c r="E38" s="834"/>
      <c r="F38" s="834"/>
      <c r="G38" s="834"/>
      <c r="H38" s="835"/>
      <c r="I38" s="338"/>
      <c r="J38" s="340"/>
      <c r="K38" s="279"/>
      <c r="L38" s="433"/>
      <c r="M38" s="434"/>
      <c r="N38" s="282"/>
    </row>
    <row r="39" spans="1:14">
      <c r="B39" s="833"/>
      <c r="C39" s="834"/>
      <c r="D39" s="834"/>
      <c r="E39" s="834"/>
      <c r="F39" s="834"/>
      <c r="G39" s="834"/>
      <c r="H39" s="835"/>
      <c r="I39" s="42"/>
      <c r="J39" s="43"/>
      <c r="K39" s="279"/>
      <c r="L39" s="286"/>
      <c r="M39" s="346"/>
      <c r="N39" s="282"/>
    </row>
    <row r="40" spans="1:14">
      <c r="B40" s="330"/>
      <c r="C40" s="331"/>
      <c r="D40" s="331"/>
      <c r="E40" s="331"/>
      <c r="F40" s="333"/>
      <c r="G40" s="333"/>
      <c r="H40" s="131"/>
      <c r="I40" s="42"/>
      <c r="J40" s="43"/>
      <c r="K40" s="279"/>
      <c r="L40" s="286"/>
      <c r="M40" s="287"/>
      <c r="N40" s="283"/>
    </row>
    <row r="41" spans="1:14">
      <c r="B41" s="840" t="s">
        <v>1036</v>
      </c>
      <c r="C41" s="841"/>
      <c r="D41" s="841"/>
      <c r="E41" s="44"/>
      <c r="F41" s="45"/>
      <c r="G41" s="45"/>
      <c r="H41" s="46"/>
      <c r="I41" s="42"/>
      <c r="J41" s="43"/>
      <c r="K41" s="289"/>
      <c r="L41" s="286"/>
      <c r="M41" s="411">
        <v>0.05</v>
      </c>
      <c r="N41" s="354">
        <f>N76*M41</f>
        <v>85112.008676833342</v>
      </c>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404">
        <f>SUM(N36:N42)</f>
        <v>85112.008676833342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A48" s="176" t="s">
        <v>995</v>
      </c>
      <c r="B48" s="49" t="str">
        <f>VLOOKUP(A48,MATERIALES!A6:D373,3,FALSE)</f>
        <v>Árbol de 0.6 m (Protector)</v>
      </c>
      <c r="C48" s="435"/>
      <c r="D48" s="435"/>
      <c r="E48" s="435"/>
      <c r="F48" s="435"/>
      <c r="G48" s="435"/>
      <c r="H48" s="435"/>
      <c r="I48" s="435"/>
      <c r="J48" s="328" t="str">
        <f>VLOOKUP(A48,MATERIALES!A4:D640,2,FALSE)</f>
        <v>u</v>
      </c>
      <c r="K48" s="496">
        <v>1100</v>
      </c>
      <c r="L48" s="431"/>
      <c r="M48" s="412">
        <f>VLOOKUP(A48,MATERIALES!A6:D397,4,FALSE)</f>
        <v>601</v>
      </c>
      <c r="N48" s="282">
        <f>K48*M48</f>
        <v>661100</v>
      </c>
    </row>
    <row r="49" spans="1:14">
      <c r="A49" s="176"/>
      <c r="B49" s="49"/>
      <c r="C49" s="435"/>
      <c r="D49" s="435"/>
      <c r="E49" s="435"/>
      <c r="F49" s="435"/>
      <c r="G49" s="435"/>
      <c r="H49" s="435"/>
      <c r="I49" s="435"/>
      <c r="J49" s="328"/>
      <c r="K49" s="455"/>
      <c r="L49" s="431"/>
      <c r="M49" s="412"/>
      <c r="N49" s="282"/>
    </row>
    <row r="50" spans="1:14">
      <c r="A50" s="176"/>
      <c r="B50" s="49"/>
      <c r="C50" s="435"/>
      <c r="D50" s="435"/>
      <c r="E50" s="435"/>
      <c r="F50" s="435"/>
      <c r="G50" s="435"/>
      <c r="H50" s="435"/>
      <c r="I50" s="435"/>
      <c r="J50" s="321"/>
      <c r="K50" s="407"/>
      <c r="L50" s="431"/>
      <c r="M50" s="412"/>
      <c r="N50" s="282"/>
    </row>
    <row r="51" spans="1:14">
      <c r="B51" s="330"/>
      <c r="C51" s="53"/>
      <c r="D51" s="53"/>
      <c r="E51" s="53"/>
      <c r="F51" s="53"/>
      <c r="G51" s="53"/>
      <c r="H51" s="53"/>
      <c r="I51" s="53"/>
      <c r="J51" s="298"/>
      <c r="K51" s="175"/>
      <c r="L51" s="328"/>
      <c r="M51" s="436"/>
      <c r="N51" s="283"/>
    </row>
    <row r="52" spans="1:14">
      <c r="B52" s="174"/>
      <c r="C52" s="327"/>
      <c r="D52" s="327"/>
      <c r="E52" s="327"/>
      <c r="F52" s="327"/>
      <c r="G52" s="327"/>
      <c r="H52" s="327"/>
      <c r="I52" s="327"/>
      <c r="J52" s="321"/>
      <c r="K52" s="50"/>
      <c r="L52" s="328"/>
      <c r="M52" s="436"/>
      <c r="N52" s="283"/>
    </row>
    <row r="53" spans="1:14" ht="15" thickBot="1">
      <c r="B53" s="488"/>
      <c r="C53" s="53"/>
      <c r="D53" s="53"/>
      <c r="E53" s="53"/>
      <c r="F53" s="53"/>
      <c r="G53" s="53"/>
      <c r="H53" s="53"/>
      <c r="I53" s="53"/>
      <c r="J53" s="298"/>
      <c r="K53" s="175"/>
      <c r="L53" s="489"/>
      <c r="M53" s="490"/>
      <c r="N53" s="491"/>
    </row>
    <row r="54" spans="1:14" ht="15" thickBot="1">
      <c r="B54" s="820" t="s">
        <v>1037</v>
      </c>
      <c r="C54" s="821"/>
      <c r="D54" s="821"/>
      <c r="E54" s="821"/>
      <c r="F54" s="821"/>
      <c r="G54" s="821"/>
      <c r="H54" s="821"/>
      <c r="I54" s="821"/>
      <c r="J54" s="821"/>
      <c r="K54" s="821"/>
      <c r="L54" s="821"/>
      <c r="M54" s="822"/>
      <c r="N54" s="404">
        <f>SUM(N48:N53)</f>
        <v>661100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823" t="s">
        <v>1045</v>
      </c>
      <c r="M58" s="796"/>
      <c r="N58" s="82" t="s">
        <v>1035</v>
      </c>
    </row>
    <row r="59" spans="1:14">
      <c r="B59" s="52"/>
      <c r="C59" s="327"/>
      <c r="D59" s="327"/>
      <c r="E59" s="327"/>
      <c r="F59" s="327"/>
      <c r="G59" s="327"/>
      <c r="H59" s="321"/>
      <c r="I59" s="289"/>
      <c r="J59" s="296"/>
      <c r="K59" s="289"/>
      <c r="L59" s="824"/>
      <c r="M59" s="825"/>
      <c r="N59" s="297"/>
    </row>
    <row r="60" spans="1:14">
      <c r="B60" s="52"/>
      <c r="C60" s="53"/>
      <c r="D60" s="53"/>
      <c r="E60" s="53"/>
      <c r="F60" s="53"/>
      <c r="G60" s="53"/>
      <c r="H60" s="321"/>
      <c r="I60" s="289"/>
      <c r="J60" s="296"/>
      <c r="K60" s="289"/>
      <c r="L60" s="824"/>
      <c r="M60" s="825"/>
      <c r="N60" s="297"/>
    </row>
    <row r="61" spans="1:14">
      <c r="B61" s="52"/>
      <c r="C61" s="53"/>
      <c r="D61" s="53"/>
      <c r="E61" s="53"/>
      <c r="F61" s="53"/>
      <c r="G61" s="53"/>
      <c r="H61" s="321"/>
      <c r="I61" s="289"/>
      <c r="J61" s="296"/>
      <c r="K61" s="289"/>
      <c r="L61" s="824"/>
      <c r="M61" s="825"/>
      <c r="N61" s="297"/>
    </row>
    <row r="62" spans="1:14">
      <c r="B62" s="52"/>
      <c r="C62" s="53"/>
      <c r="D62" s="53"/>
      <c r="E62" s="53"/>
      <c r="F62" s="53"/>
      <c r="G62" s="53"/>
      <c r="H62" s="321"/>
      <c r="I62" s="289"/>
      <c r="J62" s="296"/>
      <c r="K62" s="289"/>
      <c r="L62" s="824"/>
      <c r="M62" s="825"/>
      <c r="N62" s="297"/>
    </row>
    <row r="63" spans="1:14">
      <c r="B63" s="52"/>
      <c r="C63" s="53"/>
      <c r="D63" s="53"/>
      <c r="E63" s="53"/>
      <c r="F63" s="53"/>
      <c r="G63" s="53"/>
      <c r="H63" s="298"/>
      <c r="I63" s="289"/>
      <c r="J63" s="289"/>
      <c r="K63" s="289"/>
      <c r="L63" s="299"/>
      <c r="M63" s="300"/>
      <c r="N63" s="301"/>
    </row>
    <row r="64" spans="1:14" ht="15" thickBot="1">
      <c r="B64" s="55"/>
      <c r="C64" s="53"/>
      <c r="D64" s="53"/>
      <c r="E64" s="53"/>
      <c r="F64" s="53"/>
      <c r="G64" s="53"/>
      <c r="H64" s="494"/>
      <c r="I64" s="175"/>
      <c r="J64" s="175"/>
      <c r="K64" s="175"/>
      <c r="L64" s="992"/>
      <c r="M64" s="993"/>
      <c r="N64" s="495"/>
    </row>
    <row r="65" spans="1:15" ht="15" thickBot="1">
      <c r="B65" s="820" t="s">
        <v>1037</v>
      </c>
      <c r="C65" s="821"/>
      <c r="D65" s="821"/>
      <c r="E65" s="821"/>
      <c r="F65" s="821"/>
      <c r="G65" s="821"/>
      <c r="H65" s="821"/>
      <c r="I65" s="821"/>
      <c r="J65" s="821"/>
      <c r="K65" s="821"/>
      <c r="L65" s="821"/>
      <c r="M65" s="822"/>
      <c r="N65" s="404"/>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6" t="s">
        <v>1047</v>
      </c>
      <c r="C69" s="847"/>
      <c r="D69" s="847"/>
      <c r="E69" s="847"/>
      <c r="F69" s="847"/>
      <c r="G69" s="847"/>
      <c r="H69" s="847"/>
      <c r="I69" s="79" t="s">
        <v>1048</v>
      </c>
      <c r="J69" s="81" t="s">
        <v>1494</v>
      </c>
      <c r="K69" s="80" t="s">
        <v>1050</v>
      </c>
      <c r="L69" s="848" t="s">
        <v>1034</v>
      </c>
      <c r="M69" s="972"/>
      <c r="N69" s="104" t="s">
        <v>1035</v>
      </c>
    </row>
    <row r="70" spans="1:15">
      <c r="A70" s="177"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497">
        <v>0.15</v>
      </c>
      <c r="N70" s="405">
        <f>K70/M70</f>
        <v>1702240.1735366667</v>
      </c>
      <c r="O70" s="112"/>
    </row>
    <row r="71" spans="1:15">
      <c r="A71" s="177"/>
      <c r="B71" s="55"/>
      <c r="C71" s="53"/>
      <c r="D71" s="53"/>
      <c r="E71" s="53"/>
      <c r="F71" s="53"/>
      <c r="G71" s="53"/>
      <c r="H71" s="53"/>
      <c r="I71" s="302"/>
      <c r="J71" s="303"/>
      <c r="K71" s="304"/>
      <c r="L71" s="56"/>
      <c r="M71" s="444"/>
      <c r="N71" s="405"/>
    </row>
    <row r="72" spans="1:1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88"/>
      <c r="C75" s="989"/>
      <c r="D75" s="989"/>
      <c r="E75" s="989"/>
      <c r="F75" s="989"/>
      <c r="G75" s="989"/>
      <c r="H75" s="989"/>
      <c r="I75" s="175"/>
      <c r="J75" s="175"/>
      <c r="K75" s="175"/>
      <c r="L75" s="990"/>
      <c r="M75" s="991"/>
      <c r="N75" s="51"/>
    </row>
    <row r="76" spans="1:15" ht="15" thickBot="1">
      <c r="B76" s="820" t="s">
        <v>1037</v>
      </c>
      <c r="C76" s="821"/>
      <c r="D76" s="821"/>
      <c r="E76" s="821"/>
      <c r="F76" s="821"/>
      <c r="G76" s="821"/>
      <c r="H76" s="821"/>
      <c r="I76" s="821"/>
      <c r="J76" s="821"/>
      <c r="K76" s="821"/>
      <c r="L76" s="821"/>
      <c r="M76" s="822"/>
      <c r="N76" s="311">
        <f>SUM(N70:N75)</f>
        <v>1702240.1735366667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2448452.1822135001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489690.43644270004</v>
      </c>
      <c r="M83" s="855"/>
      <c r="N83" s="57"/>
    </row>
    <row r="84" spans="1:14">
      <c r="B84" s="95" t="s">
        <v>1057</v>
      </c>
      <c r="C84" s="96"/>
      <c r="D84" s="96"/>
      <c r="E84" s="96"/>
      <c r="F84" s="96"/>
      <c r="G84" s="96"/>
      <c r="H84" s="96"/>
      <c r="I84" s="93"/>
      <c r="J84" s="94"/>
      <c r="K84" s="314">
        <v>0.05</v>
      </c>
      <c r="L84" s="854">
        <f>N78*K84</f>
        <v>122422.60911067501</v>
      </c>
      <c r="M84" s="855"/>
      <c r="N84" s="57"/>
    </row>
    <row r="85" spans="1:14" ht="15" thickBot="1">
      <c r="B85" s="97" t="s">
        <v>1058</v>
      </c>
      <c r="C85" s="98"/>
      <c r="D85" s="98"/>
      <c r="E85" s="98"/>
      <c r="F85" s="98"/>
      <c r="G85" s="98"/>
      <c r="H85" s="98"/>
      <c r="I85" s="99"/>
      <c r="J85" s="100"/>
      <c r="K85" s="315">
        <v>0.05</v>
      </c>
      <c r="L85" s="856">
        <f>N78*K85</f>
        <v>122422.60911067501</v>
      </c>
      <c r="M85" s="857"/>
      <c r="N85" s="57"/>
    </row>
    <row r="86" spans="1:14" ht="15" thickBot="1">
      <c r="B86" s="820" t="s">
        <v>1037</v>
      </c>
      <c r="C86" s="821"/>
      <c r="D86" s="821"/>
      <c r="E86" s="821"/>
      <c r="F86" s="821"/>
      <c r="G86" s="821"/>
      <c r="H86" s="821"/>
      <c r="I86" s="821"/>
      <c r="J86" s="821"/>
      <c r="K86" s="821"/>
      <c r="L86" s="821"/>
      <c r="M86" s="822"/>
      <c r="N86" s="58">
        <f>L83+L84+L85</f>
        <v>734535.65466405009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3182987.83687755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28.5" customHeight="1" thickBot="1">
      <c r="A31" t="s">
        <v>1929</v>
      </c>
      <c r="B31" s="113" t="s">
        <v>1250</v>
      </c>
      <c r="C31" s="994" t="s">
        <v>2299</v>
      </c>
      <c r="D31" s="995"/>
      <c r="E31" s="995"/>
      <c r="F31" s="995"/>
      <c r="G31" s="995"/>
      <c r="H31" s="995"/>
      <c r="I31" s="995"/>
      <c r="J31" s="995"/>
      <c r="K31" s="498"/>
      <c r="L31" s="468" t="s">
        <v>1814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77" t="s">
        <v>373</v>
      </c>
      <c r="B36" s="833" t="str">
        <f>VLOOKUP(A36,EQUIPOS!A6:D154,3,FALSE)</f>
        <v>Volqueta 6 m3</v>
      </c>
      <c r="C36" s="834"/>
      <c r="D36" s="834"/>
      <c r="E36" s="834"/>
      <c r="F36" s="834"/>
      <c r="G36" s="834"/>
      <c r="H36" s="835"/>
      <c r="I36" s="277"/>
      <c r="J36" s="278"/>
      <c r="K36" s="279">
        <f>VLOOKUP(A36,EQUIPOS!A6:D161,4,FALSE)</f>
        <v>70616</v>
      </c>
      <c r="L36" s="280"/>
      <c r="M36" s="465">
        <v>81</v>
      </c>
      <c r="N36" s="282">
        <f>K36/M36</f>
        <v>871.80246913580243</v>
      </c>
    </row>
    <row r="37" span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3"/>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105">
        <f>SUM(N36:N42)</f>
        <v>871.80246913580243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815"/>
      <c r="C53" s="816"/>
      <c r="D53" s="816"/>
      <c r="E53" s="816"/>
      <c r="F53" s="816"/>
      <c r="G53" s="816"/>
      <c r="H53" s="816"/>
      <c r="I53" s="817"/>
      <c r="J53" s="48"/>
      <c r="K53" s="50"/>
      <c r="L53" s="818"/>
      <c r="M53" s="819"/>
      <c r="N53" s="51"/>
    </row>
    <row r="54" spans="2:14" ht="15" thickBot="1">
      <c r="B54" s="820" t="s">
        <v>1037</v>
      </c>
      <c r="C54" s="821"/>
      <c r="D54" s="821"/>
      <c r="E54" s="821"/>
      <c r="F54" s="821"/>
      <c r="G54" s="821"/>
      <c r="H54" s="821"/>
      <c r="I54" s="821"/>
      <c r="J54" s="821"/>
      <c r="K54" s="821"/>
      <c r="L54" s="821"/>
      <c r="M54" s="822"/>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823" t="s">
        <v>1045</v>
      </c>
      <c r="M58" s="796"/>
      <c r="N58" s="82" t="s">
        <v>1035</v>
      </c>
    </row>
    <row r="59" spans="2:14">
      <c r="B59" s="52"/>
      <c r="C59" s="327"/>
      <c r="D59" s="327"/>
      <c r="E59" s="327"/>
      <c r="F59" s="327"/>
      <c r="G59" s="327"/>
      <c r="H59" s="321"/>
      <c r="I59" s="289"/>
      <c r="J59" s="296"/>
      <c r="K59" s="289"/>
      <c r="L59" s="824"/>
      <c r="M59" s="825"/>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2"/>
      <c r="M64" s="993"/>
      <c r="N64" s="495"/>
    </row>
    <row r="65" spans="2:15" ht="15" thickBot="1">
      <c r="B65" s="820" t="s">
        <v>1037</v>
      </c>
      <c r="C65" s="821"/>
      <c r="D65" s="821"/>
      <c r="E65" s="821"/>
      <c r="F65" s="821"/>
      <c r="G65" s="821"/>
      <c r="H65" s="821"/>
      <c r="I65" s="821"/>
      <c r="J65" s="821"/>
      <c r="K65" s="821"/>
      <c r="L65" s="821"/>
      <c r="M65" s="822"/>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88"/>
      <c r="C75" s="989"/>
      <c r="D75" s="989"/>
      <c r="E75" s="989"/>
      <c r="F75" s="989"/>
      <c r="G75" s="989"/>
      <c r="H75" s="989"/>
      <c r="I75" s="175"/>
      <c r="J75" s="175"/>
      <c r="K75" s="175"/>
      <c r="L75" s="990"/>
      <c r="M75" s="991"/>
      <c r="N75" s="51"/>
    </row>
    <row r="76" spans="2:15" ht="15" thickBot="1">
      <c r="B76" s="820" t="s">
        <v>1037</v>
      </c>
      <c r="C76" s="821"/>
      <c r="D76" s="821"/>
      <c r="E76" s="821"/>
      <c r="F76" s="821"/>
      <c r="G76" s="821"/>
      <c r="H76" s="821"/>
      <c r="I76" s="821"/>
      <c r="J76" s="821"/>
      <c r="K76" s="821"/>
      <c r="L76" s="821"/>
      <c r="M76" s="822"/>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871.80246913580243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174.3604938271605</v>
      </c>
      <c r="M83" s="855"/>
      <c r="N83" s="57"/>
    </row>
    <row r="84" spans="1:14">
      <c r="B84" s="95" t="s">
        <v>1057</v>
      </c>
      <c r="C84" s="96"/>
      <c r="D84" s="96"/>
      <c r="E84" s="96"/>
      <c r="F84" s="96"/>
      <c r="G84" s="96"/>
      <c r="H84" s="96"/>
      <c r="I84" s="93"/>
      <c r="J84" s="94"/>
      <c r="K84" s="314">
        <v>0.05</v>
      </c>
      <c r="L84" s="854">
        <f>N78*K84</f>
        <v>43.590123456790124</v>
      </c>
      <c r="M84" s="855"/>
      <c r="N84" s="57"/>
    </row>
    <row r="85" spans="1:14" ht="15" thickBot="1">
      <c r="B85" s="97" t="s">
        <v>1058</v>
      </c>
      <c r="C85" s="98"/>
      <c r="D85" s="98"/>
      <c r="E85" s="98"/>
      <c r="F85" s="98"/>
      <c r="G85" s="98"/>
      <c r="H85" s="98"/>
      <c r="I85" s="99"/>
      <c r="J85" s="100"/>
      <c r="K85" s="315">
        <v>0.05</v>
      </c>
      <c r="L85" s="856">
        <f>N78*K85</f>
        <v>43.590123456790124</v>
      </c>
      <c r="M85" s="857"/>
      <c r="N85" s="57"/>
    </row>
    <row r="86" spans="1:14" ht="15" thickBot="1">
      <c r="B86" s="820" t="s">
        <v>1037</v>
      </c>
      <c r="C86" s="821"/>
      <c r="D86" s="821"/>
      <c r="E86" s="821"/>
      <c r="F86" s="821"/>
      <c r="G86" s="821"/>
      <c r="H86" s="821"/>
      <c r="I86" s="821"/>
      <c r="J86" s="821"/>
      <c r="K86" s="821"/>
      <c r="L86" s="821"/>
      <c r="M86" s="822"/>
      <c r="N86" s="58">
        <f>L83+L84+L85</f>
        <v>261.54074074074077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1133.3432098765431</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2"/>
      <c r="H25" s="902"/>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 thickBot="1">
      <c r="B28" s="39"/>
      <c r="C28" s="40"/>
      <c r="D28" s="40"/>
      <c r="E28" s="40"/>
      <c r="F28" s="40"/>
      <c r="G28" s="40"/>
      <c r="H28" s="40"/>
      <c r="I28" s="40"/>
      <c r="J28" s="40"/>
      <c r="K28" s="40"/>
      <c r="L28" s="40"/>
      <c r="M28" s="40"/>
      <c r="N28" s="41"/>
    </row>
    <row r="29" spans="1:14" ht="27" thickBot="1">
      <c r="B29" s="77" t="s">
        <v>1027</v>
      </c>
      <c r="C29" s="829" t="s">
        <v>1028</v>
      </c>
      <c r="D29" s="830"/>
      <c r="E29" s="830"/>
      <c r="F29" s="830"/>
      <c r="G29" s="830"/>
      <c r="H29" s="830"/>
      <c r="I29" s="830"/>
      <c r="J29" s="78"/>
      <c r="K29" s="352" t="s">
        <v>2321</v>
      </c>
      <c r="L29" s="831" t="s">
        <v>1029</v>
      </c>
      <c r="M29" s="832"/>
      <c r="N29" s="77" t="s">
        <v>1030</v>
      </c>
    </row>
    <row r="30" spans="1:14" hidden="1">
      <c r="B30" s="77" t="s">
        <v>1027</v>
      </c>
      <c r="C30" s="829" t="s">
        <v>1028</v>
      </c>
      <c r="D30" s="830"/>
      <c r="E30" s="830"/>
      <c r="F30" s="830"/>
      <c r="G30" s="830"/>
      <c r="H30" s="830"/>
      <c r="I30" s="830"/>
      <c r="J30" s="78"/>
      <c r="K30" s="317"/>
      <c r="L30" s="831" t="s">
        <v>1029</v>
      </c>
      <c r="M30" s="832"/>
      <c r="N30" s="77" t="s">
        <v>1030</v>
      </c>
    </row>
    <row r="31" spans="1:14" ht="41.25" customHeight="1" thickBot="1">
      <c r="A31" t="s">
        <v>1929</v>
      </c>
      <c r="B31" s="113" t="s">
        <v>1251</v>
      </c>
      <c r="C31" s="994" t="s">
        <v>2302</v>
      </c>
      <c r="D31" s="995"/>
      <c r="E31" s="995"/>
      <c r="F31" s="995"/>
      <c r="G31" s="995"/>
      <c r="H31" s="995"/>
      <c r="I31" s="995"/>
      <c r="J31" s="995"/>
      <c r="K31" s="498"/>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373</v>
      </c>
      <c r="B36" s="833" t="str">
        <f>VLOOKUP(A36,EQUIPOS!A6:D154,3,FALSE)</f>
        <v>Volqueta 6 m3</v>
      </c>
      <c r="C36" s="834"/>
      <c r="D36" s="834"/>
      <c r="E36" s="834"/>
      <c r="F36" s="834"/>
      <c r="G36" s="834"/>
      <c r="H36" s="835"/>
      <c r="I36" s="277"/>
      <c r="J36" s="278"/>
      <c r="K36" s="279">
        <f>VLOOKUP(A36,EQUIPOS!A6:D161,4,FALSE)</f>
        <v>70616</v>
      </c>
      <c r="L36" s="280"/>
      <c r="M36" s="293">
        <v>66</v>
      </c>
      <c r="N36" s="282">
        <f>K36/M36</f>
        <v>1069.939393939394</v>
      </c>
    </row>
    <row r="37" span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3"/>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105">
        <f>SUM(N36:N42)</f>
        <v>1069.939393939394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815"/>
      <c r="C53" s="816"/>
      <c r="D53" s="816"/>
      <c r="E53" s="816"/>
      <c r="F53" s="816"/>
      <c r="G53" s="816"/>
      <c r="H53" s="816"/>
      <c r="I53" s="817"/>
      <c r="J53" s="48"/>
      <c r="K53" s="50"/>
      <c r="L53" s="818"/>
      <c r="M53" s="819"/>
      <c r="N53" s="51"/>
    </row>
    <row r="54" spans="2:14" ht="15" thickBot="1">
      <c r="B54" s="820" t="s">
        <v>1037</v>
      </c>
      <c r="C54" s="821"/>
      <c r="D54" s="821"/>
      <c r="E54" s="821"/>
      <c r="F54" s="821"/>
      <c r="G54" s="821"/>
      <c r="H54" s="821"/>
      <c r="I54" s="821"/>
      <c r="J54" s="821"/>
      <c r="K54" s="821"/>
      <c r="L54" s="821"/>
      <c r="M54" s="822"/>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823" t="s">
        <v>1045</v>
      </c>
      <c r="M58" s="796"/>
      <c r="N58" s="82" t="s">
        <v>1035</v>
      </c>
    </row>
    <row r="59" spans="2:14">
      <c r="B59" s="52"/>
      <c r="C59" s="327"/>
      <c r="D59" s="327"/>
      <c r="E59" s="327"/>
      <c r="F59" s="327"/>
      <c r="G59" s="327"/>
      <c r="H59" s="321"/>
      <c r="I59" s="289"/>
      <c r="J59" s="296"/>
      <c r="K59" s="289"/>
      <c r="L59" s="824"/>
      <c r="M59" s="825"/>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2"/>
      <c r="M64" s="993"/>
      <c r="N64" s="495"/>
    </row>
    <row r="65" spans="2:15" ht="15" thickBot="1">
      <c r="B65" s="820" t="s">
        <v>1037</v>
      </c>
      <c r="C65" s="821"/>
      <c r="D65" s="821"/>
      <c r="E65" s="821"/>
      <c r="F65" s="821"/>
      <c r="G65" s="821"/>
      <c r="H65" s="821"/>
      <c r="I65" s="821"/>
      <c r="J65" s="821"/>
      <c r="K65" s="821"/>
      <c r="L65" s="821"/>
      <c r="M65" s="822"/>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88"/>
      <c r="C75" s="989"/>
      <c r="D75" s="989"/>
      <c r="E75" s="989"/>
      <c r="F75" s="989"/>
      <c r="G75" s="989"/>
      <c r="H75" s="989"/>
      <c r="I75" s="175"/>
      <c r="J75" s="175"/>
      <c r="K75" s="175"/>
      <c r="L75" s="990"/>
      <c r="M75" s="991"/>
      <c r="N75" s="51"/>
    </row>
    <row r="76" spans="2:15" ht="15" thickBot="1">
      <c r="B76" s="820" t="s">
        <v>1037</v>
      </c>
      <c r="C76" s="821"/>
      <c r="D76" s="821"/>
      <c r="E76" s="821"/>
      <c r="F76" s="821"/>
      <c r="G76" s="821"/>
      <c r="H76" s="821"/>
      <c r="I76" s="821"/>
      <c r="J76" s="821"/>
      <c r="K76" s="821"/>
      <c r="L76" s="821"/>
      <c r="M76" s="822"/>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1069.939393939394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213.9878787878788</v>
      </c>
      <c r="M83" s="855"/>
      <c r="N83" s="57"/>
    </row>
    <row r="84" spans="1:14">
      <c r="B84" s="95" t="s">
        <v>1057</v>
      </c>
      <c r="C84" s="96"/>
      <c r="D84" s="96"/>
      <c r="E84" s="96"/>
      <c r="F84" s="96"/>
      <c r="G84" s="96"/>
      <c r="H84" s="96"/>
      <c r="I84" s="93"/>
      <c r="J84" s="94"/>
      <c r="K84" s="314">
        <v>0.05</v>
      </c>
      <c r="L84" s="854">
        <f>N78*K84</f>
        <v>53.4969696969697</v>
      </c>
      <c r="M84" s="855"/>
      <c r="N84" s="57"/>
    </row>
    <row r="85" spans="1:14" ht="15" thickBot="1">
      <c r="B85" s="97" t="s">
        <v>1058</v>
      </c>
      <c r="C85" s="98"/>
      <c r="D85" s="98"/>
      <c r="E85" s="98"/>
      <c r="F85" s="98"/>
      <c r="G85" s="98"/>
      <c r="H85" s="98"/>
      <c r="I85" s="99"/>
      <c r="J85" s="100"/>
      <c r="K85" s="315">
        <v>0.05</v>
      </c>
      <c r="L85" s="856">
        <f>N78*K85</f>
        <v>53.4969696969697</v>
      </c>
      <c r="M85" s="857"/>
      <c r="N85" s="57"/>
    </row>
    <row r="86" spans="1:14" ht="15" thickBot="1">
      <c r="B86" s="820" t="s">
        <v>1037</v>
      </c>
      <c r="C86" s="821"/>
      <c r="D86" s="821"/>
      <c r="E86" s="821"/>
      <c r="F86" s="821"/>
      <c r="G86" s="821"/>
      <c r="H86" s="821"/>
      <c r="I86" s="821"/>
      <c r="J86" s="821"/>
      <c r="K86" s="821"/>
      <c r="L86" s="821"/>
      <c r="M86" s="822"/>
      <c r="N86" s="58">
        <f>L83+L84+L85</f>
        <v>320.9818181818182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1390.9212121212122</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 thickBot="1">
      <c r="B6" s="911"/>
      <c r="C6" s="918"/>
      <c r="D6" s="919"/>
      <c r="E6" s="919"/>
      <c r="F6" s="919"/>
      <c r="G6" s="919"/>
      <c r="H6" s="919"/>
      <c r="I6" s="919"/>
      <c r="J6" s="920"/>
      <c r="K6" s="913"/>
      <c r="L6" s="915"/>
      <c r="M6" s="915"/>
      <c r="N6" s="917"/>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42" t="s">
        <v>2311</v>
      </c>
      <c r="C10" s="943"/>
      <c r="D10" s="943"/>
      <c r="E10" s="943"/>
      <c r="F10" s="398" t="s">
        <v>2312</v>
      </c>
      <c r="G10" s="393"/>
      <c r="H10" s="399"/>
      <c r="I10" s="944" t="s">
        <v>2313</v>
      </c>
      <c r="J10" s="944"/>
      <c r="K10" s="400" t="s">
        <v>2312</v>
      </c>
      <c r="L10" s="396"/>
      <c r="M10" s="396"/>
      <c r="N10" s="397"/>
    </row>
    <row r="11" spans="2:14">
      <c r="B11" s="371" t="s">
        <v>1023</v>
      </c>
      <c r="C11" s="372"/>
      <c r="D11" s="891"/>
      <c r="E11" s="89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901" t="s">
        <v>2328</v>
      </c>
      <c r="G25" s="901"/>
      <c r="H25" s="901"/>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98" t="s">
        <v>1026</v>
      </c>
      <c r="C27" s="999"/>
      <c r="D27" s="999"/>
      <c r="E27" s="999"/>
      <c r="F27" s="999"/>
      <c r="G27" s="999"/>
      <c r="H27" s="999"/>
      <c r="I27" s="999"/>
      <c r="J27" s="999"/>
      <c r="K27" s="999"/>
      <c r="L27" s="999"/>
      <c r="M27" s="999"/>
      <c r="N27" s="1000"/>
    </row>
    <row r="28" spans="1:14" ht="15" thickBot="1">
      <c r="B28" s="39"/>
      <c r="C28" s="40"/>
      <c r="D28" s="40"/>
      <c r="E28" s="40"/>
      <c r="F28" s="40"/>
      <c r="G28" s="40"/>
      <c r="H28" s="40"/>
      <c r="I28" s="40"/>
      <c r="J28" s="40"/>
      <c r="K28" s="40"/>
      <c r="L28" s="40"/>
      <c r="M28" s="40"/>
      <c r="N28" s="41"/>
    </row>
    <row r="29" spans="1:14" ht="27" thickBot="1">
      <c r="B29" s="77" t="s">
        <v>1027</v>
      </c>
      <c r="C29" s="996" t="s">
        <v>1028</v>
      </c>
      <c r="D29" s="997"/>
      <c r="E29" s="997"/>
      <c r="F29" s="997"/>
      <c r="G29" s="997"/>
      <c r="H29" s="997"/>
      <c r="I29" s="997"/>
      <c r="J29" s="78"/>
      <c r="K29" s="352" t="s">
        <v>2321</v>
      </c>
      <c r="L29" s="1001" t="s">
        <v>1029</v>
      </c>
      <c r="M29" s="1002"/>
      <c r="N29" s="77" t="s">
        <v>1030</v>
      </c>
    </row>
    <row r="30" spans="1:14" hidden="1">
      <c r="B30" s="77" t="s">
        <v>1027</v>
      </c>
      <c r="C30" s="829" t="s">
        <v>1028</v>
      </c>
      <c r="D30" s="830"/>
      <c r="E30" s="830"/>
      <c r="F30" s="830"/>
      <c r="G30" s="830"/>
      <c r="H30" s="830"/>
      <c r="I30" s="830"/>
      <c r="J30" s="78"/>
      <c r="K30" s="317"/>
      <c r="L30" s="831" t="s">
        <v>1029</v>
      </c>
      <c r="M30" s="832"/>
      <c r="N30" s="77" t="s">
        <v>1030</v>
      </c>
    </row>
    <row r="31" spans="1:14" ht="15" thickBot="1">
      <c r="A31" t="s">
        <v>1929</v>
      </c>
      <c r="B31" s="113" t="s">
        <v>1252</v>
      </c>
      <c r="C31" s="466" t="s">
        <v>2300</v>
      </c>
      <c r="D31" s="467"/>
      <c r="E31" s="467"/>
      <c r="F31" s="467"/>
      <c r="G31" s="467"/>
      <c r="H31" s="467"/>
      <c r="I31" s="467"/>
      <c r="J31" s="467"/>
      <c r="K31" s="469"/>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373</v>
      </c>
      <c r="B36" s="833" t="str">
        <f>VLOOKUP(A36,EQUIPOS!A6:D154,3,FALSE)</f>
        <v>Volqueta 6 m3</v>
      </c>
      <c r="C36" s="834"/>
      <c r="D36" s="834"/>
      <c r="E36" s="834"/>
      <c r="F36" s="834"/>
      <c r="G36" s="834"/>
      <c r="H36" s="835"/>
      <c r="I36" s="277"/>
      <c r="J36" s="278"/>
      <c r="K36" s="279">
        <f>VLOOKUP(A36,EQUIPOS!A6:D161,4,FALSE)</f>
        <v>70616</v>
      </c>
      <c r="L36" s="280"/>
      <c r="M36" s="293">
        <v>66</v>
      </c>
      <c r="N36" s="282">
        <f>K36/M36</f>
        <v>1069.939393939394</v>
      </c>
    </row>
    <row r="37" spans="1:14">
      <c r="B37" s="833"/>
      <c r="C37" s="834"/>
      <c r="D37" s="834"/>
      <c r="E37" s="834"/>
      <c r="F37" s="834"/>
      <c r="G37" s="834"/>
      <c r="H37" s="835"/>
      <c r="I37" s="277"/>
      <c r="J37" s="278"/>
      <c r="K37" s="279"/>
      <c r="L37" s="280"/>
      <c r="M37" s="281"/>
      <c r="N37" s="282"/>
    </row>
    <row r="38" spans="1:14">
      <c r="B38" s="833"/>
      <c r="C38" s="834"/>
      <c r="D38" s="834"/>
      <c r="E38" s="834"/>
      <c r="F38" s="834"/>
      <c r="G38" s="834"/>
      <c r="H38" s="835"/>
      <c r="I38" s="277"/>
      <c r="J38" s="278"/>
      <c r="K38" s="279"/>
      <c r="L38" s="280"/>
      <c r="M38" s="281"/>
      <c r="N38" s="283"/>
    </row>
    <row r="39" spans="1:14">
      <c r="B39" s="833"/>
      <c r="C39" s="834"/>
      <c r="D39" s="834"/>
      <c r="E39" s="834"/>
      <c r="F39" s="834"/>
      <c r="G39" s="834"/>
      <c r="H39" s="835"/>
      <c r="I39" s="836"/>
      <c r="J39" s="817"/>
      <c r="K39" s="284"/>
      <c r="L39" s="837"/>
      <c r="M39" s="838"/>
      <c r="N39" s="285"/>
    </row>
    <row r="40" spans="1:14">
      <c r="B40" s="833"/>
      <c r="C40" s="834"/>
      <c r="D40" s="834"/>
      <c r="E40" s="839"/>
      <c r="F40" s="834"/>
      <c r="G40" s="834"/>
      <c r="H40" s="835"/>
      <c r="I40" s="42"/>
      <c r="J40" s="43"/>
      <c r="K40" s="284"/>
      <c r="L40" s="286"/>
      <c r="M40" s="287"/>
      <c r="N40" s="288"/>
    </row>
    <row r="41" spans="1:14">
      <c r="B41" s="840"/>
      <c r="C41" s="841"/>
      <c r="D41" s="841"/>
      <c r="E41" s="44"/>
      <c r="F41" s="45"/>
      <c r="G41" s="45"/>
      <c r="H41" s="46"/>
      <c r="I41" s="42"/>
      <c r="J41" s="43"/>
      <c r="K41" s="289"/>
      <c r="L41" s="286"/>
      <c r="M41" s="287"/>
      <c r="N41" s="354"/>
    </row>
    <row r="42" spans="1:14" ht="15" thickBot="1">
      <c r="B42" s="833"/>
      <c r="C42" s="834"/>
      <c r="D42" s="834"/>
      <c r="E42" s="834"/>
      <c r="F42" s="834"/>
      <c r="G42" s="834"/>
      <c r="H42" s="835"/>
      <c r="I42" s="842"/>
      <c r="J42" s="843"/>
      <c r="K42" s="47"/>
      <c r="L42" s="844"/>
      <c r="M42" s="845"/>
      <c r="N42" s="111"/>
    </row>
    <row r="43" spans="1:14" ht="15" thickBot="1">
      <c r="B43" s="820" t="s">
        <v>1037</v>
      </c>
      <c r="C43" s="821"/>
      <c r="D43" s="821"/>
      <c r="E43" s="821"/>
      <c r="F43" s="821"/>
      <c r="G43" s="821"/>
      <c r="H43" s="821"/>
      <c r="I43" s="821"/>
      <c r="J43" s="821"/>
      <c r="K43" s="821"/>
      <c r="L43" s="821"/>
      <c r="M43" s="822"/>
      <c r="N43" s="105">
        <f>SUM(N36:N42)</f>
        <v>1069.939393939394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5" t="s">
        <v>1029</v>
      </c>
      <c r="K47" s="91" t="s">
        <v>1030</v>
      </c>
      <c r="L47" s="814" t="s">
        <v>1039</v>
      </c>
      <c r="M47" s="813"/>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815"/>
      <c r="C53" s="816"/>
      <c r="D53" s="816"/>
      <c r="E53" s="816"/>
      <c r="F53" s="816"/>
      <c r="G53" s="816"/>
      <c r="H53" s="816"/>
      <c r="I53" s="817"/>
      <c r="J53" s="48"/>
      <c r="K53" s="50"/>
      <c r="L53" s="818"/>
      <c r="M53" s="819"/>
      <c r="N53" s="51"/>
    </row>
    <row r="54" spans="2:14" ht="15" thickBot="1">
      <c r="B54" s="820" t="s">
        <v>1037</v>
      </c>
      <c r="C54" s="821"/>
      <c r="D54" s="821"/>
      <c r="E54" s="821"/>
      <c r="F54" s="821"/>
      <c r="G54" s="821"/>
      <c r="H54" s="821"/>
      <c r="I54" s="821"/>
      <c r="J54" s="821"/>
      <c r="K54" s="821"/>
      <c r="L54" s="821"/>
      <c r="M54" s="822"/>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823" t="s">
        <v>1045</v>
      </c>
      <c r="M58" s="796"/>
      <c r="N58" s="82" t="s">
        <v>1035</v>
      </c>
    </row>
    <row r="59" spans="2:14">
      <c r="B59" s="52"/>
      <c r="C59" s="327"/>
      <c r="D59" s="327"/>
      <c r="E59" s="327"/>
      <c r="F59" s="327"/>
      <c r="G59" s="327"/>
      <c r="H59" s="321"/>
      <c r="I59" s="289"/>
      <c r="J59" s="296"/>
      <c r="K59" s="289"/>
      <c r="L59" s="824"/>
      <c r="M59" s="825"/>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2"/>
      <c r="M64" s="993"/>
      <c r="N64" s="495"/>
    </row>
    <row r="65" spans="2:15" ht="15" thickBot="1">
      <c r="B65" s="820" t="s">
        <v>1037</v>
      </c>
      <c r="C65" s="821"/>
      <c r="D65" s="821"/>
      <c r="E65" s="821"/>
      <c r="F65" s="821"/>
      <c r="G65" s="821"/>
      <c r="H65" s="821"/>
      <c r="I65" s="821"/>
      <c r="J65" s="821"/>
      <c r="K65" s="821"/>
      <c r="L65" s="821"/>
      <c r="M65" s="822"/>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88"/>
      <c r="C75" s="989"/>
      <c r="D75" s="989"/>
      <c r="E75" s="989"/>
      <c r="F75" s="989"/>
      <c r="G75" s="989"/>
      <c r="H75" s="989"/>
      <c r="I75" s="175"/>
      <c r="J75" s="175"/>
      <c r="K75" s="175"/>
      <c r="L75" s="990"/>
      <c r="M75" s="991"/>
      <c r="N75" s="51"/>
    </row>
    <row r="76" spans="2:15" ht="15" thickBot="1">
      <c r="B76" s="820" t="s">
        <v>1037</v>
      </c>
      <c r="C76" s="821"/>
      <c r="D76" s="821"/>
      <c r="E76" s="821"/>
      <c r="F76" s="821"/>
      <c r="G76" s="821"/>
      <c r="H76" s="821"/>
      <c r="I76" s="821"/>
      <c r="J76" s="821"/>
      <c r="K76" s="821"/>
      <c r="L76" s="821"/>
      <c r="M76" s="822"/>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1069.939393939394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4"/>
      <c r="J82" s="344"/>
      <c r="K82" s="312" t="s">
        <v>1054</v>
      </c>
      <c r="L82" s="850" t="s">
        <v>1055</v>
      </c>
      <c r="M82" s="851"/>
      <c r="N82" s="313"/>
    </row>
    <row r="83" spans="1:14">
      <c r="B83" s="852" t="s">
        <v>1056</v>
      </c>
      <c r="C83" s="853"/>
      <c r="D83" s="853"/>
      <c r="E83" s="853"/>
      <c r="F83" s="853"/>
      <c r="G83" s="853"/>
      <c r="H83" s="853"/>
      <c r="I83" s="93"/>
      <c r="J83" s="94"/>
      <c r="K83" s="314">
        <v>0.2</v>
      </c>
      <c r="L83" s="854">
        <f>N78*K83</f>
        <v>213.9878787878788</v>
      </c>
      <c r="M83" s="855"/>
      <c r="N83" s="57"/>
    </row>
    <row r="84" spans="1:14">
      <c r="B84" s="95" t="s">
        <v>1057</v>
      </c>
      <c r="C84" s="96"/>
      <c r="D84" s="96"/>
      <c r="E84" s="96"/>
      <c r="F84" s="96"/>
      <c r="G84" s="96"/>
      <c r="H84" s="96"/>
      <c r="I84" s="93"/>
      <c r="J84" s="94"/>
      <c r="K84" s="314">
        <v>0.05</v>
      </c>
      <c r="L84" s="854">
        <f>N78*K84</f>
        <v>53.4969696969697</v>
      </c>
      <c r="M84" s="855"/>
      <c r="N84" s="57"/>
    </row>
    <row r="85" spans="1:14" ht="15" thickBot="1">
      <c r="B85" s="97" t="s">
        <v>1058</v>
      </c>
      <c r="C85" s="98"/>
      <c r="D85" s="98"/>
      <c r="E85" s="98"/>
      <c r="F85" s="98"/>
      <c r="G85" s="98"/>
      <c r="H85" s="98"/>
      <c r="I85" s="99"/>
      <c r="J85" s="100"/>
      <c r="K85" s="315">
        <v>0.05</v>
      </c>
      <c r="L85" s="856">
        <f>N78*K85</f>
        <v>53.4969696969697</v>
      </c>
      <c r="M85" s="857"/>
      <c r="N85" s="57"/>
    </row>
    <row r="86" spans="1:14" ht="15" thickBot="1">
      <c r="B86" s="820" t="s">
        <v>1037</v>
      </c>
      <c r="C86" s="821"/>
      <c r="D86" s="821"/>
      <c r="E86" s="821"/>
      <c r="F86" s="821"/>
      <c r="G86" s="821"/>
      <c r="H86" s="821"/>
      <c r="I86" s="821"/>
      <c r="J86" s="821"/>
      <c r="K86" s="821"/>
      <c r="L86" s="821"/>
      <c r="M86" s="822"/>
      <c r="N86" s="58">
        <f>L83+L84+L85</f>
        <v>320.9818181818182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1390.9212121212122</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68"/>
      <c r="K118" s="968"/>
      <c r="L118" s="968"/>
      <c r="M118" s="968"/>
      <c r="N118" s="969"/>
    </row>
    <row r="119" spans="2:14" ht="15" thickBot="1">
      <c r="B119" s="429" t="s">
        <v>2327</v>
      </c>
      <c r="C119" s="430"/>
      <c r="D119" s="430"/>
      <c r="E119" s="269"/>
      <c r="F119" s="269"/>
      <c r="G119" s="269"/>
      <c r="H119" s="269"/>
      <c r="I119" s="269"/>
      <c r="J119" s="970"/>
      <c r="K119" s="970"/>
      <c r="L119" s="970"/>
      <c r="M119" s="970"/>
      <c r="N119" s="971"/>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2019-06-28T16:27:45Z</dcterms:modified>
</cp:coreProperties>
</file>