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28F3EB3D-6CDF-4C8D-B05E-9F8C571D17B1}"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J27" i="5" l="1"/>
  <c r="J26" i="5"/>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J48" i="82"/>
  <c r="B48" i="82"/>
  <c r="K38" i="82"/>
  <c r="B38" i="82"/>
  <c r="K37" i="82"/>
  <c r="N37" i="82" s="1"/>
  <c r="B37" i="82"/>
  <c r="K36" i="82"/>
  <c r="N36" i="82" s="1"/>
  <c r="B36" i="82"/>
  <c r="K71" i="81"/>
  <c r="N71" i="81" s="1"/>
  <c r="B71" i="81"/>
  <c r="K70" i="81"/>
  <c r="N70" i="81" s="1"/>
  <c r="B70" i="81"/>
  <c r="K59" i="81"/>
  <c r="B59" i="81"/>
  <c r="M49" i="81"/>
  <c r="N49" i="81" s="1"/>
  <c r="J49" i="81"/>
  <c r="B49" i="81"/>
  <c r="M48" i="81"/>
  <c r="J48" i="81"/>
  <c r="B48" i="81"/>
  <c r="K38" i="8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84" i="220"/>
  <c r="N46" i="220" s="1"/>
  <c r="N78" i="273"/>
  <c r="N41" i="273" s="1"/>
  <c r="N75" i="325"/>
  <c r="N41" i="325" s="1"/>
  <c r="N77" i="329"/>
  <c r="N41" i="329" s="1"/>
  <c r="N77" i="259"/>
  <c r="N41" i="259" s="1"/>
  <c r="N81" i="267"/>
  <c r="N41" i="267" s="1"/>
  <c r="N77" i="308"/>
  <c r="N41" i="308" s="1"/>
  <c r="N76" i="92"/>
  <c r="N41" i="92" s="1"/>
  <c r="N76" i="96"/>
  <c r="N41" i="96" s="1"/>
  <c r="N76" i="107"/>
  <c r="N41" i="107" s="1"/>
  <c r="N75" i="133"/>
  <c r="N41" i="133" s="1"/>
  <c r="N76" i="135"/>
  <c r="N41" i="135" s="1"/>
  <c r="N83" i="221"/>
  <c r="N46" i="221" s="1"/>
  <c r="N72" i="227"/>
  <c r="N41" i="227" s="1"/>
  <c r="N83" i="279"/>
  <c r="N46" i="279" s="1"/>
  <c r="N61" i="221"/>
  <c r="N75" i="302"/>
  <c r="N41" i="302" s="1"/>
  <c r="N43" i="302" s="1"/>
  <c r="N77" i="323"/>
  <c r="N77" i="328"/>
  <c r="N41" i="328" s="1"/>
  <c r="N43" i="328" s="1"/>
  <c r="N77" i="337"/>
  <c r="N41" i="337" s="1"/>
  <c r="N75" i="292"/>
  <c r="N41" i="292" s="1"/>
  <c r="N43" i="292" s="1"/>
  <c r="N87" i="246"/>
  <c r="N45" i="246" s="1"/>
  <c r="N47" i="246" s="1"/>
  <c r="N81" i="244"/>
  <c r="N45" i="244" s="1"/>
  <c r="N76" i="19"/>
  <c r="N42" i="19" s="1"/>
  <c r="N43" i="22"/>
  <c r="N76" i="24"/>
  <c r="N42" i="24" s="1"/>
  <c r="N76" i="25"/>
  <c r="N42" i="25" s="1"/>
  <c r="N43" i="25" s="1"/>
  <c r="N76" i="61"/>
  <c r="N42" i="61" s="1"/>
  <c r="N43" i="61" s="1"/>
  <c r="N76" i="64"/>
  <c r="N41" i="64" s="1"/>
  <c r="N43" i="64" s="1"/>
  <c r="N75" i="72"/>
  <c r="N41" i="72" s="1"/>
  <c r="N75" i="74"/>
  <c r="N41" i="74" s="1"/>
  <c r="N43" i="74" s="1"/>
  <c r="N77" i="74" s="1"/>
  <c r="N76" i="79"/>
  <c r="N41" i="79" s="1"/>
  <c r="N76" i="81"/>
  <c r="N41" i="81" s="1"/>
  <c r="N76" i="83"/>
  <c r="N41" i="83" s="1"/>
  <c r="N76" i="85"/>
  <c r="N41" i="85" s="1"/>
  <c r="N76" i="87"/>
  <c r="N41" i="87" s="1"/>
  <c r="N43" i="87" s="1"/>
  <c r="N76" i="89"/>
  <c r="N41" i="89" s="1"/>
  <c r="N76" i="91"/>
  <c r="N41" i="91" s="1"/>
  <c r="N43" i="91" s="1"/>
  <c r="N76" i="100"/>
  <c r="N41" i="100" s="1"/>
  <c r="N76" i="106"/>
  <c r="N41" i="106" s="1"/>
  <c r="N80" i="160"/>
  <c r="N46" i="160" s="1"/>
  <c r="N78" i="232"/>
  <c r="N41" i="232" s="1"/>
  <c r="N76" i="234"/>
  <c r="N40" i="234" s="1"/>
  <c r="N42" i="234" s="1"/>
  <c r="N77" i="250"/>
  <c r="N41" i="250" s="1"/>
  <c r="N75" i="286"/>
  <c r="N41" i="286" s="1"/>
  <c r="N43" i="286" s="1"/>
  <c r="N75" i="291"/>
  <c r="N41" i="291" s="1"/>
  <c r="N43" i="291" s="1"/>
  <c r="N75" i="283"/>
  <c r="N41" i="283" s="1"/>
  <c r="N43" i="283" s="1"/>
  <c r="N53" i="325"/>
  <c r="N48" i="82"/>
  <c r="P48" i="82"/>
  <c r="N48" i="81"/>
  <c r="P48" i="81"/>
  <c r="N48" i="84"/>
  <c r="N54" i="84" s="1"/>
  <c r="P48" i="84"/>
  <c r="N38" i="82"/>
  <c r="P38" i="82"/>
  <c r="N38" i="81"/>
  <c r="P38" i="81"/>
  <c r="N81" i="282"/>
  <c r="N44" i="282" s="1"/>
  <c r="N75" i="289"/>
  <c r="N41" i="289" s="1"/>
  <c r="N43" i="289" s="1"/>
  <c r="N77" i="289" s="1"/>
  <c r="N75" i="293"/>
  <c r="N41" i="293" s="1"/>
  <c r="N43" i="293" s="1"/>
  <c r="N77" i="295"/>
  <c r="N41" i="295" s="1"/>
  <c r="N43" i="295" s="1"/>
  <c r="N77" i="254"/>
  <c r="N41" i="254" s="1"/>
  <c r="N91" i="260"/>
  <c r="N47" i="260" s="1"/>
  <c r="N81" i="266"/>
  <c r="N41" i="266" s="1"/>
  <c r="N43" i="267"/>
  <c r="N78" i="272"/>
  <c r="N41" i="272" s="1"/>
  <c r="N81" i="280"/>
  <c r="N44" i="280" s="1"/>
  <c r="N46" i="280" s="1"/>
  <c r="N75" i="290"/>
  <c r="N41" i="290" s="1"/>
  <c r="N43" i="290" s="1"/>
  <c r="N77" i="294"/>
  <c r="N41" i="294" s="1"/>
  <c r="N43" i="294" s="1"/>
  <c r="N75" i="299"/>
  <c r="N41" i="299" s="1"/>
  <c r="N43" i="299" s="1"/>
  <c r="N77" i="321"/>
  <c r="N77" i="342"/>
  <c r="N41" i="342" s="1"/>
  <c r="N77" i="347"/>
  <c r="N41" i="347" s="1"/>
  <c r="N43" i="347" s="1"/>
  <c r="N77" i="364"/>
  <c r="N41" i="364" s="1"/>
  <c r="N76" i="242"/>
  <c r="N40" i="242" s="1"/>
  <c r="N43" i="31"/>
  <c r="N76" i="63"/>
  <c r="N41" i="63" s="1"/>
  <c r="N43" i="63" s="1"/>
  <c r="N78" i="63" s="1"/>
  <c r="L83" i="63" s="1"/>
  <c r="N76" i="95"/>
  <c r="N41" i="95" s="1"/>
  <c r="N76" i="97"/>
  <c r="N41" i="97" s="1"/>
  <c r="N76" i="99"/>
  <c r="N41" i="99" s="1"/>
  <c r="N76" i="103"/>
  <c r="N41" i="103" s="1"/>
  <c r="N43" i="103" s="1"/>
  <c r="N81" i="154"/>
  <c r="N47" i="154" s="1"/>
  <c r="N49" i="154" s="1"/>
  <c r="N73" i="229"/>
  <c r="N40" i="229" s="1"/>
  <c r="N77" i="258"/>
  <c r="N41" i="258" s="1"/>
  <c r="N77" i="262"/>
  <c r="N41" i="262" s="1"/>
  <c r="N43" i="262" s="1"/>
  <c r="N78" i="270"/>
  <c r="N41" i="270" s="1"/>
  <c r="N43" i="270" s="1"/>
  <c r="N78" i="271"/>
  <c r="N41" i="271" s="1"/>
  <c r="N77" i="334"/>
  <c r="N41" i="334" s="1"/>
  <c r="N77" i="348"/>
  <c r="N41" i="348" s="1"/>
  <c r="N43" i="348" s="1"/>
  <c r="N77" i="354"/>
  <c r="N41" i="354" s="1"/>
  <c r="N43" i="354" s="1"/>
  <c r="N77" i="363"/>
  <c r="N41" i="363" s="1"/>
  <c r="N77" i="365"/>
  <c r="N41" i="365" s="1"/>
  <c r="N76" i="26"/>
  <c r="N42" i="26" s="1"/>
  <c r="N43" i="26" s="1"/>
  <c r="N79" i="50"/>
  <c r="N42" i="50" s="1"/>
  <c r="N43" i="50" s="1"/>
  <c r="N76" i="56"/>
  <c r="N42" i="56" s="1"/>
  <c r="N43" i="56" s="1"/>
  <c r="N76" i="67"/>
  <c r="N41" i="67" s="1"/>
  <c r="N43" i="67" s="1"/>
  <c r="N78" i="67" s="1"/>
  <c r="N76" i="68"/>
  <c r="N41" i="68" s="1"/>
  <c r="N43" i="68" s="1"/>
  <c r="N75" i="75"/>
  <c r="N41" i="75" s="1"/>
  <c r="N76" i="80"/>
  <c r="N41" i="80" s="1"/>
  <c r="N43" i="80" s="1"/>
  <c r="N76" i="82"/>
  <c r="N41" i="82" s="1"/>
  <c r="N76" i="84"/>
  <c r="N41" i="84" s="1"/>
  <c r="N43" i="84" s="1"/>
  <c r="N76" i="86"/>
  <c r="N41" i="86" s="1"/>
  <c r="N76" i="88"/>
  <c r="N41" i="88" s="1"/>
  <c r="N76" i="90"/>
  <c r="N41" i="90" s="1"/>
  <c r="N43" i="90" s="1"/>
  <c r="N76" i="94"/>
  <c r="N41" i="94" s="1"/>
  <c r="N43" i="94" s="1"/>
  <c r="N76" i="102"/>
  <c r="N41" i="102" s="1"/>
  <c r="N76" i="105"/>
  <c r="N41" i="105" s="1"/>
  <c r="N43" i="105" s="1"/>
  <c r="N76" i="108"/>
  <c r="N41" i="108" s="1"/>
  <c r="N43" i="108" s="1"/>
  <c r="N80" i="164"/>
  <c r="N46" i="164" s="1"/>
  <c r="N48" i="164" s="1"/>
  <c r="N83" i="165"/>
  <c r="N49" i="165" s="1"/>
  <c r="N81" i="170"/>
  <c r="N47" i="170" s="1"/>
  <c r="N81" i="176"/>
  <c r="N47" i="176" s="1"/>
  <c r="N49" i="176" s="1"/>
  <c r="N81" i="171"/>
  <c r="N47" i="171" s="1"/>
  <c r="N81" i="178"/>
  <c r="N47" i="178" s="1"/>
  <c r="N80" i="179"/>
  <c r="N46" i="179" s="1"/>
  <c r="N48" i="179" s="1"/>
  <c r="N80" i="180"/>
  <c r="N46" i="180" s="1"/>
  <c r="N80" i="177"/>
  <c r="N46" i="177" s="1"/>
  <c r="N48" i="177" s="1"/>
  <c r="N80" i="181"/>
  <c r="N46" i="181" s="1"/>
  <c r="N80" i="183"/>
  <c r="N46" i="183" s="1"/>
  <c r="N80" i="184"/>
  <c r="N46" i="184" s="1"/>
  <c r="N48" i="184" s="1"/>
  <c r="N81" i="185"/>
  <c r="N47" i="185" s="1"/>
  <c r="N81" i="186"/>
  <c r="N47" i="186" s="1"/>
  <c r="N80" i="188"/>
  <c r="N46" i="188" s="1"/>
  <c r="N48" i="188" s="1"/>
  <c r="N81" i="187"/>
  <c r="N47" i="187" s="1"/>
  <c r="N49" i="187" s="1"/>
  <c r="N76" i="231"/>
  <c r="N40" i="231" s="1"/>
  <c r="N42" i="231" s="1"/>
  <c r="N77" i="233"/>
  <c r="N41" i="233" s="1"/>
  <c r="N76" i="243"/>
  <c r="N40" i="243"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78" i="21" s="1"/>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97"/>
  <c r="N43" i="127"/>
  <c r="N77" i="127" s="1"/>
  <c r="N43" i="129"/>
  <c r="N78" i="129" s="1"/>
  <c r="N43" i="208"/>
  <c r="N78" i="208" s="1"/>
  <c r="L83" i="208" s="1"/>
  <c r="N43" i="128"/>
  <c r="N78" i="128" s="1"/>
  <c r="L84" i="128" s="1"/>
  <c r="N43" i="130"/>
  <c r="N78" i="130" s="1"/>
  <c r="N43" i="131"/>
  <c r="N43" i="132"/>
  <c r="N78" i="132" s="1"/>
  <c r="N55" i="50"/>
  <c r="I70" i="80"/>
  <c r="I71" i="80"/>
  <c r="I70" i="84"/>
  <c r="I71" i="84"/>
  <c r="N43" i="86"/>
  <c r="I70" i="86"/>
  <c r="I71" i="86"/>
  <c r="I70" i="90"/>
  <c r="I71" i="90"/>
  <c r="N43" i="92"/>
  <c r="N43" i="96"/>
  <c r="I70" i="96"/>
  <c r="I71" i="96"/>
  <c r="N43" i="100"/>
  <c r="N43" i="102"/>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75" i="182"/>
  <c r="I75" i="182"/>
  <c r="N76" i="182"/>
  <c r="I76" i="182"/>
  <c r="N77" i="182"/>
  <c r="I77" i="182"/>
  <c r="I74" i="164"/>
  <c r="I75" i="164"/>
  <c r="I76" i="164"/>
  <c r="N65" i="170"/>
  <c r="I75" i="170"/>
  <c r="I76" i="170"/>
  <c r="I77" i="170"/>
  <c r="N65" i="182"/>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75"/>
  <c r="N43" i="85"/>
  <c r="N43" i="88"/>
  <c r="N43" i="95"/>
  <c r="N43" i="98"/>
  <c r="N43" i="101"/>
  <c r="N43" i="107"/>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O70" i="14" s="1"/>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3" i="233"/>
  <c r="N41" i="239"/>
  <c r="N47" i="244"/>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6"/>
  <c r="N81" i="268"/>
  <c r="N41" i="268" s="1"/>
  <c r="N43" i="268" s="1"/>
  <c r="N43" i="27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L83" i="7"/>
  <c r="N76" i="12"/>
  <c r="N42" i="12" s="1"/>
  <c r="N43" i="12" s="1"/>
  <c r="I70" i="12"/>
  <c r="L84" i="78" l="1"/>
  <c r="L85" i="51"/>
  <c r="L83" i="51"/>
  <c r="N79" i="364"/>
  <c r="N78" i="39"/>
  <c r="L85" i="39" s="1"/>
  <c r="N81" i="248"/>
  <c r="N43" i="248" s="1"/>
  <c r="N45" i="248" s="1"/>
  <c r="L83" i="65"/>
  <c r="L84" i="65"/>
  <c r="N86" i="65" s="1"/>
  <c r="N88" i="65" s="1"/>
  <c r="D56" i="5" s="1"/>
  <c r="L82" i="289"/>
  <c r="L84" i="289"/>
  <c r="N93" i="260"/>
  <c r="L83" i="78"/>
  <c r="L86" i="323"/>
  <c r="L84" i="208"/>
  <c r="N78" i="34"/>
  <c r="L83" i="34" s="1"/>
  <c r="N43" i="82"/>
  <c r="L83" i="289"/>
  <c r="N81" i="50"/>
  <c r="L87" i="50" s="1"/>
  <c r="L85" i="67"/>
  <c r="L83" i="67"/>
  <c r="L84" i="67"/>
  <c r="N78" i="25"/>
  <c r="L85" i="25" s="1"/>
  <c r="N79" i="348"/>
  <c r="L85" i="348" s="1"/>
  <c r="N80" i="275"/>
  <c r="L87" i="275" s="1"/>
  <c r="L86" i="356"/>
  <c r="L84" i="226"/>
  <c r="N79" i="306"/>
  <c r="L86" i="306" s="1"/>
  <c r="L84" i="63"/>
  <c r="L84" i="74"/>
  <c r="L82" i="74"/>
  <c r="L83" i="74"/>
  <c r="N78" i="42"/>
  <c r="L85" i="42" s="1"/>
  <c r="L84" i="253"/>
  <c r="N79" i="333"/>
  <c r="L85" i="46"/>
  <c r="L83" i="46"/>
  <c r="N78" i="38"/>
  <c r="L85" i="38" s="1"/>
  <c r="L85" i="63"/>
  <c r="L82" i="72"/>
  <c r="N79" i="363"/>
  <c r="L86" i="363" s="1"/>
  <c r="L86" i="340"/>
  <c r="L86" i="327"/>
  <c r="L84" i="303"/>
  <c r="N77" i="75"/>
  <c r="L82" i="75" s="1"/>
  <c r="N79" i="296"/>
  <c r="L84" i="340"/>
  <c r="N87" i="340" s="1"/>
  <c r="N89" i="340" s="1"/>
  <c r="D294" i="5" s="1"/>
  <c r="L86" i="339"/>
  <c r="L84" i="327"/>
  <c r="N87" i="327" s="1"/>
  <c r="N89" i="327" s="1"/>
  <c r="D281" i="5" s="1"/>
  <c r="L82" i="303"/>
  <c r="L84" i="123"/>
  <c r="N79" i="365"/>
  <c r="L85" i="365" s="1"/>
  <c r="L89" i="218"/>
  <c r="L85" i="356"/>
  <c r="N87" i="356" s="1"/>
  <c r="N89" i="356" s="1"/>
  <c r="D308" i="5" s="1"/>
  <c r="L85" i="226"/>
  <c r="N86" i="226" s="1"/>
  <c r="N88" i="226" s="1"/>
  <c r="D187" i="5" s="1"/>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58" i="144"/>
  <c r="N58" i="144" s="1"/>
  <c r="N64" i="144" s="1"/>
  <c r="L59" i="148"/>
  <c r="N59" i="148" s="1"/>
  <c r="N65" i="148" s="1"/>
  <c r="N78" i="148" s="1"/>
  <c r="L84" i="148" s="1"/>
  <c r="L61" i="294"/>
  <c r="N61" i="294" s="1"/>
  <c r="L64" i="267"/>
  <c r="N64" i="267" s="1"/>
  <c r="N70" i="267" s="1"/>
  <c r="N83" i="267" s="1"/>
  <c r="L88" i="267" s="1"/>
  <c r="L64" i="266"/>
  <c r="N64" i="266" s="1"/>
  <c r="N70" i="266" s="1"/>
  <c r="N83" i="266" s="1"/>
  <c r="L64" i="268"/>
  <c r="N64" i="268" s="1"/>
  <c r="N70" i="268" s="1"/>
  <c r="N83" i="268" s="1"/>
  <c r="L90"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3" i="21"/>
  <c r="L85" i="21"/>
  <c r="L84" i="21"/>
  <c r="L85" i="7"/>
  <c r="N86" i="7" s="1"/>
  <c r="N88" i="7" s="1"/>
  <c r="D3" i="5" s="1"/>
  <c r="L83" i="43"/>
  <c r="L84" i="46"/>
  <c r="L86" i="50"/>
  <c r="L84" i="339"/>
  <c r="N83" i="282"/>
  <c r="L89" i="282" s="1"/>
  <c r="N79" i="256"/>
  <c r="L84" i="256" s="1"/>
  <c r="N78" i="35"/>
  <c r="N77" i="284"/>
  <c r="L84" i="284" s="1"/>
  <c r="L88" i="218"/>
  <c r="N90" i="218" s="1"/>
  <c r="N92" i="218" s="1"/>
  <c r="D180" i="5" s="1"/>
  <c r="L85" i="253"/>
  <c r="N87" i="253" s="1"/>
  <c r="N89" i="253" s="1"/>
  <c r="D213" i="5" s="1"/>
  <c r="N78" i="33"/>
  <c r="L83" i="33" s="1"/>
  <c r="L84" i="64"/>
  <c r="N78" i="53"/>
  <c r="L85" i="53" s="1"/>
  <c r="N78" i="107"/>
  <c r="L85" i="107" s="1"/>
  <c r="L84" i="348"/>
  <c r="L86" i="328"/>
  <c r="N78" i="213"/>
  <c r="L83" i="213" s="1"/>
  <c r="N77" i="299"/>
  <c r="L83" i="299" s="1"/>
  <c r="N80" i="272"/>
  <c r="L85" i="272" s="1"/>
  <c r="L85" i="32"/>
  <c r="L84" i="31"/>
  <c r="L84" i="32"/>
  <c r="N78" i="91"/>
  <c r="L85" i="91" s="1"/>
  <c r="N78" i="97"/>
  <c r="L84" i="97" s="1"/>
  <c r="L85" i="31"/>
  <c r="N74" i="227"/>
  <c r="L79" i="227" s="1"/>
  <c r="N70" i="186"/>
  <c r="N83" i="186" s="1"/>
  <c r="L88" i="186" s="1"/>
  <c r="N79" i="233"/>
  <c r="L84" i="233" s="1"/>
  <c r="N67" i="150"/>
  <c r="N79" i="261"/>
  <c r="L84" i="261" s="1"/>
  <c r="L82" i="305"/>
  <c r="L83" i="305"/>
  <c r="L87" i="281"/>
  <c r="N78" i="243"/>
  <c r="L83" i="243" s="1"/>
  <c r="N69" i="177"/>
  <c r="N82" i="177" s="1"/>
  <c r="L89" i="177" s="1"/>
  <c r="N77" i="293"/>
  <c r="L84" i="293" s="1"/>
  <c r="N70" i="187"/>
  <c r="N83" i="187" s="1"/>
  <c r="L88" i="187" s="1"/>
  <c r="N70" i="170"/>
  <c r="N83" i="170" s="1"/>
  <c r="L90" i="170" s="1"/>
  <c r="N78" i="94"/>
  <c r="L85" i="94" s="1"/>
  <c r="L83" i="39"/>
  <c r="L85" i="128"/>
  <c r="L84" i="25"/>
  <c r="N77" i="301"/>
  <c r="L82" i="301" s="1"/>
  <c r="L84" i="29"/>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5" i="131"/>
  <c r="N78" i="79"/>
  <c r="L83" i="79" s="1"/>
  <c r="N78" i="68"/>
  <c r="L84" i="130"/>
  <c r="L85" i="208"/>
  <c r="N79" i="342"/>
  <c r="L85" i="342" s="1"/>
  <c r="L99" i="260"/>
  <c r="L100" i="260"/>
  <c r="N78" i="40"/>
  <c r="L84" i="40" s="1"/>
  <c r="L87" i="277"/>
  <c r="L86" i="277"/>
  <c r="L85" i="250"/>
  <c r="L84" i="250"/>
  <c r="N78" i="101"/>
  <c r="N85" i="207"/>
  <c r="L92" i="207" s="1"/>
  <c r="N78" i="85"/>
  <c r="L83" i="85" s="1"/>
  <c r="N78" i="45"/>
  <c r="L85" i="45" s="1"/>
  <c r="N78" i="36"/>
  <c r="N80" i="274"/>
  <c r="L86" i="274" s="1"/>
  <c r="N79" i="259"/>
  <c r="L84" i="259" s="1"/>
  <c r="N79" i="258"/>
  <c r="L86" i="258"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7" i="339"/>
  <c r="N89" i="339" s="1"/>
  <c r="D292" i="5" s="1"/>
  <c r="N79" i="247"/>
  <c r="L84" i="247" s="1"/>
  <c r="N78" i="41"/>
  <c r="L84" i="41" s="1"/>
  <c r="N78" i="242"/>
  <c r="L85" i="242" s="1"/>
  <c r="N80" i="271"/>
  <c r="L87" i="271" s="1"/>
  <c r="N88" i="252"/>
  <c r="L93" i="252" s="1"/>
  <c r="L84" i="37"/>
  <c r="L84" i="43"/>
  <c r="L88" i="50"/>
  <c r="L84" i="57"/>
  <c r="L86" i="365"/>
  <c r="L86" i="347"/>
  <c r="L85" i="371"/>
  <c r="L86" i="343"/>
  <c r="L85" i="336"/>
  <c r="L86" i="321"/>
  <c r="L85" i="328"/>
  <c r="L84" i="323"/>
  <c r="N87" i="323" s="1"/>
  <c r="N89" i="323" s="1"/>
  <c r="D279" i="5" s="1"/>
  <c r="L86" i="250"/>
  <c r="L85" i="224"/>
  <c r="N86" i="224" s="1"/>
  <c r="N88" i="224" s="1"/>
  <c r="D185" i="5" s="1"/>
  <c r="L84" i="132"/>
  <c r="L83" i="131"/>
  <c r="L83" i="127"/>
  <c r="L83" i="129"/>
  <c r="L84" i="129"/>
  <c r="L85" i="129"/>
  <c r="L84" i="52"/>
  <c r="L85" i="52"/>
  <c r="L83" i="52"/>
  <c r="L84" i="365"/>
  <c r="L85" i="306"/>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N78" i="145"/>
  <c r="L85" i="145" s="1"/>
  <c r="L84" i="216"/>
  <c r="L83" i="216"/>
  <c r="L83" i="128"/>
  <c r="L83" i="125"/>
  <c r="L84" i="125"/>
  <c r="L84" i="124"/>
  <c r="L85" i="110"/>
  <c r="L86" i="364"/>
  <c r="L84" i="364"/>
  <c r="L85" i="364"/>
  <c r="L85" i="354"/>
  <c r="L86" i="354"/>
  <c r="L84" i="354"/>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J107" i="5" s="1"/>
  <c r="L83" i="115"/>
  <c r="L85" i="115"/>
  <c r="L85" i="116"/>
  <c r="L83" i="116"/>
  <c r="N86" i="114"/>
  <c r="N88" i="114" s="1"/>
  <c r="D104" i="5" s="1"/>
  <c r="N86" i="113"/>
  <c r="N88" i="113" s="1"/>
  <c r="D103" i="5" s="1"/>
  <c r="J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51"/>
  <c r="N88" i="51" s="1"/>
  <c r="D43" i="5" s="1"/>
  <c r="L84" i="38"/>
  <c r="L83" i="38"/>
  <c r="N86" i="28"/>
  <c r="N88" i="28" s="1"/>
  <c r="D20" i="5" s="1"/>
  <c r="L83" i="24"/>
  <c r="L84" i="24"/>
  <c r="L85" i="18"/>
  <c r="L83" i="18"/>
  <c r="L85" i="15"/>
  <c r="L83" i="15"/>
  <c r="N78" i="12"/>
  <c r="L85" i="12" s="1"/>
  <c r="L86" i="251" l="1"/>
  <c r="N79" i="314"/>
  <c r="N78" i="82"/>
  <c r="L85" i="82" s="1"/>
  <c r="N82" i="174"/>
  <c r="L89" i="174" s="1"/>
  <c r="L86" i="348"/>
  <c r="L85" i="27"/>
  <c r="L84" i="30"/>
  <c r="N86" i="30" s="1"/>
  <c r="N88" i="30" s="1"/>
  <c r="D22" i="5" s="1"/>
  <c r="L84" i="27"/>
  <c r="N86" i="27" s="1"/>
  <c r="N88" i="27" s="1"/>
  <c r="D19" i="5" s="1"/>
  <c r="L83" i="30"/>
  <c r="N87" i="328"/>
  <c r="N89" i="328" s="1"/>
  <c r="D282" i="5" s="1"/>
  <c r="N86" i="208"/>
  <c r="N88" i="208" s="1"/>
  <c r="D119" i="5" s="1"/>
  <c r="N83" i="155"/>
  <c r="L88" i="155" s="1"/>
  <c r="N66" i="294"/>
  <c r="N79" i="294" s="1"/>
  <c r="L85" i="294" s="1"/>
  <c r="N87" i="371"/>
  <c r="N89" i="371" s="1"/>
  <c r="D293" i="5" s="1"/>
  <c r="L83" i="25"/>
  <c r="N86" i="25" s="1"/>
  <c r="N88" i="25" s="1"/>
  <c r="D17" i="5" s="1"/>
  <c r="N69" i="172"/>
  <c r="N82" i="172" s="1"/>
  <c r="L88" i="172" s="1"/>
  <c r="N89" i="50"/>
  <c r="N91" i="50" s="1"/>
  <c r="D42" i="5" s="1"/>
  <c r="L84" i="19"/>
  <c r="L83" i="19"/>
  <c r="L84" i="306"/>
  <c r="N87" i="306" s="1"/>
  <c r="N89" i="306" s="1"/>
  <c r="D262" i="5" s="1"/>
  <c r="L85" i="34"/>
  <c r="N86" i="34" s="1"/>
  <c r="N88" i="34" s="1"/>
  <c r="D26" i="5" s="1"/>
  <c r="N86" i="67"/>
  <c r="N88" i="67" s="1"/>
  <c r="D58" i="5" s="1"/>
  <c r="N86" i="21"/>
  <c r="N88" i="21" s="1"/>
  <c r="D13" i="5" s="1"/>
  <c r="L85" i="213"/>
  <c r="N85" i="303"/>
  <c r="N87" i="303" s="1"/>
  <c r="D259" i="5" s="1"/>
  <c r="N86" i="43"/>
  <c r="N88" i="43" s="1"/>
  <c r="D34" i="5" s="1"/>
  <c r="L84" i="363"/>
  <c r="L85" i="241"/>
  <c r="L83" i="42"/>
  <c r="L84" i="102"/>
  <c r="L85" i="254"/>
  <c r="L82" i="302"/>
  <c r="L84" i="42"/>
  <c r="L86" i="254"/>
  <c r="L83" i="138"/>
  <c r="L85" i="138"/>
  <c r="L84" i="75"/>
  <c r="N69" i="180"/>
  <c r="N82" i="180" s="1"/>
  <c r="L89" i="180" s="1"/>
  <c r="N70" i="168"/>
  <c r="N83" i="168" s="1"/>
  <c r="L90" i="168" s="1"/>
  <c r="N79" i="311"/>
  <c r="L84" i="311" s="1"/>
  <c r="L85" i="332"/>
  <c r="L86" i="256"/>
  <c r="L86" i="275"/>
  <c r="L85" i="69"/>
  <c r="L86" i="332"/>
  <c r="L85" i="275"/>
  <c r="N86" i="131"/>
  <c r="N88" i="131" s="1"/>
  <c r="D122" i="5" s="1"/>
  <c r="N85" i="74"/>
  <c r="N87" i="74" s="1"/>
  <c r="D65" i="5" s="1"/>
  <c r="L83" i="147"/>
  <c r="L84" i="147"/>
  <c r="L85" i="147"/>
  <c r="N69" i="183"/>
  <c r="N82" i="183" s="1"/>
  <c r="L88" i="183" s="1"/>
  <c r="N64" i="297"/>
  <c r="N77" i="297" s="1"/>
  <c r="L82" i="297" s="1"/>
  <c r="N69" i="164"/>
  <c r="N82" i="164" s="1"/>
  <c r="L89" i="164" s="1"/>
  <c r="N79" i="239"/>
  <c r="L85" i="239" s="1"/>
  <c r="N79" i="317"/>
  <c r="L84" i="317" s="1"/>
  <c r="L83" i="26"/>
  <c r="L84" i="26"/>
  <c r="N79" i="316"/>
  <c r="L84" i="316" s="1"/>
  <c r="L83" i="135"/>
  <c r="L85" i="105"/>
  <c r="L84" i="92"/>
  <c r="N90" i="219"/>
  <c r="N92" i="219" s="1"/>
  <c r="D181" i="5" s="1"/>
  <c r="N86" i="121"/>
  <c r="N88" i="121" s="1"/>
  <c r="D111" i="5" s="1"/>
  <c r="N86" i="46"/>
  <c r="N88" i="46" s="1"/>
  <c r="D38" i="5" s="1"/>
  <c r="L88" i="282"/>
  <c r="L84" i="135"/>
  <c r="N86" i="63"/>
  <c r="N88" i="63" s="1"/>
  <c r="D54" i="5" s="1"/>
  <c r="L90" i="282"/>
  <c r="L86" i="240"/>
  <c r="N85" i="72"/>
  <c r="N87" i="72" s="1"/>
  <c r="D63" i="5" s="1"/>
  <c r="L85" i="240"/>
  <c r="N87" i="321"/>
  <c r="N89" i="321" s="1"/>
  <c r="D277" i="5" s="1"/>
  <c r="N87" i="343"/>
  <c r="N89" i="343" s="1"/>
  <c r="D296" i="5" s="1"/>
  <c r="N86" i="123"/>
  <c r="N88" i="123" s="1"/>
  <c r="D114" i="5" s="1"/>
  <c r="L84" i="298"/>
  <c r="N86" i="130"/>
  <c r="N88" i="130" s="1"/>
  <c r="D121" i="5" s="1"/>
  <c r="N86" i="58"/>
  <c r="N88" i="58" s="1"/>
  <c r="D49" i="5" s="1"/>
  <c r="L82" i="298"/>
  <c r="L85" i="363"/>
  <c r="N86" i="124"/>
  <c r="N88" i="124" s="1"/>
  <c r="D113" i="5" s="1"/>
  <c r="L84" i="142"/>
  <c r="L86" i="241"/>
  <c r="L86" i="262"/>
  <c r="L87" i="274"/>
  <c r="L84" i="346"/>
  <c r="L83" i="59"/>
  <c r="L83" i="284"/>
  <c r="L84" i="251"/>
  <c r="N87" i="251" s="1"/>
  <c r="N89" i="251" s="1"/>
  <c r="D211" i="5" s="1"/>
  <c r="L82" i="286"/>
  <c r="N70" i="157"/>
  <c r="N83" i="157" s="1"/>
  <c r="L90" i="157" s="1"/>
  <c r="N70" i="176"/>
  <c r="N83" i="176" s="1"/>
  <c r="L88" i="176" s="1"/>
  <c r="N86" i="132"/>
  <c r="N88" i="132" s="1"/>
  <c r="D123" i="5" s="1"/>
  <c r="L84" i="342"/>
  <c r="L85" i="41"/>
  <c r="L84" i="103"/>
  <c r="L87" i="232"/>
  <c r="L86" i="232"/>
  <c r="L85" i="232"/>
  <c r="L84" i="215"/>
  <c r="L85" i="215"/>
  <c r="L83" i="215"/>
  <c r="L85" i="100"/>
  <c r="L84" i="100"/>
  <c r="L85" i="142"/>
  <c r="L83" i="75"/>
  <c r="L83" i="302"/>
  <c r="L82" i="284"/>
  <c r="L92" i="221"/>
  <c r="L91" i="221"/>
  <c r="L85" i="262"/>
  <c r="L83" i="105"/>
  <c r="L83" i="92"/>
  <c r="L83" i="286"/>
  <c r="L83" i="10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4" i="294"/>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5"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L85" i="311" l="1"/>
  <c r="N87" i="241"/>
  <c r="N89" i="241" s="1"/>
  <c r="D201" i="5" s="1"/>
  <c r="N87" i="254"/>
  <c r="N89" i="254" s="1"/>
  <c r="D214" i="5" s="1"/>
  <c r="L86" i="294"/>
  <c r="L84" i="297"/>
  <c r="N85" i="75"/>
  <c r="N87" i="75" s="1"/>
  <c r="D66" i="5" s="1"/>
  <c r="N87" i="332"/>
  <c r="N89" i="332" s="1"/>
  <c r="D286" i="5" s="1"/>
  <c r="N86" i="42"/>
  <c r="N88" i="42" s="1"/>
  <c r="D33" i="5" s="1"/>
  <c r="N86" i="105"/>
  <c r="N88" i="105" s="1"/>
  <c r="D95" i="5" s="1"/>
  <c r="L83" i="297"/>
  <c r="N86" i="53"/>
  <c r="N88" i="53" s="1"/>
  <c r="D45" i="5" s="1"/>
  <c r="L90" i="176"/>
  <c r="L89" i="155"/>
  <c r="L90" i="155"/>
  <c r="N85" i="284"/>
  <c r="N87" i="284" s="1"/>
  <c r="D241" i="5" s="1"/>
  <c r="N86" i="135"/>
  <c r="N88" i="135" s="1"/>
  <c r="D126" i="5" s="1"/>
  <c r="L88" i="157"/>
  <c r="N88" i="275"/>
  <c r="N90" i="275" s="1"/>
  <c r="D233" i="5" s="1"/>
  <c r="L85" i="316"/>
  <c r="N86" i="33"/>
  <c r="N88" i="33" s="1"/>
  <c r="D25" i="5" s="1"/>
  <c r="N86" i="92"/>
  <c r="N88" i="92" s="1"/>
  <c r="D83" i="5" s="1"/>
  <c r="L89" i="189"/>
  <c r="N87" i="342"/>
  <c r="N89" i="342" s="1"/>
  <c r="D295" i="5" s="1"/>
  <c r="N87" i="240"/>
  <c r="N89" i="240" s="1"/>
  <c r="D200" i="5" s="1"/>
  <c r="N86" i="140"/>
  <c r="N88" i="140" s="1"/>
  <c r="D132" i="5" s="1"/>
  <c r="N86" i="96"/>
  <c r="N88" i="96" s="1"/>
  <c r="D86" i="5" s="1"/>
  <c r="N85" i="302"/>
  <c r="N87" i="302" s="1"/>
  <c r="N87" i="346"/>
  <c r="N89" i="346" s="1"/>
  <c r="D299" i="5" s="1"/>
  <c r="N86" i="26"/>
  <c r="N88" i="26" s="1"/>
  <c r="D18" i="5" s="1"/>
  <c r="N86" i="69"/>
  <c r="N88" i="69" s="1"/>
  <c r="D60" i="5" s="1"/>
  <c r="N86" i="213"/>
  <c r="N88" i="213" s="1"/>
  <c r="D175" i="5" s="1"/>
  <c r="N91" i="282"/>
  <c r="N93" i="282" s="1"/>
  <c r="D239" i="5" s="1"/>
  <c r="L86" i="311"/>
  <c r="N87" i="311" s="1"/>
  <c r="N89" i="311" s="1"/>
  <c r="D267" i="5" s="1"/>
  <c r="N91" i="249"/>
  <c r="N93" i="249" s="1"/>
  <c r="D209" i="5" s="1"/>
  <c r="N85" i="286"/>
  <c r="N87" i="286" s="1"/>
  <c r="D243" i="5" s="1"/>
  <c r="L86" i="316"/>
  <c r="N87" i="316" s="1"/>
  <c r="N89" i="316" s="1"/>
  <c r="D272" i="5" s="1"/>
  <c r="N93" i="221"/>
  <c r="N95" i="221" s="1"/>
  <c r="D184" i="5" s="1"/>
  <c r="N86" i="147"/>
  <c r="N88" i="147" s="1"/>
  <c r="D137" i="5" s="1"/>
  <c r="L84" i="239"/>
  <c r="L86" i="239"/>
  <c r="N86" i="138"/>
  <c r="N88" i="138" s="1"/>
  <c r="D129" i="5" s="1"/>
  <c r="N86" i="29"/>
  <c r="N88" i="29" s="1"/>
  <c r="D21" i="5" s="1"/>
  <c r="L87" i="164"/>
  <c r="N90" i="164" s="1"/>
  <c r="N92" i="164" s="1"/>
  <c r="D149" i="5" s="1"/>
  <c r="N87" i="235"/>
  <c r="N89" i="235" s="1"/>
  <c r="D195" i="5" s="1"/>
  <c r="N87" i="256"/>
  <c r="N89" i="256" s="1"/>
  <c r="D215" i="5" s="1"/>
  <c r="N86" i="103"/>
  <c r="N88" i="103" s="1"/>
  <c r="D93" i="5" s="1"/>
  <c r="N86" i="102"/>
  <c r="N88" i="102" s="1"/>
  <c r="D92" i="5" s="1"/>
  <c r="J92" i="5" s="1"/>
  <c r="N87" i="262"/>
  <c r="N89" i="262" s="1"/>
  <c r="D221" i="5" s="1"/>
  <c r="N85" i="298"/>
  <c r="N87" i="298" s="1"/>
  <c r="D254" i="5" s="1"/>
  <c r="L89" i="176"/>
  <c r="N91" i="176" s="1"/>
  <c r="N93" i="176" s="1"/>
  <c r="D155" i="5" s="1"/>
  <c r="L87" i="180"/>
  <c r="L88" i="180"/>
  <c r="L86" i="317"/>
  <c r="N87" i="317" s="1"/>
  <c r="N89" i="317" s="1"/>
  <c r="D273" i="5" s="1"/>
  <c r="L89" i="157"/>
  <c r="N86" i="59"/>
  <c r="N88" i="59" s="1"/>
  <c r="D50" i="5" s="1"/>
  <c r="L89" i="183"/>
  <c r="L87" i="183"/>
  <c r="N87" i="238"/>
  <c r="N89" i="238" s="1"/>
  <c r="D198" i="5" s="1"/>
  <c r="N88" i="232"/>
  <c r="N90" i="232" s="1"/>
  <c r="D192" i="5" s="1"/>
  <c r="N90" i="217"/>
  <c r="N92" i="217" s="1"/>
  <c r="D179" i="5" s="1"/>
  <c r="N86" i="99"/>
  <c r="N88" i="99" s="1"/>
  <c r="D89" i="5" s="1"/>
  <c r="N87" i="264"/>
  <c r="N89" i="264" s="1"/>
  <c r="D223" i="5" s="1"/>
  <c r="N87" i="295"/>
  <c r="N89" i="295" s="1"/>
  <c r="D251" i="5" s="1"/>
  <c r="N86" i="142"/>
  <c r="N88" i="142" s="1"/>
  <c r="D134" i="5" s="1"/>
  <c r="N86" i="80"/>
  <c r="N88" i="80" s="1"/>
  <c r="D71" i="5" s="1"/>
  <c r="J71" i="5" s="1"/>
  <c r="N82" i="227"/>
  <c r="N84" i="227" s="1"/>
  <c r="D188" i="5" s="1"/>
  <c r="N86" i="231"/>
  <c r="N88" i="231" s="1"/>
  <c r="D191" i="5" s="1"/>
  <c r="L87" i="189"/>
  <c r="N86" i="41"/>
  <c r="N88" i="41" s="1"/>
  <c r="D32" i="5" s="1"/>
  <c r="N91" i="268"/>
  <c r="N93" i="268" s="1"/>
  <c r="D227" i="5" s="1"/>
  <c r="N88" i="274"/>
  <c r="N90" i="274" s="1"/>
  <c r="D232" i="5" s="1"/>
  <c r="N86" i="214"/>
  <c r="N88" i="214" s="1"/>
  <c r="D176" i="5" s="1"/>
  <c r="N86" i="149"/>
  <c r="N88" i="149" s="1"/>
  <c r="D135" i="5" s="1"/>
  <c r="N86" i="9"/>
  <c r="N88" i="9" s="1"/>
  <c r="D4" i="5" s="1"/>
  <c r="N87" i="333"/>
  <c r="N89" i="333" s="1"/>
  <c r="D287" i="5" s="1"/>
  <c r="N86" i="100"/>
  <c r="N88" i="100" s="1"/>
  <c r="D90" i="5" s="1"/>
  <c r="N86" i="215"/>
  <c r="N88" i="215" s="1"/>
  <c r="D177" i="5" s="1"/>
  <c r="N86" i="88"/>
  <c r="N88" i="88" s="1"/>
  <c r="D79" i="5" s="1"/>
  <c r="N85" i="325"/>
  <c r="N87" i="325" s="1"/>
  <c r="D280"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J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J77" i="5" s="1"/>
  <c r="N86" i="108"/>
  <c r="N88" i="108" s="1"/>
  <c r="D98" i="5" s="1"/>
  <c r="N85" i="309"/>
  <c r="N87" i="309" s="1"/>
  <c r="D265" i="5" s="1"/>
  <c r="N90" i="160"/>
  <c r="N92" i="160" s="1"/>
  <c r="D147" i="5" s="1"/>
  <c r="N86" i="145"/>
  <c r="N88" i="145" s="1"/>
  <c r="D139" i="5" s="1"/>
  <c r="N86" i="136"/>
  <c r="N88" i="136" s="1"/>
  <c r="D127" i="5" s="1"/>
  <c r="N86" i="82"/>
  <c r="N88" i="82" s="1"/>
  <c r="D73" i="5" s="1"/>
  <c r="J73" i="5" s="1"/>
  <c r="N93" i="207"/>
  <c r="N95" i="207" s="1"/>
  <c r="D183" i="5" s="1"/>
  <c r="N86" i="81"/>
  <c r="N88" i="81" s="1"/>
  <c r="D72" i="5" s="1"/>
  <c r="J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J80" i="5" s="1"/>
  <c r="N91" i="155"/>
  <c r="N93" i="155" s="1"/>
  <c r="D144" i="5" s="1"/>
  <c r="N91" i="185"/>
  <c r="N93" i="185" s="1"/>
  <c r="D165" i="5" s="1"/>
  <c r="N87" i="257"/>
  <c r="N89" i="257" s="1"/>
  <c r="D216" i="5" s="1"/>
  <c r="N90" i="177"/>
  <c r="N92" i="177" s="1"/>
  <c r="N85" i="133"/>
  <c r="N87" i="133" s="1"/>
  <c r="D124" i="5" s="1"/>
  <c r="N86" i="137"/>
  <c r="N88" i="137" s="1"/>
  <c r="D128" i="5" s="1"/>
  <c r="J128" i="5" s="1"/>
  <c r="N86" i="90"/>
  <c r="N88" i="90" s="1"/>
  <c r="D81" i="5" s="1"/>
  <c r="J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3" l="1"/>
  <c r="N92" i="183" s="1"/>
  <c r="D163" i="5" s="1"/>
  <c r="N87" i="239"/>
  <c r="N89" i="239" s="1"/>
  <c r="D199" i="5" s="1"/>
  <c r="N91" i="157"/>
  <c r="N93" i="157" s="1"/>
  <c r="D145" i="5" s="1"/>
  <c r="N90" i="189"/>
  <c r="N92" i="189" s="1"/>
  <c r="D169" i="5" s="1"/>
  <c r="N90" i="180"/>
  <c r="N92" i="180" s="1"/>
  <c r="D159" i="5" s="1"/>
  <c r="N86" i="60"/>
  <c r="N88" i="60" s="1"/>
  <c r="D51" i="5" s="1"/>
  <c r="J51" i="5" s="1"/>
  <c r="N91" i="158"/>
  <c r="N93" i="158" s="1"/>
  <c r="D146" i="5" s="1"/>
  <c r="N90" i="172"/>
  <c r="N92" i="172" s="1"/>
  <c r="D153" i="5" s="1"/>
  <c r="N82" i="228"/>
  <c r="N84" i="228" s="1"/>
  <c r="D189" i="5" s="1"/>
  <c r="N91" i="162"/>
  <c r="N93" i="162" s="1"/>
  <c r="D148" i="5" s="1"/>
  <c r="N91" i="182"/>
  <c r="N93" i="182" s="1"/>
  <c r="D162" i="5" s="1"/>
  <c r="N91" i="168"/>
  <c r="N93" i="168" s="1"/>
  <c r="D151" i="5" s="1"/>
  <c r="N87" i="150"/>
  <c r="N89" i="150" s="1"/>
  <c r="D142" i="5" s="1"/>
  <c r="D78" i="5"/>
  <c r="J78" i="5" s="1"/>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138" authorId="0" shapeId="0" xr:uid="{00000000-0006-0000-0500-000001000000}">
      <text>
        <r>
          <rPr>
            <b/>
            <sz val="9"/>
            <color indexed="81"/>
            <rFont val="Tahoma"/>
            <family val="2"/>
          </rPr>
          <t>Jorge antonio Mantilla Puerto:</t>
        </r>
        <r>
          <rPr>
            <sz val="9"/>
            <color indexed="81"/>
            <rFont val="Tahoma"/>
            <family val="2"/>
          </rPr>
          <t xml:space="preserve">
</t>
        </r>
        <r>
          <rPr>
            <b/>
            <sz val="10"/>
            <color indexed="81"/>
            <rFont val="Tahoma"/>
            <family val="2"/>
          </rPr>
          <t xml:space="preserve">Creo que este valor está mal. Debe ser en porcentaje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<sst xmlns="http://schemas.openxmlformats.org/spreadsheetml/2006/main" count="38555" uniqueCount="2343">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</sst>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s>
  <fonts count="49">
    <font>
      <sz val="11"/>
      <color rgb="FF000000"/>
      <name val="Calibri"/>
      <family val="2"/>
    </font>
    <font>
      <sz val="11"/>
      <color theme="1"/>
      <name val="Calibri"/>
      <family val="2"/>
      <scheme val="minor"/>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rgb="FFFF0000"/>
      <name val="Arial"/>
      <family val="2"/>
    </font>
    <font>
      <sz val="9"/>
      <color indexed="81"/>
      <name val="Tahoma"/>
      <family val="2"/>
    </font>
    <font>
      <b/>
      <sz val="9"/>
      <color indexed="81"/>
      <name val="Tahoma"/>
      <family val="2"/>
    </font>
    <font>
      <b/>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9">
    <xf numFmtId="0" fontId="0" fillId="0" borderId="0" applyNumberFormat="0" applyBorder="0" applyAlignment="0"/>
    <xf numFmtId="0" fontId="3" fillId="2" borderId="0" applyNumberFormat="0" applyBorder="0" applyAlignment="0" applyProtection="0"/>
    <xf numFmtId="0" fontId="2" fillId="3" borderId="1" applyNumberFormat="0" applyFont="0" applyAlignment="0" applyProtection="0"/>
    <xf numFmtId="0" fontId="4" fillId="0" borderId="2" applyNumberFormat="0" applyFill="0" applyAlignment="0" applyProtection="0"/>
    <xf numFmtId="165" fontId="2" fillId="0" borderId="0" applyFont="0" applyFill="0" applyBorder="0" applyAlignment="0" applyProtection="0"/>
    <xf numFmtId="9" fontId="2" fillId="0" borderId="0" applyFont="0" applyFill="0" applyBorder="0" applyAlignment="0" applyProtection="0"/>
    <xf numFmtId="0" fontId="11" fillId="0" borderId="0"/>
    <xf numFmtId="0" fontId="17" fillId="0" borderId="0"/>
    <xf numFmtId="9" fontId="9" fillId="0" borderId="0" applyFont="0" applyFill="0" applyBorder="0" applyAlignment="0" applyProtection="0"/>
    <xf numFmtId="164" fontId="2" fillId="0" borderId="0" applyFont="0" applyFill="0" applyBorder="0" applyAlignment="0" applyProtection="0"/>
    <xf numFmtId="0" fontId="20" fillId="0" borderId="0" applyNumberFormat="0" applyFill="0" applyBorder="0" applyAlignment="0" applyProtection="0"/>
    <xf numFmtId="166" fontId="2" fillId="0" borderId="0" applyFont="0" applyFill="0" applyBorder="0" applyAlignment="0" applyProtection="0"/>
    <xf numFmtId="0" fontId="2" fillId="0" borderId="0" applyNumberFormat="0" applyBorder="0" applyAlignment="0"/>
    <xf numFmtId="0" fontId="2" fillId="3" borderId="1" applyNumberFormat="0" applyFont="0" applyAlignment="0" applyProtection="0"/>
    <xf numFmtId="165"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166" fontId="2" fillId="0" borderId="0" applyFont="0" applyFill="0" applyBorder="0" applyAlignment="0" applyProtection="0"/>
    <xf numFmtId="164" fontId="2" fillId="0" borderId="0" applyFont="0" applyFill="0" applyBorder="0" applyAlignment="0" applyProtection="0"/>
    <xf numFmtId="0" fontId="44" fillId="0" borderId="0"/>
    <xf numFmtId="164" fontId="9" fillId="0" borderId="0" applyFont="0" applyFill="0" applyBorder="0" applyAlignment="0" applyProtection="0"/>
    <xf numFmtId="165" fontId="9" fillId="0" borderId="0" applyFont="0" applyFill="0" applyBorder="0" applyAlignment="0" applyProtection="0"/>
    <xf numFmtId="9" fontId="9" fillId="0" borderId="0" applyFont="0" applyFill="0" applyBorder="0" applyAlignment="0" applyProtection="0"/>
    <xf numFmtId="0" fontId="9" fillId="0" borderId="0"/>
    <xf numFmtId="164" fontId="2" fillId="0" borderId="0" applyFont="0" applyFill="0" applyBorder="0" applyAlignment="0" applyProtection="0"/>
    <xf numFmtId="164" fontId="2" fillId="0" borderId="0" applyFont="0" applyFill="0" applyBorder="0" applyAlignment="0" applyProtection="0"/>
    <xf numFmtId="0" fontId="9" fillId="0" borderId="0"/>
    <xf numFmtId="164" fontId="9" fillId="0" borderId="0" applyFont="0" applyFill="0" applyBorder="0" applyAlignment="0" applyProtection="0"/>
    <xf numFmtId="0" fontId="1" fillId="0" borderId="0"/>
  </cellStyleXfs>
  <cellXfs count="101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6" fillId="0" borderId="0" xfId="0" applyFont="1" applyFill="1" applyProtection="1"/>
    <xf numFmtId="0" fontId="6" fillId="0" borderId="0" xfId="0" applyFont="1" applyFill="1" applyAlignment="1" applyProtection="1">
      <alignment horizontal="center" vertical="center" wrapText="1"/>
    </xf>
    <xf numFmtId="0" fontId="6"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6" fillId="3" borderId="3" xfId="2" applyFont="1" applyBorder="1" applyProtection="1"/>
    <xf numFmtId="0" fontId="6" fillId="3" borderId="3" xfId="2" applyFont="1" applyBorder="1" applyAlignment="1" applyProtection="1">
      <alignment horizontal="center" vertical="center" wrapText="1"/>
    </xf>
    <xf numFmtId="0" fontId="6"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4" fillId="5" borderId="4" xfId="3" applyFill="1" applyBorder="1" applyAlignment="1" applyProtection="1">
      <alignment horizontal="center" vertical="center"/>
    </xf>
    <xf numFmtId="0" fontId="4" fillId="5" borderId="4" xfId="3" applyFill="1" applyBorder="1" applyAlignment="1" applyProtection="1">
      <alignment horizontal="center" vertical="center" wrapText="1"/>
    </xf>
    <xf numFmtId="0" fontId="4" fillId="5" borderId="4" xfId="3" applyFill="1" applyBorder="1" applyProtection="1"/>
    <xf numFmtId="0" fontId="4" fillId="5" borderId="4" xfId="3" applyFill="1" applyBorder="1" applyAlignment="1" applyProtection="1">
      <alignment horizontal="left" vertical="center" wrapText="1"/>
    </xf>
    <xf numFmtId="0" fontId="9" fillId="0" borderId="0" xfId="0" applyFont="1" applyFill="1" applyBorder="1"/>
    <xf numFmtId="0" fontId="9" fillId="0" borderId="28" xfId="0" applyFont="1" applyFill="1" applyBorder="1"/>
    <xf numFmtId="0" fontId="9" fillId="0" borderId="9" xfId="0" applyFont="1" applyFill="1" applyBorder="1"/>
    <xf numFmtId="0" fontId="9" fillId="0" borderId="12" xfId="0" applyFont="1" applyFill="1" applyBorder="1"/>
    <xf numFmtId="0" fontId="9" fillId="0" borderId="30" xfId="0" applyFont="1" applyFill="1" applyBorder="1"/>
    <xf numFmtId="0" fontId="9" fillId="0" borderId="31" xfId="0" applyFont="1" applyFill="1" applyBorder="1"/>
    <xf numFmtId="0" fontId="15" fillId="0" borderId="30" xfId="0" applyFont="1" applyFill="1" applyBorder="1" applyAlignment="1" applyProtection="1">
      <alignment horizontal="left"/>
      <protection locked="0"/>
    </xf>
    <xf numFmtId="0" fontId="15" fillId="0" borderId="17" xfId="0" applyFont="1" applyFill="1" applyBorder="1" applyAlignment="1" applyProtection="1">
      <alignment horizontal="left"/>
      <protection locked="0"/>
    </xf>
    <xf numFmtId="0" fontId="9" fillId="0" borderId="17" xfId="0" applyFont="1" applyFill="1" applyBorder="1" applyProtection="1">
      <protection locked="0"/>
    </xf>
    <xf numFmtId="0" fontId="15" fillId="0" borderId="0" xfId="0" applyFont="1" applyFill="1" applyBorder="1" applyAlignment="1" applyProtection="1">
      <alignment horizontal="center"/>
      <protection locked="0"/>
    </xf>
    <xf numFmtId="0" fontId="9" fillId="0" borderId="0" xfId="0" applyFont="1" applyFill="1" applyBorder="1" applyProtection="1">
      <protection locked="0"/>
    </xf>
    <xf numFmtId="0" fontId="15" fillId="0" borderId="30" xfId="0" applyFont="1" applyFill="1" applyBorder="1" applyProtection="1">
      <protection locked="0"/>
    </xf>
    <xf numFmtId="0" fontId="15" fillId="0" borderId="0" xfId="0" applyFont="1" applyFill="1" applyBorder="1"/>
    <xf numFmtId="0" fontId="9" fillId="0" borderId="33" xfId="0" applyFont="1" applyFill="1" applyBorder="1" applyAlignment="1" applyProtection="1">
      <alignment horizontal="center"/>
      <protection locked="0"/>
    </xf>
    <xf numFmtId="0" fontId="9" fillId="0" borderId="17" xfId="0" applyFont="1" applyFill="1" applyBorder="1" applyAlignment="1" applyProtection="1">
      <alignment horizontal="center"/>
      <protection locked="0"/>
    </xf>
    <xf numFmtId="0" fontId="9" fillId="0" borderId="18" xfId="0" applyFont="1" applyFill="1" applyBorder="1" applyAlignment="1" applyProtection="1">
      <alignment horizontal="center"/>
      <protection locked="0"/>
    </xf>
    <xf numFmtId="0" fontId="9" fillId="0" borderId="0" xfId="0" applyFont="1" applyFill="1" applyBorder="1" applyAlignment="1" applyProtection="1">
      <alignment horizontal="center"/>
      <protection locked="0"/>
    </xf>
    <xf numFmtId="0" fontId="9" fillId="0" borderId="31" xfId="0" applyFont="1" applyFill="1" applyBorder="1" applyAlignment="1" applyProtection="1">
      <alignment horizontal="center"/>
      <protection locked="0"/>
    </xf>
    <xf numFmtId="0" fontId="9" fillId="0" borderId="18" xfId="0" applyFont="1" applyFill="1" applyBorder="1" applyAlignment="1">
      <alignment horizontal="center"/>
    </xf>
    <xf numFmtId="0" fontId="9" fillId="0" borderId="0" xfId="0" applyFont="1" applyFill="1" applyBorder="1" applyAlignment="1">
      <alignment horizontal="center"/>
    </xf>
    <xf numFmtId="0" fontId="9" fillId="0" borderId="31" xfId="0" applyFont="1" applyFill="1" applyBorder="1" applyAlignment="1">
      <alignment horizontal="center"/>
    </xf>
    <xf numFmtId="0" fontId="9" fillId="7" borderId="30" xfId="0" applyFont="1" applyFill="1" applyBorder="1"/>
    <xf numFmtId="0" fontId="9" fillId="7" borderId="0" xfId="0" applyFont="1" applyFill="1" applyBorder="1"/>
    <xf numFmtId="0" fontId="9" fillId="7" borderId="31" xfId="0" applyFont="1" applyFill="1" applyBorder="1"/>
    <xf numFmtId="0" fontId="9" fillId="7" borderId="20" xfId="0" applyFont="1" applyFill="1" applyBorder="1" applyAlignment="1"/>
    <xf numFmtId="0" fontId="9" fillId="7" borderId="50" xfId="0" applyFont="1" applyFill="1" applyBorder="1" applyAlignment="1"/>
    <xf numFmtId="0" fontId="9" fillId="7" borderId="33" xfId="0" applyFont="1" applyFill="1" applyBorder="1" applyAlignment="1">
      <alignment horizontal="center"/>
    </xf>
    <xf numFmtId="0" fontId="9" fillId="7" borderId="21" xfId="0" applyFont="1" applyFill="1" applyBorder="1" applyAlignment="1">
      <alignment horizontal="center"/>
    </xf>
    <xf numFmtId="0" fontId="9" fillId="7" borderId="50" xfId="0" applyFont="1" applyFill="1" applyBorder="1" applyAlignment="1">
      <alignment horizontal="center"/>
    </xf>
    <xf numFmtId="0" fontId="9" fillId="7" borderId="52" xfId="0" applyFont="1" applyFill="1" applyBorder="1"/>
    <xf numFmtId="0" fontId="9" fillId="7" borderId="33" xfId="0" applyFont="1" applyFill="1" applyBorder="1"/>
    <xf numFmtId="0" fontId="9" fillId="7" borderId="32" xfId="0" applyFont="1" applyFill="1" applyBorder="1" applyAlignment="1">
      <alignment horizontal="left"/>
    </xf>
    <xf numFmtId="0" fontId="9" fillId="7" borderId="15" xfId="0" applyFont="1" applyFill="1" applyBorder="1"/>
    <xf numFmtId="0" fontId="9" fillId="7" borderId="29" xfId="0" applyFont="1" applyFill="1" applyBorder="1"/>
    <xf numFmtId="0" fontId="9" fillId="0" borderId="46" xfId="7" applyFont="1" applyFill="1" applyBorder="1"/>
    <xf numFmtId="0" fontId="9" fillId="7" borderId="21" xfId="0" applyFont="1" applyFill="1" applyBorder="1" applyAlignment="1"/>
    <xf numFmtId="0" fontId="9" fillId="7" borderId="60" xfId="0" applyFont="1" applyFill="1" applyBorder="1" applyAlignment="1"/>
    <xf numFmtId="0" fontId="9" fillId="7" borderId="41" xfId="0" applyFont="1" applyFill="1" applyBorder="1" applyAlignment="1"/>
    <xf numFmtId="0" fontId="9" fillId="7" borderId="16" xfId="0" applyFont="1" applyFill="1" applyBorder="1" applyAlignment="1">
      <alignment horizontal="center"/>
    </xf>
    <xf numFmtId="165" fontId="9" fillId="7" borderId="29" xfId="4" applyFont="1" applyFill="1" applyBorder="1"/>
    <xf numFmtId="165" fontId="9" fillId="7" borderId="57" xfId="0" applyNumberFormat="1" applyFont="1" applyFill="1" applyBorder="1"/>
    <xf numFmtId="0" fontId="9" fillId="0" borderId="17" xfId="0" applyFont="1" applyFill="1" applyBorder="1"/>
    <xf numFmtId="0" fontId="9" fillId="0" borderId="21" xfId="0" applyFont="1" applyFill="1" applyBorder="1"/>
    <xf numFmtId="0" fontId="9" fillId="0" borderId="0" xfId="0" applyFont="1" applyFill="1" applyBorder="1" applyAlignment="1">
      <alignment horizontal="left"/>
    </xf>
    <xf numFmtId="0" fontId="9" fillId="0" borderId="30" xfId="0" applyFont="1" applyFill="1" applyBorder="1" applyAlignment="1">
      <alignment horizontal="left"/>
    </xf>
    <xf numFmtId="0" fontId="9" fillId="0" borderId="42" xfId="0" applyFont="1" applyFill="1" applyBorder="1"/>
    <xf numFmtId="0" fontId="15" fillId="12" borderId="41" xfId="0" applyFont="1" applyFill="1" applyBorder="1"/>
    <xf numFmtId="0" fontId="9" fillId="12" borderId="21" xfId="0" applyFont="1" applyFill="1" applyBorder="1"/>
    <xf numFmtId="0" fontId="9" fillId="12" borderId="22" xfId="0" applyFont="1" applyFill="1" applyBorder="1"/>
    <xf numFmtId="0" fontId="9" fillId="12" borderId="0" xfId="0" applyFont="1" applyFill="1" applyBorder="1"/>
    <xf numFmtId="0" fontId="9" fillId="12" borderId="42" xfId="0" applyFont="1" applyFill="1" applyBorder="1"/>
    <xf numFmtId="0" fontId="9" fillId="12" borderId="31" xfId="0" applyFont="1" applyFill="1" applyBorder="1"/>
    <xf numFmtId="0" fontId="15" fillId="12" borderId="46" xfId="0" applyFont="1" applyFill="1" applyBorder="1"/>
    <xf numFmtId="0" fontId="9" fillId="12" borderId="33" xfId="0" applyFont="1" applyFill="1" applyBorder="1"/>
    <xf numFmtId="0" fontId="9" fillId="12" borderId="58" xfId="0" applyFont="1" applyFill="1" applyBorder="1"/>
    <xf numFmtId="0" fontId="9" fillId="12" borderId="59" xfId="0" applyFont="1" applyFill="1" applyBorder="1"/>
    <xf numFmtId="0" fontId="9" fillId="12" borderId="30" xfId="0" applyFont="1" applyFill="1" applyBorder="1"/>
    <xf numFmtId="0" fontId="15" fillId="9" borderId="11" xfId="0" applyFont="1" applyFill="1" applyBorder="1" applyAlignment="1">
      <alignment horizontal="center"/>
    </xf>
    <xf numFmtId="0" fontId="15" fillId="9" borderId="45" xfId="0" applyFont="1" applyFill="1" applyBorder="1" applyAlignment="1">
      <alignment horizontal="center"/>
    </xf>
    <xf numFmtId="0" fontId="15" fillId="9" borderId="34" xfId="0" applyFont="1" applyFill="1" applyBorder="1" applyAlignment="1">
      <alignment horizontal="center" vertical="center"/>
    </xf>
    <xf numFmtId="0" fontId="15" fillId="8" borderId="36" xfId="0" applyFont="1" applyFill="1" applyBorder="1" applyAlignment="1">
      <alignment horizontal="center" vertical="center" wrapText="1"/>
    </xf>
    <xf numFmtId="0" fontId="15" fillId="10" borderId="11" xfId="0" applyFont="1" applyFill="1" applyBorder="1" applyAlignment="1">
      <alignment horizontal="center" vertical="center"/>
    </xf>
    <xf numFmtId="0" fontId="15" fillId="10" borderId="11" xfId="0" applyFont="1" applyFill="1" applyBorder="1" applyAlignment="1">
      <alignment horizontal="center" vertical="center" wrapText="1"/>
    </xf>
    <xf numFmtId="0" fontId="15" fillId="10" borderId="36" xfId="0" applyFont="1" applyFill="1" applyBorder="1" applyAlignment="1">
      <alignment horizontal="center" vertical="center" wrapText="1"/>
    </xf>
    <xf numFmtId="0" fontId="15" fillId="10" borderId="45" xfId="0" applyFont="1" applyFill="1" applyBorder="1" applyAlignment="1">
      <alignment horizontal="center" vertical="center"/>
    </xf>
    <xf numFmtId="0" fontId="15" fillId="13" borderId="9" xfId="0" applyFont="1" applyFill="1" applyBorder="1" applyAlignment="1">
      <alignment horizontal="center"/>
    </xf>
    <xf numFmtId="0" fontId="15" fillId="13" borderId="9" xfId="0" applyFont="1" applyFill="1" applyBorder="1" applyAlignment="1">
      <alignment horizontal="left"/>
    </xf>
    <xf numFmtId="0" fontId="15" fillId="13" borderId="0" xfId="0" applyFont="1" applyFill="1" applyBorder="1" applyAlignment="1">
      <alignment horizontal="center"/>
    </xf>
    <xf numFmtId="0" fontId="15" fillId="12" borderId="39" xfId="0" applyFont="1" applyFill="1" applyBorder="1"/>
    <xf numFmtId="0" fontId="15" fillId="12" borderId="25" xfId="0" applyFont="1" applyFill="1" applyBorder="1" applyAlignment="1"/>
    <xf numFmtId="0" fontId="15" fillId="12" borderId="26" xfId="0" applyFont="1" applyFill="1" applyBorder="1" applyAlignment="1"/>
    <xf numFmtId="0" fontId="15" fillId="13" borderId="26" xfId="0" applyFont="1" applyFill="1" applyBorder="1" applyAlignment="1">
      <alignment horizontal="center"/>
    </xf>
    <xf numFmtId="0" fontId="15" fillId="12" borderId="39" xfId="0" applyFont="1" applyFill="1" applyBorder="1" applyAlignment="1"/>
    <xf numFmtId="0" fontId="15" fillId="10" borderId="11" xfId="0" applyFont="1" applyFill="1" applyBorder="1" applyAlignment="1">
      <alignment horizontal="center"/>
    </xf>
    <xf numFmtId="0" fontId="15" fillId="10" borderId="45" xfId="0" applyFont="1" applyFill="1" applyBorder="1" applyAlignment="1">
      <alignment horizontal="center"/>
    </xf>
    <xf numFmtId="165" fontId="15" fillId="14" borderId="33" xfId="4" applyFont="1" applyFill="1" applyBorder="1"/>
    <xf numFmtId="9" fontId="15" fillId="14" borderId="47" xfId="5" applyFont="1" applyFill="1" applyBorder="1"/>
    <xf numFmtId="0" fontId="15" fillId="14" borderId="41" xfId="0" applyFont="1" applyFill="1" applyBorder="1" applyAlignment="1"/>
    <xf numFmtId="0" fontId="15" fillId="14" borderId="21" xfId="0" applyFont="1" applyFill="1" applyBorder="1" applyAlignment="1"/>
    <xf numFmtId="0" fontId="15" fillId="14" borderId="25" xfId="0" applyFont="1" applyFill="1" applyBorder="1" applyAlignment="1"/>
    <xf numFmtId="0" fontId="15" fillId="14" borderId="26" xfId="0" applyFont="1" applyFill="1" applyBorder="1" applyAlignment="1"/>
    <xf numFmtId="165" fontId="15" fillId="14" borderId="26" xfId="4" applyFont="1" applyFill="1" applyBorder="1"/>
    <xf numFmtId="9" fontId="15" fillId="14" borderId="40" xfId="5" applyFont="1" applyFill="1" applyBorder="1"/>
    <xf numFmtId="0" fontId="9" fillId="15" borderId="30" xfId="0" applyFont="1" applyFill="1" applyBorder="1"/>
    <xf numFmtId="0" fontId="9" fillId="15" borderId="0" xfId="0" applyFont="1" applyFill="1" applyBorder="1"/>
    <xf numFmtId="0" fontId="9" fillId="15" borderId="31" xfId="0" applyFont="1" applyFill="1" applyBorder="1"/>
    <xf numFmtId="0" fontId="15" fillId="10" borderId="45" xfId="0" applyFont="1" applyFill="1" applyBorder="1" applyAlignment="1">
      <alignment horizontal="center" vertical="center" wrapText="1"/>
    </xf>
    <xf numFmtId="4" fontId="9" fillId="7" borderId="57" xfId="0" applyNumberFormat="1" applyFont="1" applyFill="1" applyBorder="1"/>
    <xf numFmtId="0" fontId="4" fillId="16" borderId="63" xfId="3" applyFill="1" applyBorder="1" applyAlignment="1" applyProtection="1">
      <alignment horizontal="center" vertical="center"/>
    </xf>
    <xf numFmtId="0" fontId="4" fillId="16" borderId="63" xfId="3" applyFill="1" applyBorder="1" applyAlignment="1" applyProtection="1">
      <alignment horizontal="center" vertical="center" wrapText="1"/>
    </xf>
    <xf numFmtId="0" fontId="4" fillId="16" borderId="63" xfId="3" applyFill="1" applyBorder="1" applyAlignment="1" applyProtection="1">
      <alignment horizontal="left" vertical="center" wrapText="1"/>
    </xf>
    <xf numFmtId="4" fontId="0" fillId="0" borderId="0" xfId="0" applyNumberFormat="1" applyFill="1" applyProtection="1"/>
    <xf numFmtId="170" fontId="9" fillId="7" borderId="62" xfId="0" applyNumberFormat="1" applyFont="1" applyFill="1" applyBorder="1"/>
    <xf numFmtId="4" fontId="9" fillId="7" borderId="53" xfId="0" applyNumberFormat="1" applyFont="1" applyFill="1" applyBorder="1"/>
    <xf numFmtId="170" fontId="0" fillId="0" borderId="0" xfId="0" applyNumberFormat="1" applyFill="1" applyProtection="1"/>
    <xf numFmtId="0" fontId="15" fillId="12" borderId="39" xfId="0" applyFont="1" applyFill="1" applyBorder="1" applyAlignment="1">
      <alignment horizontal="left" vertical="center"/>
    </xf>
    <xf numFmtId="0" fontId="16"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21" fillId="0" borderId="0" xfId="0" applyFont="1" applyFill="1" applyAlignment="1" applyProtection="1">
      <alignment horizontal="left" vertical="center" wrapText="1"/>
    </xf>
    <xf numFmtId="0" fontId="21" fillId="0" borderId="0" xfId="0" applyFont="1" applyFill="1" applyAlignment="1" applyProtection="1">
      <alignment wrapText="1"/>
    </xf>
    <xf numFmtId="0" fontId="22" fillId="0" borderId="0" xfId="0" applyFont="1" applyFill="1" applyAlignment="1" applyProtection="1">
      <alignment wrapText="1"/>
    </xf>
    <xf numFmtId="0" fontId="23" fillId="0" borderId="0" xfId="0" applyFont="1" applyFill="1" applyAlignment="1" applyProtection="1">
      <alignment horizontal="left" vertical="top" wrapText="1"/>
    </xf>
    <xf numFmtId="171" fontId="0" fillId="0" borderId="0" xfId="0" applyNumberFormat="1" applyFill="1" applyProtection="1"/>
    <xf numFmtId="0" fontId="16" fillId="0" borderId="0" xfId="0" applyFont="1" applyFill="1" applyAlignment="1" applyProtection="1">
      <alignment horizontal="left" vertical="top" wrapText="1"/>
    </xf>
    <xf numFmtId="0" fontId="16"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9" fillId="7" borderId="50" xfId="0" applyFont="1" applyFill="1" applyBorder="1" applyAlignment="1">
      <alignment horizontal="left"/>
    </xf>
    <xf numFmtId="0" fontId="9" fillId="7" borderId="60" xfId="0" applyFont="1" applyFill="1" applyBorder="1"/>
    <xf numFmtId="0" fontId="9" fillId="7" borderId="77" xfId="0" applyFont="1" applyFill="1" applyBorder="1"/>
    <xf numFmtId="0" fontId="25" fillId="5" borderId="66" xfId="10" applyFont="1" applyFill="1" applyBorder="1" applyAlignment="1" applyProtection="1">
      <alignment wrapText="1"/>
    </xf>
    <xf numFmtId="0" fontId="25" fillId="5" borderId="67" xfId="10" applyFont="1" applyFill="1" applyBorder="1" applyAlignment="1" applyProtection="1">
      <alignment horizontal="left" vertical="center" wrapText="1"/>
    </xf>
    <xf numFmtId="0" fontId="24" fillId="5" borderId="67" xfId="0" applyFont="1" applyFill="1" applyBorder="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4" fillId="5" borderId="65" xfId="0" applyFont="1" applyFill="1" applyBorder="1" applyAlignment="1" applyProtection="1">
      <alignment horizont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4" fillId="0" borderId="0" xfId="0" applyFont="1" applyFill="1" applyAlignment="1" applyProtection="1">
      <alignment horizontal="center" wrapText="1"/>
    </xf>
    <xf numFmtId="0" fontId="26" fillId="5" borderId="69" xfId="10" applyFont="1" applyFill="1" applyBorder="1" applyAlignment="1" applyProtection="1">
      <alignment wrapText="1"/>
    </xf>
    <xf numFmtId="0" fontId="26" fillId="5" borderId="65" xfId="10" applyFont="1" applyFill="1" applyBorder="1" applyAlignment="1" applyProtection="1">
      <alignment horizontal="left" vertical="center" wrapText="1"/>
    </xf>
    <xf numFmtId="0" fontId="26" fillId="5" borderId="69" xfId="10" applyFont="1" applyFill="1" applyBorder="1" applyAlignment="1">
      <alignment wrapText="1"/>
    </xf>
    <xf numFmtId="0" fontId="26" fillId="5" borderId="65" xfId="10" applyFont="1" applyFill="1" applyBorder="1" applyAlignment="1">
      <alignment horizontal="left" vertical="center" wrapText="1"/>
    </xf>
    <xf numFmtId="0" fontId="27" fillId="0" borderId="0" xfId="0" applyFont="1" applyFill="1" applyAlignment="1" applyProtection="1">
      <alignment horizontal="center" wrapText="1"/>
    </xf>
    <xf numFmtId="0" fontId="24" fillId="5" borderId="0" xfId="0" applyFont="1" applyFill="1" applyAlignment="1" applyProtection="1">
      <alignment horizontal="center"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2" fillId="0" borderId="0" xfId="12" applyFill="1" applyProtection="1"/>
    <xf numFmtId="0" fontId="16" fillId="0" borderId="0" xfId="12" applyFont="1" applyFill="1" applyAlignment="1" applyProtection="1">
      <alignment horizontal="left" vertical="top" wrapText="1"/>
    </xf>
    <xf numFmtId="0" fontId="16" fillId="18"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16" fillId="0"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0" fillId="0" borderId="0" xfId="0" applyFill="1" applyAlignment="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0" fillId="17" borderId="0" xfId="0" applyFill="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5" fillId="7" borderId="41" xfId="0" applyFont="1" applyFill="1" applyBorder="1" applyAlignment="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9" fillId="7" borderId="30" xfId="0" applyFont="1" applyFill="1" applyBorder="1" applyAlignment="1">
      <alignment horizontal="left"/>
    </xf>
    <xf numFmtId="0" fontId="9" fillId="7" borderId="19" xfId="0" applyFont="1" applyFill="1" applyBorder="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26" fillId="5" borderId="65" xfId="10" applyFont="1" applyFill="1" applyBorder="1" applyAlignment="1">
      <alignment horizontal="center" wrapText="1"/>
    </xf>
    <xf numFmtId="0" fontId="9" fillId="15" borderId="30" xfId="0" applyFont="1" applyFill="1" applyBorder="1" applyAlignment="1">
      <alignment horizontal="center"/>
    </xf>
    <xf numFmtId="0" fontId="15" fillId="12" borderId="39" xfId="0" applyFont="1" applyFill="1" applyBorder="1" applyAlignment="1">
      <alignment horizontal="center"/>
    </xf>
    <xf numFmtId="3" fontId="24" fillId="5" borderId="68" xfId="0" applyNumberFormat="1" applyFont="1" applyFill="1" applyBorder="1" applyAlignment="1" applyProtection="1">
      <alignment wrapText="1"/>
    </xf>
    <xf numFmtId="3" fontId="24" fillId="5" borderId="70" xfId="0" applyNumberFormat="1" applyFont="1" applyFill="1" applyBorder="1" applyAlignment="1" applyProtection="1">
      <alignment wrapText="1"/>
    </xf>
    <xf numFmtId="3" fontId="22" fillId="5" borderId="70" xfId="0" applyNumberFormat="1" applyFont="1" applyFill="1" applyBorder="1" applyAlignment="1" applyProtection="1">
      <alignment wrapText="1"/>
    </xf>
    <xf numFmtId="3" fontId="22" fillId="0" borderId="0" xfId="0" applyNumberFormat="1" applyFont="1" applyFill="1" applyAlignment="1" applyProtection="1">
      <alignment wrapText="1"/>
    </xf>
    <xf numFmtId="3" fontId="21" fillId="0" borderId="0" xfId="0" applyNumberFormat="1" applyFont="1" applyFill="1" applyAlignment="1" applyProtection="1">
      <alignment wrapText="1"/>
    </xf>
    <xf numFmtId="3" fontId="9"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6" fillId="3" borderId="3" xfId="2" applyNumberFormat="1" applyFont="1" applyBorder="1" applyProtection="1"/>
    <xf numFmtId="3" fontId="6" fillId="0" borderId="0" xfId="0" applyNumberFormat="1" applyFont="1" applyFill="1" applyProtection="1"/>
    <xf numFmtId="3" fontId="4" fillId="5" borderId="4" xfId="3" applyNumberFormat="1" applyFill="1" applyBorder="1" applyAlignment="1" applyProtection="1">
      <alignment horizontal="center" vertical="center"/>
    </xf>
    <xf numFmtId="3" fontId="4" fillId="5" borderId="4" xfId="3" applyNumberFormat="1" applyFill="1" applyBorder="1" applyProtection="1"/>
    <xf numFmtId="3" fontId="4" fillId="16" borderId="63" xfId="3" applyNumberFormat="1" applyFill="1" applyBorder="1" applyAlignment="1" applyProtection="1">
      <alignment horizontal="center" vertical="center"/>
    </xf>
    <xf numFmtId="173" fontId="9" fillId="7" borderId="57" xfId="0" applyNumberFormat="1" applyFont="1" applyFill="1" applyBorder="1"/>
    <xf numFmtId="0" fontId="24" fillId="4" borderId="78" xfId="0" applyFont="1" applyFill="1" applyBorder="1" applyAlignment="1" applyProtection="1">
      <alignment horizontal="center" vertical="center" wrapText="1"/>
    </xf>
    <xf numFmtId="0" fontId="24" fillId="4" borderId="79" xfId="0" applyFont="1" applyFill="1" applyBorder="1" applyAlignment="1" applyProtection="1">
      <alignment horizontal="center" vertical="center" wrapText="1"/>
    </xf>
    <xf numFmtId="0" fontId="26" fillId="20" borderId="65" xfId="10" applyFont="1" applyFill="1" applyBorder="1" applyAlignment="1">
      <alignment horizontal="left" vertical="center" wrapText="1"/>
    </xf>
    <xf numFmtId="0" fontId="8" fillId="25" borderId="6" xfId="1" applyFont="1" applyFill="1" applyBorder="1" applyProtection="1"/>
    <xf numFmtId="3" fontId="8" fillId="25" borderId="6" xfId="1" applyNumberFormat="1" applyFont="1" applyFill="1" applyBorder="1" applyProtection="1"/>
    <xf numFmtId="3" fontId="28" fillId="25" borderId="6" xfId="1" applyNumberFormat="1" applyFont="1" applyFill="1" applyBorder="1" applyAlignment="1" applyProtection="1">
      <alignment horizontal="center"/>
    </xf>
    <xf numFmtId="0" fontId="26" fillId="5" borderId="69" xfId="10" applyFont="1" applyFill="1" applyBorder="1" applyAlignment="1" applyProtection="1">
      <alignment horizontal="left" wrapText="1"/>
    </xf>
    <xf numFmtId="0" fontId="33" fillId="5" borderId="69" xfId="10" applyFont="1" applyFill="1" applyBorder="1" applyAlignment="1" applyProtection="1">
      <alignment horizontal="left" wrapText="1"/>
    </xf>
    <xf numFmtId="0" fontId="8" fillId="25" borderId="6" xfId="1" applyFont="1" applyFill="1" applyBorder="1" applyAlignment="1" applyProtection="1">
      <alignment horizontal="left" wrapText="1"/>
    </xf>
    <xf numFmtId="0" fontId="0" fillId="0" borderId="0" xfId="0" applyFill="1" applyAlignment="1" applyProtection="1">
      <alignment horizontal="left" wrapText="1"/>
    </xf>
    <xf numFmtId="0" fontId="4" fillId="16" borderId="63" xfId="3" applyFill="1" applyBorder="1" applyAlignment="1" applyProtection="1">
      <alignment vertical="center"/>
    </xf>
    <xf numFmtId="0" fontId="4" fillId="16" borderId="63" xfId="3" applyFill="1" applyBorder="1" applyAlignment="1" applyProtection="1"/>
    <xf numFmtId="0" fontId="0" fillId="0" borderId="15" xfId="2" quotePrefix="1" applyFont="1" applyFill="1" applyBorder="1" applyProtection="1"/>
    <xf numFmtId="168" fontId="22" fillId="5" borderId="70" xfId="0" applyNumberFormat="1" applyFont="1" applyFill="1" applyBorder="1" applyAlignment="1" applyProtection="1">
      <alignment wrapText="1"/>
    </xf>
    <xf numFmtId="175" fontId="34" fillId="0" borderId="0" xfId="0" applyNumberFormat="1" applyFont="1" applyFill="1" applyAlignment="1" applyProtection="1">
      <alignment wrapText="1"/>
    </xf>
    <xf numFmtId="0" fontId="15" fillId="12" borderId="27" xfId="0" applyFont="1" applyFill="1" applyBorder="1" applyAlignment="1">
      <alignment horizontal="right"/>
    </xf>
    <xf numFmtId="0" fontId="15" fillId="12" borderId="27" xfId="0" applyFont="1" applyFill="1" applyBorder="1" applyAlignment="1">
      <alignment horizontal="right" vertical="center"/>
    </xf>
    <xf numFmtId="0" fontId="16" fillId="0" borderId="0" xfId="0" applyFont="1" applyFill="1" applyAlignment="1" applyProtection="1">
      <alignment horizontal="left" vertical="top" wrapText="1"/>
    </xf>
    <xf numFmtId="0" fontId="23" fillId="0" borderId="0" xfId="0" applyFont="1" applyFill="1" applyAlignment="1" applyProtection="1">
      <alignment horizontal="left" vertical="center" wrapText="1"/>
    </xf>
    <xf numFmtId="0" fontId="15" fillId="18" borderId="30" xfId="0" applyFont="1" applyFill="1" applyBorder="1" applyAlignment="1">
      <alignment horizontal="center" vertical="center"/>
    </xf>
    <xf numFmtId="0" fontId="15" fillId="18" borderId="0" xfId="0" applyFont="1" applyFill="1" applyBorder="1" applyAlignment="1">
      <alignment horizontal="center" vertical="center"/>
    </xf>
    <xf numFmtId="0" fontId="15" fillId="27" borderId="23" xfId="0" applyFont="1" applyFill="1" applyBorder="1" applyAlignment="1">
      <alignment horizontal="center" vertical="center"/>
    </xf>
    <xf numFmtId="0" fontId="15" fillId="27" borderId="17" xfId="0" applyFont="1" applyFill="1" applyBorder="1" applyAlignment="1">
      <alignment horizontal="center" vertical="center" wrapText="1"/>
    </xf>
    <xf numFmtId="0" fontId="15" fillId="27" borderId="23" xfId="0" applyFont="1" applyFill="1" applyBorder="1" applyAlignment="1">
      <alignment horizontal="center" vertical="center" wrapText="1"/>
    </xf>
    <xf numFmtId="0" fontId="15" fillId="27" borderId="16" xfId="0" applyFont="1" applyFill="1" applyBorder="1" applyAlignment="1">
      <alignment horizontal="center" vertical="center" wrapText="1"/>
    </xf>
    <xf numFmtId="0" fontId="15" fillId="27" borderId="47" xfId="0" applyFont="1" applyFill="1" applyBorder="1" applyAlignment="1">
      <alignment horizontal="center" vertical="center" wrapText="1"/>
    </xf>
    <xf numFmtId="0" fontId="15" fillId="27" borderId="48" xfId="0" applyFont="1" applyFill="1" applyBorder="1" applyAlignment="1">
      <alignment horizontal="center" vertical="center" wrapText="1"/>
    </xf>
    <xf numFmtId="0" fontId="0" fillId="18" borderId="0" xfId="0" applyFill="1" applyProtection="1"/>
    <xf numFmtId="0" fontId="35" fillId="5" borderId="65" xfId="10" applyFont="1" applyFill="1" applyBorder="1" applyAlignment="1" applyProtection="1">
      <alignment horizontal="left" vertical="center" wrapText="1"/>
    </xf>
    <xf numFmtId="0" fontId="15" fillId="12" borderId="39" xfId="0" applyFont="1" applyFill="1" applyBorder="1" applyAlignment="1">
      <alignment horizontal="left"/>
    </xf>
    <xf numFmtId="0" fontId="15" fillId="12" borderId="25" xfId="0" applyFont="1" applyFill="1" applyBorder="1" applyAlignment="1">
      <alignment horizontal="left" vertical="center"/>
    </xf>
    <xf numFmtId="3" fontId="24"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5" fillId="0" borderId="30" xfId="0" applyFont="1" applyFill="1" applyBorder="1" applyAlignment="1">
      <alignment horizontal="left"/>
    </xf>
    <xf numFmtId="0" fontId="15" fillId="0" borderId="17" xfId="0" applyFont="1" applyFill="1" applyBorder="1"/>
    <xf numFmtId="0" fontId="9" fillId="7" borderId="17" xfId="0" applyFont="1" applyFill="1" applyBorder="1" applyAlignment="1">
      <alignment horizontal="center"/>
    </xf>
    <xf numFmtId="0" fontId="38" fillId="7" borderId="18" xfId="0" applyFont="1" applyFill="1" applyBorder="1" applyAlignment="1">
      <alignment horizontal="center"/>
    </xf>
    <xf numFmtId="0" fontId="9" fillId="0" borderId="17" xfId="0" applyFont="1" applyFill="1" applyBorder="1" applyAlignment="1">
      <alignment horizontal="center" vertical="center"/>
    </xf>
    <xf numFmtId="0" fontId="15" fillId="0" borderId="35" xfId="0" applyFont="1" applyFill="1" applyBorder="1"/>
    <xf numFmtId="0" fontId="9" fillId="0" borderId="36" xfId="0" applyFont="1" applyFill="1" applyBorder="1"/>
    <xf numFmtId="0" fontId="9" fillId="0" borderId="38" xfId="0" applyFont="1" applyFill="1" applyBorder="1"/>
    <xf numFmtId="0" fontId="9" fillId="0" borderId="46" xfId="0" applyFont="1" applyFill="1" applyBorder="1" applyAlignment="1"/>
    <xf numFmtId="0" fontId="9" fillId="0" borderId="33" xfId="0" applyFont="1" applyFill="1" applyBorder="1" applyAlignment="1"/>
    <xf numFmtId="0" fontId="9" fillId="0" borderId="58" xfId="0" applyFont="1" applyFill="1" applyBorder="1" applyAlignment="1"/>
    <xf numFmtId="0" fontId="9" fillId="0" borderId="25" xfId="0" applyFont="1" applyFill="1" applyBorder="1" applyAlignment="1"/>
    <xf numFmtId="0" fontId="9" fillId="0" borderId="26" xfId="0" applyFont="1" applyFill="1" applyBorder="1" applyAlignment="1"/>
    <xf numFmtId="0" fontId="9" fillId="0" borderId="27" xfId="0" applyFont="1" applyFill="1" applyBorder="1" applyAlignment="1"/>
    <xf numFmtId="0" fontId="9" fillId="0" borderId="30" xfId="0" applyFont="1" applyFill="1" applyBorder="1" applyAlignment="1"/>
    <xf numFmtId="0" fontId="9" fillId="0" borderId="0" xfId="0" applyFont="1" applyFill="1" applyBorder="1" applyAlignment="1"/>
    <xf numFmtId="0" fontId="9" fillId="0" borderId="31" xfId="0" applyFont="1" applyFill="1" applyBorder="1" applyAlignment="1"/>
    <xf numFmtId="0" fontId="9" fillId="0" borderId="28" xfId="0" applyFont="1" applyBorder="1"/>
    <xf numFmtId="0" fontId="9" fillId="0" borderId="9" xfId="0" applyFont="1" applyBorder="1"/>
    <xf numFmtId="0" fontId="9" fillId="0" borderId="12" xfId="0" applyFont="1" applyBorder="1"/>
    <xf numFmtId="0" fontId="9" fillId="0" borderId="30" xfId="0" applyFont="1" applyBorder="1"/>
    <xf numFmtId="0" fontId="9" fillId="0" borderId="0" xfId="0" applyFont="1" applyBorder="1"/>
    <xf numFmtId="0" fontId="9" fillId="0" borderId="31" xfId="0" applyFont="1" applyBorder="1"/>
    <xf numFmtId="0" fontId="9" fillId="0" borderId="46" xfId="0" applyFont="1" applyBorder="1" applyAlignment="1"/>
    <xf numFmtId="0" fontId="9" fillId="0" borderId="33" xfId="0" applyFont="1" applyBorder="1" applyAlignment="1"/>
    <xf numFmtId="0" fontId="9" fillId="0" borderId="58" xfId="0" applyFont="1" applyBorder="1" applyAlignment="1"/>
    <xf numFmtId="0" fontId="9" fillId="0" borderId="25" xfId="0" applyFont="1" applyBorder="1" applyAlignment="1"/>
    <xf numFmtId="0" fontId="9" fillId="0" borderId="26" xfId="0" applyFont="1" applyBorder="1" applyAlignment="1"/>
    <xf numFmtId="0" fontId="9" fillId="0" borderId="27" xfId="0" applyFont="1" applyBorder="1" applyAlignment="1"/>
    <xf numFmtId="0" fontId="9" fillId="0" borderId="30" xfId="0" applyFont="1" applyBorder="1" applyAlignment="1"/>
    <xf numFmtId="0" fontId="9" fillId="0" borderId="0" xfId="0" applyFont="1" applyBorder="1" applyAlignment="1"/>
    <xf numFmtId="0" fontId="9" fillId="0" borderId="31" xfId="0" applyFont="1" applyBorder="1" applyAlignment="1"/>
    <xf numFmtId="0" fontId="15" fillId="0" borderId="30" xfId="0" applyFont="1" applyBorder="1" applyAlignment="1">
      <alignment horizontal="left"/>
    </xf>
    <xf numFmtId="0" fontId="9" fillId="0" borderId="0" xfId="0" applyFont="1" applyBorder="1" applyAlignment="1">
      <alignment horizontal="center"/>
    </xf>
    <xf numFmtId="0" fontId="9" fillId="0" borderId="31" xfId="0" applyFont="1" applyBorder="1" applyAlignment="1">
      <alignment horizontal="center"/>
    </xf>
    <xf numFmtId="0" fontId="9" fillId="0" borderId="0" xfId="0" applyFont="1" applyBorder="1" applyAlignment="1">
      <alignment horizontal="left"/>
    </xf>
    <xf numFmtId="0" fontId="9" fillId="0" borderId="30" xfId="0" applyFont="1" applyBorder="1" applyAlignment="1">
      <alignment horizontal="left"/>
    </xf>
    <xf numFmtId="0" fontId="9" fillId="0" borderId="42" xfId="0" applyFont="1" applyBorder="1"/>
    <xf numFmtId="0" fontId="9" fillId="0" borderId="0" xfId="0" applyFont="1" applyFill="1" applyBorder="1" applyAlignment="1">
      <alignment horizontal="center" vertical="center"/>
    </xf>
    <xf numFmtId="0" fontId="9" fillId="0" borderId="59" xfId="0" applyFont="1" applyFill="1" applyBorder="1" applyAlignment="1">
      <alignment horizontal="left"/>
    </xf>
    <xf numFmtId="0" fontId="15" fillId="0" borderId="30" xfId="0" applyFont="1" applyFill="1" applyBorder="1" applyAlignment="1" applyProtection="1">
      <alignment vertical="top"/>
      <protection locked="0"/>
    </xf>
    <xf numFmtId="0" fontId="15" fillId="0" borderId="0" xfId="0" applyFont="1" applyFill="1" applyBorder="1" applyAlignment="1">
      <alignment vertical="top"/>
    </xf>
    <xf numFmtId="0" fontId="9" fillId="0" borderId="0" xfId="0" applyFont="1" applyFill="1" applyBorder="1" applyAlignment="1">
      <alignment vertical="top"/>
    </xf>
    <xf numFmtId="0" fontId="9" fillId="0" borderId="31" xfId="0" applyFont="1" applyFill="1" applyBorder="1" applyAlignment="1">
      <alignment horizontal="center" vertical="top"/>
    </xf>
    <xf numFmtId="0" fontId="15" fillId="12" borderId="30" xfId="0" applyFont="1" applyFill="1" applyBorder="1"/>
    <xf numFmtId="0" fontId="15" fillId="7" borderId="16" xfId="0" applyFont="1" applyFill="1" applyBorder="1" applyAlignment="1">
      <alignment horizontal="center"/>
    </xf>
    <xf numFmtId="0" fontId="15" fillId="7" borderId="43" xfId="0" applyFont="1" applyFill="1" applyBorder="1" applyAlignment="1">
      <alignment horizontal="center"/>
    </xf>
    <xf numFmtId="170" fontId="9" fillId="7" borderId="23" xfId="0" applyNumberFormat="1" applyFont="1" applyFill="1" applyBorder="1" applyAlignment="1">
      <alignment horizontal="right"/>
    </xf>
    <xf numFmtId="167" fontId="9" fillId="7" borderId="16" xfId="0" applyNumberFormat="1" applyFont="1" applyFill="1" applyBorder="1" applyAlignment="1">
      <alignment horizontal="right"/>
    </xf>
    <xf numFmtId="167" fontId="9" fillId="7" borderId="43" xfId="0" applyNumberFormat="1" applyFont="1" applyFill="1" applyBorder="1" applyAlignment="1">
      <alignment horizontal="right"/>
    </xf>
    <xf numFmtId="170" fontId="9" fillId="7" borderId="48" xfId="0" applyNumberFormat="1" applyFont="1" applyFill="1" applyBorder="1" applyAlignment="1">
      <alignment horizontal="right"/>
    </xf>
    <xf numFmtId="170" fontId="9" fillId="7" borderId="29" xfId="0" applyNumberFormat="1" applyFont="1" applyFill="1" applyBorder="1" applyAlignment="1">
      <alignment horizontal="right"/>
    </xf>
    <xf numFmtId="4" fontId="9" fillId="7" borderId="15" xfId="0" applyNumberFormat="1" applyFont="1" applyFill="1" applyBorder="1" applyAlignment="1">
      <alignment horizontal="right"/>
    </xf>
    <xf numFmtId="0" fontId="9" fillId="7" borderId="29" xfId="0" applyNumberFormat="1" applyFont="1" applyFill="1" applyBorder="1" applyAlignment="1">
      <alignment horizontal="right"/>
    </xf>
    <xf numFmtId="167" fontId="9" fillId="7" borderId="20" xfId="0" applyNumberFormat="1" applyFont="1" applyFill="1" applyBorder="1" applyAlignment="1">
      <alignment horizontal="right"/>
    </xf>
    <xf numFmtId="167" fontId="9" fillId="7" borderId="50" xfId="0" applyNumberFormat="1" applyFont="1" applyFill="1" applyBorder="1" applyAlignment="1">
      <alignment horizontal="right"/>
    </xf>
    <xf numFmtId="4" fontId="9" fillId="7" borderId="29" xfId="0" applyNumberFormat="1" applyFont="1" applyFill="1" applyBorder="1" applyAlignment="1">
      <alignment horizontal="right"/>
    </xf>
    <xf numFmtId="2" fontId="9" fillId="7" borderId="15" xfId="0" applyNumberFormat="1" applyFont="1" applyFill="1" applyBorder="1"/>
    <xf numFmtId="0" fontId="15" fillId="7" borderId="30" xfId="0" applyFont="1" applyFill="1" applyBorder="1"/>
    <xf numFmtId="0" fontId="15" fillId="7" borderId="17" xfId="0" applyFont="1" applyFill="1" applyBorder="1" applyAlignment="1">
      <alignment horizontal="center"/>
    </xf>
    <xf numFmtId="167" fontId="9" fillId="7" borderId="23" xfId="0" applyNumberFormat="1" applyFont="1" applyFill="1" applyBorder="1" applyAlignment="1">
      <alignment horizontal="right"/>
    </xf>
    <xf numFmtId="2" fontId="9" fillId="7" borderId="43" xfId="0" applyNumberFormat="1" applyFont="1" applyFill="1" applyBorder="1" applyAlignment="1">
      <alignment horizontal="right"/>
    </xf>
    <xf numFmtId="2" fontId="9" fillId="7" borderId="48" xfId="0" applyNumberFormat="1" applyFont="1" applyFill="1" applyBorder="1" applyAlignment="1">
      <alignment horizontal="right"/>
    </xf>
    <xf numFmtId="2" fontId="9" fillId="7" borderId="57" xfId="0" applyNumberFormat="1" applyFont="1" applyFill="1" applyBorder="1"/>
    <xf numFmtId="2" fontId="9" fillId="7" borderId="33" xfId="0" applyNumberFormat="1" applyFont="1" applyFill="1" applyBorder="1"/>
    <xf numFmtId="170" fontId="9" fillId="7" borderId="29" xfId="0" applyNumberFormat="1" applyFont="1" applyFill="1" applyBorder="1"/>
    <xf numFmtId="0" fontId="9" fillId="7" borderId="19"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2" fontId="9" fillId="7" borderId="29" xfId="0" applyNumberFormat="1" applyFont="1" applyFill="1" applyBorder="1"/>
    <xf numFmtId="170" fontId="9" fillId="7" borderId="15" xfId="0" applyNumberFormat="1" applyFont="1" applyFill="1" applyBorder="1"/>
    <xf numFmtId="1" fontId="9" fillId="0" borderId="15" xfId="8" applyNumberFormat="1" applyFont="1" applyFill="1" applyBorder="1" applyAlignment="1">
      <alignment horizontal="center"/>
    </xf>
    <xf numFmtId="170" fontId="9" fillId="0" borderId="15" xfId="9" applyNumberFormat="1" applyFont="1" applyFill="1" applyBorder="1"/>
    <xf numFmtId="4" fontId="9" fillId="0" borderId="33" xfId="7" applyNumberFormat="1" applyFont="1" applyFill="1" applyBorder="1"/>
    <xf numFmtId="4" fontId="9" fillId="0" borderId="29" xfId="7" applyNumberFormat="1" applyFont="1" applyFill="1" applyBorder="1"/>
    <xf numFmtId="9" fontId="9" fillId="0" borderId="15" xfId="8" applyFont="1" applyFill="1" applyBorder="1" applyAlignment="1">
      <alignment horizontal="center"/>
    </xf>
    <xf numFmtId="4" fontId="9" fillId="0" borderId="15" xfId="7" applyNumberFormat="1" applyFont="1" applyFill="1" applyBorder="1"/>
    <xf numFmtId="2" fontId="9" fillId="7" borderId="17" xfId="0" applyNumberFormat="1" applyFont="1" applyFill="1" applyBorder="1" applyAlignment="1">
      <alignment horizontal="right"/>
    </xf>
    <xf numFmtId="2" fontId="9" fillId="7" borderId="33" xfId="0" applyNumberFormat="1" applyFont="1" applyFill="1" applyBorder="1" applyAlignment="1">
      <alignment horizontal="right"/>
    </xf>
    <xf numFmtId="4" fontId="9" fillId="0" borderId="57" xfId="7" applyNumberFormat="1" applyFont="1" applyFill="1" applyBorder="1"/>
    <xf numFmtId="0" fontId="15" fillId="10" borderId="11" xfId="0" applyFont="1" applyFill="1" applyBorder="1" applyAlignment="1">
      <alignment horizontal="center" wrapText="1"/>
    </xf>
    <xf numFmtId="0" fontId="15" fillId="10" borderId="45" xfId="0" applyFont="1" applyFill="1" applyBorder="1" applyAlignment="1">
      <alignment horizontal="center" wrapText="1"/>
    </xf>
    <xf numFmtId="9" fontId="9" fillId="0" borderId="47" xfId="7" applyNumberFormat="1" applyFont="1" applyFill="1" applyBorder="1"/>
    <xf numFmtId="9" fontId="9" fillId="0" borderId="60" xfId="7" applyNumberFormat="1" applyFont="1" applyFill="1" applyBorder="1"/>
    <xf numFmtId="0" fontId="15" fillId="12" borderId="26" xfId="0" applyFont="1" applyFill="1" applyBorder="1" applyAlignment="1">
      <alignment horizontal="right"/>
    </xf>
    <xf numFmtId="0" fontId="9" fillId="8" borderId="10" xfId="0" applyFont="1" applyFill="1" applyBorder="1"/>
    <xf numFmtId="0" fontId="15" fillId="13" borderId="57"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15" xfId="0" applyFont="1" applyFill="1" applyBorder="1" applyAlignment="1">
      <alignment horizontal="center"/>
    </xf>
    <xf numFmtId="0" fontId="9" fillId="7" borderId="23" xfId="0" applyFont="1" applyFill="1" applyBorder="1" applyAlignment="1">
      <alignment horizontal="center"/>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21" xfId="0" applyFont="1" applyFill="1" applyBorder="1" applyAlignment="1">
      <alignment horizontal="left"/>
    </xf>
    <xf numFmtId="0" fontId="9" fillId="7" borderId="40" xfId="0" applyFont="1" applyFill="1" applyBorder="1" applyAlignment="1">
      <alignment horizontal="center"/>
    </xf>
    <xf numFmtId="0" fontId="9" fillId="7" borderId="51" xfId="0" applyFont="1" applyFill="1" applyBorder="1" applyAlignment="1">
      <alignment horizontal="center"/>
    </xf>
    <xf numFmtId="0" fontId="9" fillId="0" borderId="0" xfId="0" applyFont="1" applyFill="1" applyBorder="1" applyAlignment="1">
      <alignment horizontal="center" vertical="top"/>
    </xf>
    <xf numFmtId="0" fontId="9" fillId="0" borderId="17" xfId="0" applyFont="1" applyFill="1" applyBorder="1" applyAlignment="1">
      <alignment horizontal="center"/>
    </xf>
    <xf numFmtId="0" fontId="15" fillId="7" borderId="13" xfId="0" applyFont="1" applyFill="1" applyBorder="1" applyAlignment="1">
      <alignment horizontal="center"/>
    </xf>
    <xf numFmtId="0" fontId="15" fillId="7" borderId="0" xfId="0" applyFont="1" applyFill="1" applyBorder="1" applyAlignment="1">
      <alignment horizontal="center"/>
    </xf>
    <xf numFmtId="0" fontId="15" fillId="7" borderId="14" xfId="0" applyFont="1" applyFill="1" applyBorder="1" applyAlignment="1">
      <alignment horizontal="center"/>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10" borderId="37" xfId="0" applyFont="1" applyFill="1" applyBorder="1" applyAlignment="1">
      <alignment horizontal="center" wrapText="1"/>
    </xf>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0" borderId="46" xfId="7" applyFont="1" applyFill="1" applyBorder="1" applyAlignment="1">
      <alignment horizontal="left"/>
    </xf>
    <xf numFmtId="0" fontId="9" fillId="0" borderId="33" xfId="0" applyFont="1" applyFill="1" applyBorder="1"/>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8" borderId="57" xfId="0" applyFont="1" applyFill="1" applyBorder="1" applyAlignment="1">
      <alignment horizontal="center" vertical="center" wrapText="1"/>
    </xf>
    <xf numFmtId="0" fontId="9" fillId="0" borderId="0" xfId="0" applyFont="1" applyFill="1" applyBorder="1" applyAlignment="1">
      <alignment horizontal="center" vertical="top"/>
    </xf>
    <xf numFmtId="4" fontId="9" fillId="7" borderId="29" xfId="7" applyNumberFormat="1" applyFont="1" applyFill="1" applyBorder="1"/>
    <xf numFmtId="0" fontId="9" fillId="13" borderId="54" xfId="0" applyFont="1" applyFill="1" applyBorder="1" applyAlignment="1">
      <alignment horizontal="center"/>
    </xf>
    <xf numFmtId="0" fontId="15" fillId="13" borderId="55" xfId="0" applyFont="1" applyFill="1" applyBorder="1" applyAlignment="1">
      <alignment horizontal="center"/>
    </xf>
    <xf numFmtId="0" fontId="9" fillId="13" borderId="55" xfId="0" applyFont="1" applyFill="1" applyBorder="1" applyAlignment="1">
      <alignment vertical="center"/>
    </xf>
    <xf numFmtId="0" fontId="9" fillId="13" borderId="56" xfId="0" applyFont="1" applyFill="1" applyBorder="1" applyAlignment="1">
      <alignment vertical="center"/>
    </xf>
    <xf numFmtId="0" fontId="9" fillId="13" borderId="28" xfId="0" applyFont="1" applyFill="1" applyBorder="1" applyAlignment="1">
      <alignment horizontal="center"/>
    </xf>
    <xf numFmtId="0" fontId="9" fillId="13" borderId="9" xfId="0" applyFont="1" applyFill="1" applyBorder="1" applyAlignment="1">
      <alignment horizontal="center" vertical="center"/>
    </xf>
    <xf numFmtId="0" fontId="9" fillId="13" borderId="11" xfId="0" applyFont="1" applyFill="1" applyBorder="1" applyAlignment="1">
      <alignment horizontal="center" vertical="center"/>
    </xf>
    <xf numFmtId="0" fontId="9" fillId="13" borderId="45" xfId="0" applyFont="1" applyFill="1" applyBorder="1" applyAlignment="1">
      <alignment horizontal="center" vertical="center"/>
    </xf>
    <xf numFmtId="0" fontId="9" fillId="13" borderId="30" xfId="0" applyFont="1" applyFill="1" applyBorder="1" applyAlignment="1">
      <alignment horizontal="center"/>
    </xf>
    <xf numFmtId="0" fontId="15" fillId="13" borderId="0" xfId="0" applyFont="1" applyFill="1" applyBorder="1" applyAlignment="1">
      <alignment horizontal="left"/>
    </xf>
    <xf numFmtId="0" fontId="9" fillId="13" borderId="0" xfId="0" applyFont="1" applyFill="1" applyBorder="1" applyAlignment="1">
      <alignment horizontal="right" vertical="center"/>
    </xf>
    <xf numFmtId="0" fontId="9" fillId="13" borderId="0" xfId="0" applyFont="1" applyFill="1" applyBorder="1" applyAlignment="1">
      <alignment horizontal="center" vertical="center"/>
    </xf>
    <xf numFmtId="0" fontId="9" fillId="13" borderId="31" xfId="0" applyFont="1" applyFill="1" applyBorder="1" applyAlignment="1">
      <alignment horizontal="center" vertical="center"/>
    </xf>
    <xf numFmtId="0" fontId="39" fillId="13" borderId="0" xfId="0" applyFont="1" applyFill="1" applyBorder="1" applyAlignment="1">
      <alignment horizontal="center"/>
    </xf>
    <xf numFmtId="0" fontId="9" fillId="13" borderId="0" xfId="0" applyFont="1" applyFill="1" applyBorder="1"/>
    <xf numFmtId="0" fontId="40" fillId="13" borderId="0" xfId="0" applyFont="1" applyFill="1" applyBorder="1" applyAlignment="1">
      <alignment horizontal="left" vertical="center"/>
    </xf>
    <xf numFmtId="0" fontId="15" fillId="13" borderId="30" xfId="0" applyFont="1" applyFill="1" applyBorder="1" applyAlignment="1">
      <alignment horizontal="left"/>
    </xf>
    <xf numFmtId="0" fontId="9" fillId="13" borderId="0" xfId="0" applyFont="1" applyFill="1" applyBorder="1" applyAlignment="1">
      <alignment horizontal="right"/>
    </xf>
    <xf numFmtId="0" fontId="9" fillId="13" borderId="17" xfId="0" applyFont="1" applyFill="1" applyBorder="1" applyAlignment="1">
      <alignment horizontal="center"/>
    </xf>
    <xf numFmtId="0" fontId="9" fillId="13" borderId="0" xfId="0" applyFont="1" applyFill="1" applyBorder="1" applyAlignment="1">
      <alignment horizontal="center"/>
    </xf>
    <xf numFmtId="0" fontId="15" fillId="13" borderId="0" xfId="0" applyFont="1" applyFill="1" applyBorder="1" applyAlignment="1">
      <alignment horizontal="right"/>
    </xf>
    <xf numFmtId="0" fontId="9" fillId="13" borderId="17" xfId="0" applyFont="1" applyFill="1" applyBorder="1" applyAlignment="1">
      <alignment horizontal="right"/>
    </xf>
    <xf numFmtId="0" fontId="9" fillId="13" borderId="31" xfId="0" applyFont="1" applyFill="1" applyBorder="1" applyAlignment="1">
      <alignment horizontal="center"/>
    </xf>
    <xf numFmtId="0" fontId="9" fillId="13" borderId="59" xfId="0" applyFont="1" applyFill="1" applyBorder="1" applyAlignment="1">
      <alignment horizontal="left"/>
    </xf>
    <xf numFmtId="0" fontId="9" fillId="13" borderId="42" xfId="0" applyFont="1" applyFill="1" applyBorder="1" applyAlignment="1">
      <alignment horizontal="right"/>
    </xf>
    <xf numFmtId="0" fontId="9" fillId="13" borderId="42" xfId="0" applyFont="1" applyFill="1" applyBorder="1" applyAlignment="1">
      <alignment horizontal="center"/>
    </xf>
    <xf numFmtId="0" fontId="9" fillId="13" borderId="42" xfId="0" applyFont="1" applyFill="1" applyBorder="1" applyAlignment="1">
      <alignment horizontal="center"/>
    </xf>
    <xf numFmtId="0" fontId="9" fillId="26" borderId="54" xfId="0" applyFont="1" applyFill="1" applyBorder="1" applyAlignment="1">
      <alignment horizontal="center"/>
    </xf>
    <xf numFmtId="0" fontId="15" fillId="26" borderId="55" xfId="0" applyFont="1" applyFill="1" applyBorder="1" applyAlignment="1">
      <alignment horizontal="center"/>
    </xf>
    <xf numFmtId="0" fontId="9" fillId="26" borderId="55" xfId="0" applyFont="1" applyFill="1" applyBorder="1" applyAlignment="1">
      <alignment vertical="center"/>
    </xf>
    <xf numFmtId="0" fontId="9" fillId="26" borderId="56" xfId="0" applyFont="1" applyFill="1" applyBorder="1" applyAlignment="1">
      <alignment vertical="center"/>
    </xf>
    <xf numFmtId="0" fontId="9" fillId="26" borderId="28" xfId="0" applyFont="1" applyFill="1" applyBorder="1" applyAlignment="1">
      <alignment horizontal="center"/>
    </xf>
    <xf numFmtId="0" fontId="15" fillId="26" borderId="9" xfId="0" applyFont="1" applyFill="1" applyBorder="1" applyAlignment="1">
      <alignment horizontal="center"/>
    </xf>
    <xf numFmtId="0" fontId="15" fillId="26" borderId="9" xfId="0" applyFont="1" applyFill="1" applyBorder="1" applyAlignment="1">
      <alignment horizontal="left"/>
    </xf>
    <xf numFmtId="0" fontId="9" fillId="26" borderId="9" xfId="0" applyFont="1" applyFill="1" applyBorder="1" applyAlignment="1">
      <alignment horizontal="center" vertical="center"/>
    </xf>
    <xf numFmtId="0" fontId="9" fillId="26" borderId="11" xfId="0" applyFont="1" applyFill="1" applyBorder="1" applyAlignment="1">
      <alignment horizontal="center" vertical="center"/>
    </xf>
    <xf numFmtId="0" fontId="9" fillId="26" borderId="45" xfId="0" applyFont="1" applyFill="1" applyBorder="1" applyAlignment="1">
      <alignment horizontal="center" vertical="center"/>
    </xf>
    <xf numFmtId="0" fontId="9" fillId="26" borderId="30" xfId="0" applyFont="1" applyFill="1" applyBorder="1" applyAlignment="1">
      <alignment horizontal="center"/>
    </xf>
    <xf numFmtId="0" fontId="15" fillId="26" borderId="0" xfId="0" applyFont="1" applyFill="1" applyBorder="1" applyAlignment="1">
      <alignment horizontal="center"/>
    </xf>
    <xf numFmtId="0" fontId="15" fillId="26" borderId="0" xfId="0" applyFont="1" applyFill="1" applyBorder="1" applyAlignment="1">
      <alignment horizontal="left"/>
    </xf>
    <xf numFmtId="0" fontId="9" fillId="26" borderId="0" xfId="0" applyFont="1" applyFill="1" applyBorder="1" applyAlignment="1">
      <alignment horizontal="right" vertical="center"/>
    </xf>
    <xf numFmtId="0" fontId="9" fillId="26" borderId="0" xfId="0" applyFont="1" applyFill="1" applyBorder="1" applyAlignment="1">
      <alignment horizontal="center" vertical="center"/>
    </xf>
    <xf numFmtId="0" fontId="9" fillId="26" borderId="31" xfId="0" applyFont="1" applyFill="1" applyBorder="1" applyAlignment="1">
      <alignment horizontal="center" vertical="center"/>
    </xf>
    <xf numFmtId="0" fontId="36" fillId="26" borderId="0" xfId="0" applyFont="1" applyFill="1" applyBorder="1" applyAlignment="1">
      <alignment horizontal="center"/>
    </xf>
    <xf numFmtId="0" fontId="9" fillId="26" borderId="0" xfId="0" applyFont="1" applyFill="1" applyBorder="1"/>
    <xf numFmtId="0" fontId="37" fillId="26" borderId="0" xfId="0" applyFont="1" applyFill="1" applyBorder="1" applyAlignment="1">
      <alignment horizontal="left" vertical="center"/>
    </xf>
    <xf numFmtId="0" fontId="36" fillId="13" borderId="0" xfId="0" applyFont="1" applyFill="1" applyBorder="1" applyAlignment="1">
      <alignment horizontal="center"/>
    </xf>
    <xf numFmtId="0" fontId="37" fillId="13" borderId="0" xfId="0" applyFont="1" applyFill="1" applyBorder="1" applyAlignment="1">
      <alignment horizontal="left" vertical="center"/>
    </xf>
    <xf numFmtId="0" fontId="9" fillId="0" borderId="42" xfId="0" applyFont="1" applyFill="1" applyBorder="1" applyAlignment="1">
      <alignment horizontal="left"/>
    </xf>
    <xf numFmtId="170" fontId="9" fillId="7" borderId="57" xfId="0" applyNumberFormat="1" applyFont="1" applyFill="1" applyBorder="1"/>
    <xf numFmtId="170" fontId="9" fillId="0" borderId="29" xfId="7" applyNumberFormat="1" applyFont="1" applyFill="1" applyBorder="1"/>
    <xf numFmtId="172" fontId="9" fillId="0" borderId="47" xfId="7" applyNumberFormat="1" applyFont="1" applyFill="1" applyBorder="1" applyAlignment="1" applyProtection="1">
      <alignment horizontal="right" vertical="top" wrapText="1"/>
    </xf>
    <xf numFmtId="167" fontId="9" fillId="7" borderId="15" xfId="0" applyNumberFormat="1" applyFont="1" applyFill="1" applyBorder="1" applyAlignment="1">
      <alignment horizontal="right"/>
    </xf>
    <xf numFmtId="172" fontId="9" fillId="0" borderId="43" xfId="7" applyNumberFormat="1" applyFont="1" applyFill="1" applyBorder="1" applyAlignment="1" applyProtection="1">
      <alignment horizontal="right" vertical="top" wrapText="1"/>
    </xf>
    <xf numFmtId="2" fontId="9" fillId="7" borderId="15" xfId="0" applyNumberFormat="1" applyFont="1" applyFill="1" applyBorder="1" applyAlignment="1">
      <alignment horizontal="right"/>
    </xf>
    <xf numFmtId="170" fontId="9" fillId="7" borderId="43" xfId="0" applyNumberFormat="1" applyFont="1" applyFill="1" applyBorder="1" applyAlignment="1">
      <alignment horizontal="right"/>
    </xf>
    <xf numFmtId="9" fontId="9" fillId="7" borderId="50" xfId="5" applyFont="1" applyFill="1" applyBorder="1" applyAlignment="1">
      <alignment horizontal="left"/>
    </xf>
    <xf numFmtId="164" fontId="9" fillId="7" borderId="43" xfId="9" applyFont="1" applyFill="1" applyBorder="1" applyAlignment="1">
      <alignment horizontal="right"/>
    </xf>
    <xf numFmtId="170" fontId="9" fillId="7" borderId="48" xfId="0" applyNumberFormat="1" applyFont="1" applyFill="1" applyBorder="1" applyAlignment="1">
      <alignment horizontal="right" vertical="center"/>
    </xf>
    <xf numFmtId="171" fontId="9" fillId="0" borderId="33" xfId="7" applyNumberFormat="1" applyFont="1" applyFill="1" applyBorder="1"/>
    <xf numFmtId="171" fontId="9" fillId="7" borderId="17" xfId="0" applyNumberFormat="1" applyFont="1" applyFill="1" applyBorder="1" applyAlignment="1">
      <alignment horizontal="right"/>
    </xf>
    <xf numFmtId="2" fontId="9" fillId="7" borderId="17" xfId="11" applyNumberFormat="1" applyFont="1" applyFill="1" applyBorder="1" applyAlignment="1">
      <alignment horizontal="right"/>
    </xf>
    <xf numFmtId="176" fontId="9" fillId="7" borderId="23" xfId="0" applyNumberFormat="1" applyFont="1" applyFill="1" applyBorder="1" applyAlignment="1">
      <alignment horizontal="right"/>
    </xf>
    <xf numFmtId="176" fontId="9" fillId="7" borderId="15" xfId="0" applyNumberFormat="1" applyFont="1" applyFill="1" applyBorder="1"/>
    <xf numFmtId="169" fontId="9" fillId="7" borderId="23" xfId="0" applyNumberFormat="1" applyFont="1" applyFill="1" applyBorder="1" applyAlignment="1">
      <alignment horizontal="right"/>
    </xf>
    <xf numFmtId="169" fontId="9" fillId="7" borderId="15" xfId="0" applyNumberFormat="1" applyFont="1" applyFill="1" applyBorder="1"/>
    <xf numFmtId="174" fontId="9" fillId="7" borderId="57" xfId="0" applyNumberFormat="1" applyFont="1" applyFill="1" applyBorder="1"/>
    <xf numFmtId="164" fontId="9" fillId="7" borderId="29" xfId="0" applyNumberFormat="1" applyFont="1" applyFill="1" applyBorder="1"/>
    <xf numFmtId="167" fontId="9" fillId="7" borderId="15" xfId="0" applyNumberFormat="1" applyFont="1" applyFill="1" applyBorder="1"/>
    <xf numFmtId="164" fontId="9" fillId="7" borderId="47" xfId="0" applyNumberFormat="1" applyFont="1" applyFill="1" applyBorder="1" applyAlignment="1">
      <alignment horizontal="center"/>
    </xf>
    <xf numFmtId="164" fontId="9" fillId="7" borderId="49" xfId="0" applyNumberFormat="1" applyFont="1" applyFill="1" applyBorder="1" applyAlignment="1">
      <alignment horizontal="center"/>
    </xf>
    <xf numFmtId="49" fontId="9" fillId="0" borderId="15" xfId="0" applyNumberFormat="1" applyFont="1" applyFill="1" applyBorder="1" applyAlignment="1" applyProtection="1">
      <alignment horizontal="center" vertical="top" wrapText="1"/>
    </xf>
    <xf numFmtId="0" fontId="9" fillId="0" borderId="17" xfId="0" applyFont="1" applyBorder="1"/>
    <xf numFmtId="0" fontId="9" fillId="0" borderId="21" xfId="0" applyFont="1" applyBorder="1"/>
    <xf numFmtId="0" fontId="9" fillId="0" borderId="59" xfId="0" applyFont="1" applyBorder="1" applyAlignment="1">
      <alignment horizontal="left"/>
    </xf>
    <xf numFmtId="0" fontId="9" fillId="0" borderId="42" xfId="0" applyFont="1" applyBorder="1" applyAlignment="1">
      <alignment horizontal="left"/>
    </xf>
    <xf numFmtId="0" fontId="15" fillId="7" borderId="49" xfId="0" applyFont="1" applyFill="1" applyBorder="1" applyAlignment="1">
      <alignment horizontal="center"/>
    </xf>
    <xf numFmtId="0" fontId="15" fillId="7" borderId="47" xfId="0" applyFont="1" applyFill="1" applyBorder="1" applyAlignment="1">
      <alignment horizontal="center"/>
    </xf>
    <xf numFmtId="167" fontId="9" fillId="7" borderId="13" xfId="0" applyNumberFormat="1" applyFont="1" applyFill="1" applyBorder="1" applyAlignment="1">
      <alignment horizontal="right"/>
    </xf>
    <xf numFmtId="167" fontId="9" fillId="7" borderId="14" xfId="0" applyNumberFormat="1" applyFont="1" applyFill="1" applyBorder="1" applyAlignment="1">
      <alignment horizontal="right"/>
    </xf>
    <xf numFmtId="0" fontId="15" fillId="7" borderId="33" xfId="0" applyFont="1" applyFill="1" applyBorder="1" applyAlignment="1">
      <alignment horizontal="center"/>
    </xf>
    <xf numFmtId="164" fontId="9" fillId="7" borderId="47" xfId="9" applyFont="1" applyFill="1" applyBorder="1" applyAlignment="1">
      <alignment horizontal="right"/>
    </xf>
    <xf numFmtId="0" fontId="9" fillId="7" borderId="0" xfId="0" applyFont="1" applyFill="1" applyBorder="1" applyAlignment="1">
      <alignment horizontal="center"/>
    </xf>
    <xf numFmtId="167" fontId="9" fillId="7" borderId="24" xfId="0" applyNumberFormat="1" applyFont="1" applyFill="1" applyBorder="1" applyAlignment="1">
      <alignment horizontal="right"/>
    </xf>
    <xf numFmtId="164" fontId="9" fillId="7" borderId="14" xfId="9" applyFont="1" applyFill="1" applyBorder="1" applyAlignment="1">
      <alignment horizontal="right"/>
    </xf>
    <xf numFmtId="170" fontId="9" fillId="7" borderId="98" xfId="0" applyNumberFormat="1" applyFont="1" applyFill="1" applyBorder="1" applyAlignment="1">
      <alignment horizontal="right"/>
    </xf>
    <xf numFmtId="165" fontId="9" fillId="0" borderId="47" xfId="4" applyFont="1" applyFill="1" applyBorder="1" applyAlignment="1" applyProtection="1">
      <alignment horizontal="right" vertical="top" wrapText="1"/>
    </xf>
    <xf numFmtId="165" fontId="9" fillId="0" borderId="0" xfId="4" applyFont="1" applyFill="1" applyBorder="1" applyAlignment="1" applyProtection="1">
      <alignment horizontal="right" vertical="top" wrapText="1"/>
    </xf>
    <xf numFmtId="0" fontId="9" fillId="7" borderId="52" xfId="0" applyFont="1" applyFill="1" applyBorder="1" applyAlignment="1">
      <alignment horizontal="center"/>
    </xf>
    <xf numFmtId="165" fontId="9" fillId="0" borderId="43" xfId="4" applyFont="1" applyFill="1" applyBorder="1" applyAlignment="1" applyProtection="1">
      <alignment horizontal="right" vertical="top" wrapText="1"/>
    </xf>
    <xf numFmtId="0" fontId="9" fillId="7" borderId="60" xfId="0" applyFont="1" applyFill="1" applyBorder="1" applyAlignment="1">
      <alignment horizontal="center"/>
    </xf>
    <xf numFmtId="176" fontId="9" fillId="7" borderId="15" xfId="0" applyNumberFormat="1" applyFont="1" applyFill="1" applyBorder="1" applyAlignment="1">
      <alignment horizontal="right"/>
    </xf>
    <xf numFmtId="177" fontId="9" fillId="0" borderId="43" xfId="4" applyNumberFormat="1" applyFont="1" applyFill="1" applyBorder="1" applyAlignment="1" applyProtection="1">
      <alignment horizontal="right" vertical="top" wrapText="1"/>
    </xf>
    <xf numFmtId="170" fontId="9" fillId="7" borderId="15" xfId="0" applyNumberFormat="1" applyFont="1" applyFill="1" applyBorder="1" applyAlignment="1">
      <alignment horizontal="right"/>
    </xf>
    <xf numFmtId="165" fontId="9" fillId="0" borderId="33" xfId="4" applyFont="1" applyFill="1" applyBorder="1" applyAlignment="1" applyProtection="1">
      <alignment horizontal="right" vertical="top" wrapText="1"/>
    </xf>
    <xf numFmtId="170" fontId="9" fillId="0" borderId="77" xfId="7" applyNumberFormat="1" applyFont="1" applyFill="1" applyBorder="1"/>
    <xf numFmtId="2" fontId="9" fillId="7" borderId="47" xfId="0" applyNumberFormat="1" applyFont="1" applyFill="1" applyBorder="1" applyAlignment="1">
      <alignment horizontal="right"/>
    </xf>
    <xf numFmtId="172" fontId="9" fillId="0" borderId="0" xfId="0" applyNumberFormat="1" applyFont="1" applyFill="1" applyBorder="1" applyAlignment="1" applyProtection="1">
      <alignment horizontal="right" vertical="top" wrapText="1"/>
    </xf>
    <xf numFmtId="2" fontId="9" fillId="0" borderId="0" xfId="0" applyNumberFormat="1" applyFont="1" applyFill="1" applyBorder="1" applyAlignment="1" applyProtection="1">
      <alignment horizontal="right" vertical="top" wrapText="1"/>
    </xf>
    <xf numFmtId="169" fontId="9" fillId="7" borderId="15" xfId="0" applyNumberFormat="1" applyFont="1" applyFill="1" applyBorder="1" applyAlignment="1">
      <alignment horizontal="right"/>
    </xf>
    <xf numFmtId="172" fontId="9" fillId="0" borderId="15" xfId="0" applyNumberFormat="1" applyFont="1" applyFill="1" applyBorder="1" applyAlignment="1" applyProtection="1">
      <alignment horizontal="right" vertical="top" wrapText="1"/>
    </xf>
    <xf numFmtId="0" fontId="9" fillId="7" borderId="51"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60" xfId="0" applyFont="1" applyFill="1" applyBorder="1" applyAlignment="1">
      <alignment horizontal="center"/>
    </xf>
    <xf numFmtId="0" fontId="9" fillId="7" borderId="25" xfId="0" applyFont="1" applyFill="1" applyBorder="1" applyAlignment="1">
      <alignment horizontal="left"/>
    </xf>
    <xf numFmtId="2" fontId="9" fillId="7" borderId="15" xfId="0" applyNumberFormat="1" applyFont="1" applyFill="1" applyBorder="1" applyAlignment="1">
      <alignment horizontal="right"/>
    </xf>
    <xf numFmtId="0" fontId="9" fillId="8" borderId="57" xfId="0" applyFont="1" applyFill="1" applyBorder="1"/>
    <xf numFmtId="0" fontId="15" fillId="12" borderId="57" xfId="0" applyFont="1" applyFill="1" applyBorder="1" applyAlignment="1"/>
    <xf numFmtId="0" fontId="15" fillId="8" borderId="9" xfId="0" applyFont="1" applyFill="1" applyBorder="1" applyAlignment="1">
      <alignment horizontal="center" vertical="center" wrapText="1"/>
    </xf>
    <xf numFmtId="2" fontId="9" fillId="0" borderId="47" xfId="0" applyNumberFormat="1" applyFont="1" applyFill="1" applyBorder="1" applyAlignment="1" applyProtection="1">
      <alignment horizontal="right" vertical="top" wrapText="1"/>
    </xf>
    <xf numFmtId="0" fontId="15" fillId="12" borderId="25" xfId="0" applyFont="1" applyFill="1" applyBorder="1" applyAlignment="1">
      <alignment vertical="center"/>
    </xf>
    <xf numFmtId="0" fontId="15" fillId="12" borderId="26" xfId="0" applyFont="1" applyFill="1" applyBorder="1" applyAlignment="1">
      <alignment vertical="center"/>
    </xf>
    <xf numFmtId="0" fontId="15" fillId="12" borderId="26" xfId="0" applyFont="1" applyFill="1" applyBorder="1" applyAlignment="1">
      <alignment horizontal="right" vertical="center"/>
    </xf>
    <xf numFmtId="0" fontId="15" fillId="12" borderId="57" xfId="0" applyFont="1" applyFill="1" applyBorder="1" applyAlignment="1">
      <alignment vertical="center"/>
    </xf>
    <xf numFmtId="4" fontId="9" fillId="0" borderId="62" xfId="7" applyNumberFormat="1" applyFont="1" applyFill="1" applyBorder="1"/>
    <xf numFmtId="2" fontId="9" fillId="0" borderId="15" xfId="7" applyNumberFormat="1" applyFont="1" applyFill="1" applyBorder="1" applyAlignment="1" applyProtection="1">
      <alignment horizontal="right" vertical="top" wrapText="1"/>
    </xf>
    <xf numFmtId="2" fontId="9" fillId="0" borderId="47" xfId="7" applyNumberFormat="1" applyFont="1" applyFill="1" applyBorder="1" applyAlignment="1" applyProtection="1">
      <alignment horizontal="right" vertical="top" wrapText="1"/>
    </xf>
    <xf numFmtId="2" fontId="9" fillId="0" borderId="43" xfId="7" applyNumberFormat="1" applyFont="1" applyFill="1" applyBorder="1" applyAlignment="1" applyProtection="1">
      <alignment horizontal="right" vertical="top" wrapText="1"/>
    </xf>
    <xf numFmtId="2" fontId="9" fillId="7" borderId="16" xfId="0" applyNumberFormat="1" applyFont="1" applyFill="1" applyBorder="1" applyAlignment="1">
      <alignment horizontal="right"/>
    </xf>
    <xf numFmtId="0" fontId="9" fillId="0" borderId="25" xfId="7" applyFont="1" applyFill="1" applyBorder="1"/>
    <xf numFmtId="0" fontId="9" fillId="0" borderId="33" xfId="7" applyNumberFormat="1" applyFont="1" applyFill="1" applyBorder="1"/>
    <xf numFmtId="0" fontId="9" fillId="7" borderId="17" xfId="11" applyNumberFormat="1" applyFont="1" applyFill="1" applyBorder="1" applyAlignment="1">
      <alignment horizontal="right"/>
    </xf>
    <xf numFmtId="0" fontId="15" fillId="12" borderId="57" xfId="0" applyFont="1" applyFill="1" applyBorder="1" applyAlignment="1">
      <alignment wrapText="1"/>
    </xf>
    <xf numFmtId="9" fontId="9" fillId="7" borderId="50" xfId="5" applyFont="1" applyFill="1" applyBorder="1" applyAlignment="1">
      <alignment horizontal="right"/>
    </xf>
    <xf numFmtId="170" fontId="9" fillId="7" borderId="60" xfId="0" applyNumberFormat="1" applyFont="1" applyFill="1" applyBorder="1"/>
    <xf numFmtId="1" fontId="9" fillId="0" borderId="60" xfId="8" applyNumberFormat="1" applyFont="1" applyFill="1" applyBorder="1" applyAlignment="1">
      <alignment horizontal="center"/>
    </xf>
    <xf numFmtId="170" fontId="9" fillId="0" borderId="60" xfId="9" applyNumberFormat="1" applyFont="1" applyFill="1" applyBorder="1"/>
    <xf numFmtId="4" fontId="9" fillId="0" borderId="77" xfId="7" applyNumberFormat="1" applyFont="1" applyFill="1" applyBorder="1"/>
    <xf numFmtId="170" fontId="9" fillId="0" borderId="51" xfId="9" applyNumberFormat="1" applyFont="1" applyFill="1" applyBorder="1"/>
    <xf numFmtId="0" fontId="9" fillId="7" borderId="51" xfId="0" applyFont="1" applyFill="1" applyBorder="1" applyAlignment="1">
      <alignment vertical="top"/>
    </xf>
    <xf numFmtId="0" fontId="9" fillId="7" borderId="40" xfId="0" applyFont="1" applyFill="1" applyBorder="1" applyAlignment="1">
      <alignment vertical="top"/>
    </xf>
    <xf numFmtId="0" fontId="15" fillId="12" borderId="57" xfId="0" applyFont="1" applyFill="1" applyBorder="1" applyAlignment="1">
      <alignment vertical="top" wrapText="1"/>
    </xf>
    <xf numFmtId="0" fontId="9" fillId="7" borderId="41" xfId="0" applyFont="1" applyFill="1" applyBorder="1" applyAlignment="1">
      <alignment horizontal="left"/>
    </xf>
    <xf numFmtId="0" fontId="9" fillId="7" borderId="20" xfId="0" applyFont="1" applyFill="1" applyBorder="1" applyAlignment="1">
      <alignment horizontal="center"/>
    </xf>
    <xf numFmtId="164" fontId="9" fillId="7" borderId="50" xfId="9" applyFont="1" applyFill="1" applyBorder="1" applyAlignment="1">
      <alignment horizontal="right"/>
    </xf>
    <xf numFmtId="170" fontId="9" fillId="7" borderId="105" xfId="0" applyNumberFormat="1" applyFont="1" applyFill="1" applyBorder="1" applyAlignment="1">
      <alignment horizontal="right"/>
    </xf>
    <xf numFmtId="164" fontId="9" fillId="7" borderId="40" xfId="9" applyFont="1" applyFill="1" applyBorder="1" applyAlignment="1">
      <alignment horizontal="right"/>
    </xf>
    <xf numFmtId="170" fontId="9" fillId="7" borderId="77" xfId="0" applyNumberFormat="1" applyFont="1" applyFill="1" applyBorder="1" applyAlignment="1">
      <alignment horizontal="right"/>
    </xf>
    <xf numFmtId="0" fontId="9" fillId="7" borderId="19" xfId="0" applyFont="1" applyFill="1" applyBorder="1" applyAlignment="1"/>
    <xf numFmtId="0" fontId="9" fillId="7" borderId="105" xfId="0" applyFont="1" applyFill="1" applyBorder="1"/>
    <xf numFmtId="2" fontId="9" fillId="0" borderId="15" xfId="0" applyNumberFormat="1" applyFont="1" applyFill="1" applyBorder="1" applyAlignment="1" applyProtection="1">
      <alignment horizontal="right" vertical="top" wrapText="1"/>
    </xf>
    <xf numFmtId="2" fontId="9" fillId="0" borderId="43" xfId="0" applyNumberFormat="1" applyFont="1" applyFill="1" applyBorder="1" applyAlignment="1" applyProtection="1">
      <alignment horizontal="right" vertical="top" wrapText="1"/>
    </xf>
    <xf numFmtId="0" fontId="15" fillId="12" borderId="57" xfId="0" applyFont="1" applyFill="1" applyBorder="1" applyAlignment="1">
      <alignment vertical="center" wrapText="1"/>
    </xf>
    <xf numFmtId="0" fontId="9" fillId="0" borderId="0" xfId="19" applyFont="1" applyBorder="1"/>
    <xf numFmtId="0" fontId="41" fillId="0" borderId="54" xfId="19" applyFont="1" applyBorder="1" applyAlignment="1">
      <alignment horizontal="center"/>
    </xf>
    <xf numFmtId="0" fontId="42" fillId="0" borderId="55" xfId="19" applyFont="1" applyFill="1" applyBorder="1" applyAlignment="1">
      <alignment horizontal="center"/>
    </xf>
    <xf numFmtId="0" fontId="41" fillId="0" borderId="55" xfId="19" applyFont="1" applyBorder="1" applyAlignment="1">
      <alignment vertical="center"/>
    </xf>
    <xf numFmtId="0" fontId="41" fillId="0" borderId="56" xfId="19" applyFont="1" applyBorder="1" applyAlignment="1">
      <alignment vertical="center"/>
    </xf>
    <xf numFmtId="0" fontId="41" fillId="0" borderId="0" xfId="19" applyFont="1" applyBorder="1"/>
    <xf numFmtId="0" fontId="9" fillId="0" borderId="28" xfId="19" applyFont="1" applyBorder="1" applyAlignment="1">
      <alignment horizontal="center"/>
    </xf>
    <xf numFmtId="0" fontId="15" fillId="0" borderId="9" xfId="19" applyFont="1" applyFill="1" applyBorder="1" applyAlignment="1">
      <alignment horizontal="center"/>
    </xf>
    <xf numFmtId="0" fontId="15" fillId="0" borderId="9" xfId="19" applyFont="1" applyFill="1" applyBorder="1" applyAlignment="1">
      <alignment horizontal="left"/>
    </xf>
    <xf numFmtId="0" fontId="12" fillId="0" borderId="9" xfId="19" applyFont="1" applyBorder="1" applyAlignment="1">
      <alignment horizontal="center" vertical="center"/>
    </xf>
    <xf numFmtId="0" fontId="12" fillId="0" borderId="11" xfId="19" applyFont="1" applyBorder="1" applyAlignment="1">
      <alignment horizontal="center" vertical="center"/>
    </xf>
    <xf numFmtId="0" fontId="12" fillId="0" borderId="45" xfId="19" applyFont="1" applyBorder="1" applyAlignment="1">
      <alignment horizontal="center" vertical="center"/>
    </xf>
    <xf numFmtId="0" fontId="16" fillId="0" borderId="30" xfId="19" applyFont="1" applyBorder="1" applyAlignment="1">
      <alignment horizontal="center"/>
    </xf>
    <xf numFmtId="0" fontId="13" fillId="0" borderId="0" xfId="19" applyFont="1" applyFill="1" applyBorder="1" applyAlignment="1">
      <alignment horizontal="center"/>
    </xf>
    <xf numFmtId="0" fontId="13" fillId="0" borderId="0" xfId="19" applyFont="1" applyFill="1" applyBorder="1" applyAlignment="1">
      <alignment horizontal="left"/>
    </xf>
    <xf numFmtId="0" fontId="16" fillId="0" borderId="0" xfId="19" applyFont="1" applyBorder="1" applyAlignment="1">
      <alignment horizontal="right" vertical="center"/>
    </xf>
    <xf numFmtId="0" fontId="16" fillId="0" borderId="0" xfId="19" applyFont="1" applyBorder="1" applyAlignment="1">
      <alignment horizontal="center" vertical="center"/>
    </xf>
    <xf numFmtId="0" fontId="16" fillId="0" borderId="31" xfId="19" applyFont="1" applyBorder="1" applyAlignment="1">
      <alignment horizontal="center" vertical="center"/>
    </xf>
    <xf numFmtId="0" fontId="16" fillId="0" borderId="0" xfId="19" applyFont="1" applyBorder="1"/>
    <xf numFmtId="0" fontId="36" fillId="0" borderId="0" xfId="19" applyFont="1" applyFill="1" applyBorder="1" applyAlignment="1">
      <alignment horizontal="center"/>
    </xf>
    <xf numFmtId="0" fontId="15" fillId="0" borderId="0" xfId="19" applyFont="1" applyFill="1" applyBorder="1" applyAlignment="1">
      <alignment horizontal="center"/>
    </xf>
    <xf numFmtId="0" fontId="37" fillId="0" borderId="0" xfId="19" applyFont="1" applyBorder="1" applyAlignment="1">
      <alignment horizontal="left" vertical="center"/>
    </xf>
    <xf numFmtId="0" fontId="12" fillId="0" borderId="0" xfId="19" applyFont="1" applyBorder="1" applyAlignment="1">
      <alignment horizontal="center" vertical="center"/>
    </xf>
    <xf numFmtId="0" fontId="12" fillId="0" borderId="31" xfId="19" applyFont="1" applyBorder="1" applyAlignment="1">
      <alignment horizontal="center" vertical="center"/>
    </xf>
    <xf numFmtId="0" fontId="15" fillId="0" borderId="30" xfId="19" applyFont="1" applyBorder="1" applyAlignment="1">
      <alignment horizontal="left"/>
    </xf>
    <xf numFmtId="0" fontId="9" fillId="0" borderId="17" xfId="19" applyFont="1" applyBorder="1" applyAlignment="1">
      <alignment horizontal="right"/>
    </xf>
    <xf numFmtId="0" fontId="9" fillId="0" borderId="0" xfId="19" applyFont="1" applyBorder="1" applyAlignment="1">
      <alignment horizontal="center"/>
    </xf>
    <xf numFmtId="0" fontId="9" fillId="0" borderId="0" xfId="19" applyFont="1" applyBorder="1" applyAlignment="1">
      <alignment horizontal="right"/>
    </xf>
    <xf numFmtId="0" fontId="15" fillId="0" borderId="0" xfId="19" applyFont="1" applyBorder="1" applyAlignment="1">
      <alignment horizontal="right"/>
    </xf>
    <xf numFmtId="0" fontId="9" fillId="0" borderId="17" xfId="19" applyFont="1" applyBorder="1" applyAlignment="1">
      <alignment horizontal="center"/>
    </xf>
    <xf numFmtId="0" fontId="9" fillId="0" borderId="31" xfId="19" applyFont="1" applyBorder="1" applyAlignment="1">
      <alignment horizontal="center"/>
    </xf>
    <xf numFmtId="0" fontId="12" fillId="0" borderId="59" xfId="19" applyFont="1" applyBorder="1" applyAlignment="1">
      <alignment horizontal="left"/>
    </xf>
    <xf numFmtId="0" fontId="12" fillId="0" borderId="42" xfId="19" applyFont="1" applyBorder="1" applyAlignment="1">
      <alignment horizontal="right"/>
    </xf>
    <xf numFmtId="0" fontId="12" fillId="0" borderId="42" xfId="19" applyFont="1" applyBorder="1" applyAlignment="1">
      <alignment horizontal="center"/>
    </xf>
    <xf numFmtId="0" fontId="9" fillId="0" borderId="28" xfId="19" applyFont="1" applyBorder="1"/>
    <xf numFmtId="0" fontId="9" fillId="0" borderId="9" xfId="19" applyFont="1" applyBorder="1"/>
    <xf numFmtId="0" fontId="9" fillId="0" borderId="12" xfId="19" applyFont="1" applyBorder="1"/>
    <xf numFmtId="0" fontId="15" fillId="0" borderId="30" xfId="19" applyFont="1" applyBorder="1" applyAlignment="1" applyProtection="1">
      <alignment horizontal="left"/>
      <protection locked="0"/>
    </xf>
    <xf numFmtId="0" fontId="15" fillId="0" borderId="17" xfId="19" applyFont="1" applyBorder="1" applyAlignment="1" applyProtection="1">
      <alignment horizontal="left"/>
      <protection locked="0"/>
    </xf>
    <xf numFmtId="0" fontId="15" fillId="0" borderId="0" xfId="19" applyFont="1" applyBorder="1" applyAlignment="1" applyProtection="1">
      <alignment horizontal="center"/>
      <protection locked="0"/>
    </xf>
    <xf numFmtId="0" fontId="9" fillId="0" borderId="17" xfId="19" applyFont="1" applyBorder="1" applyProtection="1">
      <protection locked="0"/>
    </xf>
    <xf numFmtId="0" fontId="9" fillId="0" borderId="0" xfId="19" applyFont="1" applyBorder="1" applyProtection="1">
      <protection locked="0"/>
    </xf>
    <xf numFmtId="0" fontId="9" fillId="0" borderId="31" xfId="19" applyFont="1" applyBorder="1"/>
    <xf numFmtId="0" fontId="9" fillId="0" borderId="0" xfId="19" applyFont="1"/>
    <xf numFmtId="0" fontId="15" fillId="0" borderId="30" xfId="19" applyFont="1" applyBorder="1" applyProtection="1">
      <protection locked="0"/>
    </xf>
    <xf numFmtId="0" fontId="15" fillId="0" borderId="33" xfId="19" applyFont="1" applyBorder="1"/>
    <xf numFmtId="0" fontId="9" fillId="0" borderId="17" xfId="19" applyFont="1" applyBorder="1" applyAlignment="1" applyProtection="1">
      <alignment horizontal="center"/>
      <protection locked="0"/>
    </xf>
    <xf numFmtId="0" fontId="15" fillId="0" borderId="17" xfId="19" applyFont="1" applyBorder="1"/>
    <xf numFmtId="0" fontId="9" fillId="0" borderId="33" xfId="19" applyFont="1" applyBorder="1" applyAlignment="1" applyProtection="1">
      <alignment horizontal="center"/>
      <protection locked="0"/>
    </xf>
    <xf numFmtId="0" fontId="15" fillId="0" borderId="0" xfId="19" applyFont="1" applyBorder="1"/>
    <xf numFmtId="0" fontId="9" fillId="0" borderId="0" xfId="19" applyFont="1" applyBorder="1" applyAlignment="1" applyProtection="1">
      <alignment horizontal="center"/>
      <protection locked="0"/>
    </xf>
    <xf numFmtId="0" fontId="9" fillId="0" borderId="31" xfId="19" applyFont="1" applyBorder="1" applyAlignment="1" applyProtection="1">
      <alignment horizontal="center"/>
      <protection locked="0"/>
    </xf>
    <xf numFmtId="0" fontId="9" fillId="0" borderId="17" xfId="19" applyFont="1" applyBorder="1"/>
    <xf numFmtId="0" fontId="9" fillId="0" borderId="18" xfId="19" applyFont="1" applyBorder="1" applyAlignment="1" applyProtection="1">
      <alignment horizontal="center"/>
      <protection locked="0"/>
    </xf>
    <xf numFmtId="0" fontId="9" fillId="0" borderId="18" xfId="19" applyFont="1" applyBorder="1" applyAlignment="1">
      <alignment horizontal="center"/>
    </xf>
    <xf numFmtId="0" fontId="15" fillId="18" borderId="0" xfId="19" applyFont="1" applyFill="1" applyBorder="1" applyAlignment="1">
      <alignment horizontal="center"/>
    </xf>
    <xf numFmtId="0" fontId="9" fillId="18" borderId="17" xfId="19" applyFont="1" applyFill="1" applyBorder="1" applyAlignment="1">
      <alignment horizontal="center"/>
    </xf>
    <xf numFmtId="0" fontId="38" fillId="18" borderId="18" xfId="19" applyFont="1" applyFill="1" applyBorder="1" applyAlignment="1">
      <alignment horizontal="center"/>
    </xf>
    <xf numFmtId="0" fontId="9" fillId="0" borderId="17" xfId="19" applyFont="1" applyBorder="1" applyAlignment="1">
      <alignment horizontal="center" vertical="center"/>
    </xf>
    <xf numFmtId="0" fontId="13" fillId="0" borderId="30" xfId="19" applyFont="1" applyBorder="1" applyAlignment="1" applyProtection="1">
      <alignment vertical="top"/>
      <protection locked="0"/>
    </xf>
    <xf numFmtId="0" fontId="13" fillId="0" borderId="0" xfId="19" applyFont="1" applyBorder="1" applyAlignment="1">
      <alignment vertical="top"/>
    </xf>
    <xf numFmtId="0" fontId="16" fillId="0" borderId="0" xfId="19" applyFont="1" applyBorder="1" applyAlignment="1">
      <alignment horizontal="center" vertical="top"/>
    </xf>
    <xf numFmtId="0" fontId="16" fillId="0" borderId="0" xfId="19" applyFont="1" applyBorder="1" applyAlignment="1">
      <alignment vertical="top"/>
    </xf>
    <xf numFmtId="0" fontId="16" fillId="0" borderId="31" xfId="19" applyFont="1" applyBorder="1" applyAlignment="1">
      <alignment horizontal="center" vertical="top"/>
    </xf>
    <xf numFmtId="0" fontId="16" fillId="0" borderId="0" xfId="19" applyFont="1" applyAlignment="1">
      <alignment vertical="top"/>
    </xf>
    <xf numFmtId="0" fontId="9" fillId="0" borderId="30" xfId="19" applyFont="1" applyBorder="1"/>
    <xf numFmtId="0" fontId="9" fillId="18" borderId="30" xfId="19" applyFont="1" applyFill="1" applyBorder="1"/>
    <xf numFmtId="0" fontId="9" fillId="18" borderId="0" xfId="19" applyFont="1" applyFill="1" applyBorder="1"/>
    <xf numFmtId="0" fontId="9" fillId="18" borderId="31" xfId="19" applyFont="1" applyFill="1" applyBorder="1"/>
    <xf numFmtId="0" fontId="15" fillId="18" borderId="34" xfId="19" applyFont="1" applyFill="1" applyBorder="1" applyAlignment="1">
      <alignment horizontal="center" vertical="center"/>
    </xf>
    <xf numFmtId="0" fontId="15" fillId="18" borderId="35" xfId="19" applyFont="1" applyFill="1" applyBorder="1" applyAlignment="1">
      <alignment horizontal="center" vertical="center" wrapText="1"/>
    </xf>
    <xf numFmtId="0" fontId="9" fillId="18" borderId="39" xfId="19" applyFont="1" applyFill="1" applyBorder="1"/>
    <xf numFmtId="0" fontId="9" fillId="18" borderId="25" xfId="19" applyFont="1" applyFill="1" applyBorder="1" applyAlignment="1"/>
    <xf numFmtId="0" fontId="9" fillId="18" borderId="26" xfId="19" applyFont="1" applyFill="1" applyBorder="1" applyAlignment="1"/>
    <xf numFmtId="0" fontId="9" fillId="18" borderId="25" xfId="19" applyFont="1" applyFill="1" applyBorder="1" applyAlignment="1">
      <alignment horizontal="center"/>
    </xf>
    <xf numFmtId="0" fontId="9" fillId="18" borderId="39" xfId="19" applyFont="1" applyFill="1" applyBorder="1" applyAlignment="1"/>
    <xf numFmtId="0" fontId="15" fillId="18" borderId="41" xfId="19" applyFont="1" applyFill="1" applyBorder="1"/>
    <xf numFmtId="0" fontId="9" fillId="18" borderId="21" xfId="19" applyFont="1" applyFill="1" applyBorder="1"/>
    <xf numFmtId="0" fontId="9" fillId="18" borderId="22" xfId="19" applyFont="1" applyFill="1" applyBorder="1"/>
    <xf numFmtId="0" fontId="13" fillId="18" borderId="30" xfId="19" applyFont="1" applyFill="1" applyBorder="1"/>
    <xf numFmtId="0" fontId="9" fillId="18" borderId="42" xfId="19" applyFont="1" applyFill="1" applyBorder="1"/>
    <xf numFmtId="0" fontId="9" fillId="0" borderId="0" xfId="19" applyFont="1" applyFill="1"/>
    <xf numFmtId="0" fontId="14" fillId="18" borderId="11" xfId="19" applyFont="1" applyFill="1" applyBorder="1" applyAlignment="1">
      <alignment horizontal="center"/>
    </xf>
    <xf numFmtId="0" fontId="14" fillId="18" borderId="45" xfId="19" applyFont="1" applyFill="1" applyBorder="1" applyAlignment="1">
      <alignment horizontal="center"/>
    </xf>
    <xf numFmtId="0" fontId="12" fillId="0" borderId="0" xfId="19" applyFont="1"/>
    <xf numFmtId="0" fontId="12" fillId="18" borderId="15" xfId="19" applyFont="1" applyFill="1" applyBorder="1"/>
    <xf numFmtId="0" fontId="12" fillId="18" borderId="29" xfId="19" applyFont="1" applyFill="1" applyBorder="1"/>
    <xf numFmtId="0" fontId="12" fillId="18" borderId="52" xfId="19" applyFont="1" applyFill="1" applyBorder="1"/>
    <xf numFmtId="0" fontId="12" fillId="18" borderId="53" xfId="19" applyFont="1" applyFill="1" applyBorder="1"/>
    <xf numFmtId="164" fontId="12" fillId="18" borderId="57" xfId="20" applyFont="1" applyFill="1" applyBorder="1"/>
    <xf numFmtId="0" fontId="14" fillId="18" borderId="30" xfId="19" applyFont="1" applyFill="1" applyBorder="1"/>
    <xf numFmtId="0" fontId="12" fillId="18" borderId="0" xfId="19" applyFont="1" applyFill="1" applyBorder="1"/>
    <xf numFmtId="0" fontId="12" fillId="18" borderId="31" xfId="19" applyFont="1" applyFill="1" applyBorder="1"/>
    <xf numFmtId="0" fontId="15" fillId="18" borderId="46" xfId="19" applyFont="1" applyFill="1" applyBorder="1"/>
    <xf numFmtId="0" fontId="9" fillId="18" borderId="33" xfId="19" applyFont="1" applyFill="1" applyBorder="1"/>
    <xf numFmtId="0" fontId="9" fillId="18" borderId="58" xfId="19" applyFont="1" applyFill="1" applyBorder="1"/>
    <xf numFmtId="0" fontId="12" fillId="18" borderId="59" xfId="19" applyFont="1" applyFill="1" applyBorder="1"/>
    <xf numFmtId="0" fontId="12" fillId="18" borderId="42" xfId="19" applyFont="1" applyFill="1" applyBorder="1"/>
    <xf numFmtId="0" fontId="14" fillId="18" borderId="44" xfId="19" applyFont="1" applyFill="1" applyBorder="1" applyAlignment="1">
      <alignment horizontal="center"/>
    </xf>
    <xf numFmtId="0" fontId="12" fillId="18" borderId="33" xfId="19" applyFont="1" applyFill="1" applyBorder="1"/>
    <xf numFmtId="0" fontId="12" fillId="18" borderId="21" xfId="19" applyFont="1" applyFill="1" applyBorder="1"/>
    <xf numFmtId="0" fontId="12" fillId="18" borderId="60" xfId="19" applyFont="1" applyFill="1" applyBorder="1"/>
    <xf numFmtId="0" fontId="12" fillId="18" borderId="77" xfId="19" applyFont="1" applyFill="1" applyBorder="1"/>
    <xf numFmtId="0" fontId="12" fillId="18" borderId="30" xfId="19" applyFont="1" applyFill="1" applyBorder="1"/>
    <xf numFmtId="0" fontId="12" fillId="18" borderId="58" xfId="19" applyFont="1" applyFill="1" applyBorder="1"/>
    <xf numFmtId="0" fontId="14" fillId="18" borderId="37" xfId="19" applyFont="1" applyFill="1" applyBorder="1" applyAlignment="1">
      <alignment horizontal="center" vertical="center"/>
    </xf>
    <xf numFmtId="0" fontId="14" fillId="18" borderId="11" xfId="19" applyFont="1" applyFill="1" applyBorder="1" applyAlignment="1">
      <alignment horizontal="center" vertical="center"/>
    </xf>
    <xf numFmtId="0" fontId="14" fillId="18" borderId="11" xfId="19" applyFont="1" applyFill="1" applyBorder="1" applyAlignment="1">
      <alignment horizontal="center" vertical="center" wrapText="1"/>
    </xf>
    <xf numFmtId="0" fontId="14" fillId="18" borderId="36" xfId="19" applyFont="1" applyFill="1" applyBorder="1" applyAlignment="1">
      <alignment horizontal="center" vertical="center" wrapText="1"/>
    </xf>
    <xf numFmtId="0" fontId="14" fillId="18" borderId="45" xfId="19" applyFont="1" applyFill="1" applyBorder="1" applyAlignment="1">
      <alignment horizontal="center" vertical="center"/>
    </xf>
    <xf numFmtId="0" fontId="12" fillId="18" borderId="46" xfId="19" applyFont="1" applyFill="1" applyBorder="1" applyAlignment="1"/>
    <xf numFmtId="0" fontId="12" fillId="18" borderId="33" xfId="19" applyFont="1" applyFill="1" applyBorder="1" applyAlignment="1"/>
    <xf numFmtId="0" fontId="12" fillId="18" borderId="15" xfId="19" applyFont="1" applyFill="1" applyBorder="1" applyAlignment="1"/>
    <xf numFmtId="0" fontId="12" fillId="18" borderId="25" xfId="19" applyFont="1" applyFill="1" applyBorder="1" applyAlignment="1"/>
    <xf numFmtId="0" fontId="12" fillId="18" borderId="26" xfId="19" applyFont="1" applyFill="1" applyBorder="1" applyAlignment="1"/>
    <xf numFmtId="0" fontId="12" fillId="18" borderId="60" xfId="19" applyFont="1" applyFill="1" applyBorder="1" applyAlignment="1"/>
    <xf numFmtId="164" fontId="12" fillId="18" borderId="62" xfId="20" applyFont="1" applyFill="1" applyBorder="1"/>
    <xf numFmtId="0" fontId="14" fillId="18" borderId="45" xfId="19" applyFont="1" applyFill="1" applyBorder="1" applyAlignment="1">
      <alignment horizontal="center" vertical="center" wrapText="1"/>
    </xf>
    <xf numFmtId="0" fontId="14" fillId="18" borderId="36" xfId="19" applyFont="1" applyFill="1" applyBorder="1" applyAlignment="1">
      <alignment horizontal="center"/>
    </xf>
    <xf numFmtId="0" fontId="14" fillId="18" borderId="37" xfId="19" applyFont="1" applyFill="1" applyBorder="1" applyAlignment="1">
      <alignment horizontal="center" wrapText="1"/>
    </xf>
    <xf numFmtId="0" fontId="14" fillId="18" borderId="11" xfId="19" applyFont="1" applyFill="1" applyBorder="1" applyAlignment="1">
      <alignment horizontal="center" wrapText="1"/>
    </xf>
    <xf numFmtId="0" fontId="14" fillId="18" borderId="45" xfId="19" applyFont="1" applyFill="1" applyBorder="1" applyAlignment="1">
      <alignment horizontal="center" wrapText="1"/>
    </xf>
    <xf numFmtId="165" fontId="12" fillId="18" borderId="33" xfId="21" applyFont="1" applyFill="1" applyBorder="1"/>
    <xf numFmtId="9" fontId="12" fillId="18" borderId="47" xfId="22" applyFont="1" applyFill="1" applyBorder="1"/>
    <xf numFmtId="9" fontId="12" fillId="18" borderId="15" xfId="22" applyNumberFormat="1" applyFont="1" applyFill="1" applyBorder="1"/>
    <xf numFmtId="165" fontId="12" fillId="18" borderId="29" xfId="21" applyFont="1" applyFill="1" applyBorder="1"/>
    <xf numFmtId="0" fontId="12" fillId="18" borderId="41" xfId="19" applyFont="1" applyFill="1" applyBorder="1" applyAlignment="1"/>
    <xf numFmtId="0" fontId="12" fillId="18" borderId="21" xfId="19" applyFont="1" applyFill="1" applyBorder="1" applyAlignment="1"/>
    <xf numFmtId="165" fontId="12" fillId="18" borderId="26" xfId="21" applyFont="1" applyFill="1" applyBorder="1"/>
    <xf numFmtId="9" fontId="12" fillId="18" borderId="40" xfId="22" applyFont="1" applyFill="1" applyBorder="1"/>
    <xf numFmtId="0" fontId="12" fillId="0" borderId="30" xfId="19" applyFont="1" applyBorder="1"/>
    <xf numFmtId="0" fontId="12" fillId="0" borderId="0" xfId="19" applyFont="1" applyBorder="1"/>
    <xf numFmtId="0" fontId="12" fillId="0" borderId="17" xfId="19" applyFont="1" applyBorder="1"/>
    <xf numFmtId="0" fontId="12" fillId="0" borderId="31" xfId="19" applyFont="1" applyBorder="1"/>
    <xf numFmtId="0" fontId="15" fillId="0" borderId="35" xfId="19" applyFont="1" applyFill="1" applyBorder="1"/>
    <xf numFmtId="0" fontId="9" fillId="0" borderId="36" xfId="19" applyFont="1" applyFill="1" applyBorder="1"/>
    <xf numFmtId="0" fontId="9" fillId="0" borderId="38" xfId="19" applyFont="1" applyFill="1" applyBorder="1"/>
    <xf numFmtId="0" fontId="9" fillId="0" borderId="46" xfId="19" applyFont="1" applyBorder="1" applyAlignment="1"/>
    <xf numFmtId="0" fontId="9" fillId="0" borderId="33" xfId="19" applyFont="1" applyBorder="1" applyAlignment="1"/>
    <xf numFmtId="0" fontId="9" fillId="0" borderId="58" xfId="19" applyFont="1" applyBorder="1" applyAlignment="1"/>
    <xf numFmtId="0" fontId="9" fillId="0" borderId="25" xfId="19" applyFont="1" applyBorder="1" applyAlignment="1"/>
    <xf numFmtId="0" fontId="9" fillId="0" borderId="26" xfId="19" applyFont="1" applyBorder="1" applyAlignment="1"/>
    <xf numFmtId="0" fontId="9" fillId="0" borderId="27" xfId="19" applyFont="1" applyBorder="1" applyAlignment="1"/>
    <xf numFmtId="0" fontId="9" fillId="0" borderId="30" xfId="19" applyFont="1" applyBorder="1" applyAlignment="1"/>
    <xf numFmtId="0" fontId="9" fillId="0" borderId="0" xfId="19" applyFont="1" applyBorder="1" applyAlignment="1"/>
    <xf numFmtId="0" fontId="9" fillId="0" borderId="31" xfId="19" applyFont="1" applyBorder="1" applyAlignment="1"/>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2" fillId="0" borderId="21" xfId="19" applyFont="1" applyBorder="1"/>
    <xf numFmtId="0" fontId="9" fillId="0" borderId="0" xfId="19" applyFont="1" applyBorder="1" applyAlignment="1">
      <alignment horizontal="left"/>
    </xf>
    <xf numFmtId="0" fontId="9" fillId="0" borderId="30" xfId="19" applyFont="1" applyBorder="1" applyAlignment="1">
      <alignment horizontal="left"/>
    </xf>
    <xf numFmtId="0" fontId="16" fillId="0" borderId="30" xfId="19" applyFont="1" applyBorder="1" applyAlignment="1">
      <alignment horizontal="left"/>
    </xf>
    <xf numFmtId="0" fontId="18" fillId="0" borderId="0" xfId="19" applyFont="1" applyBorder="1" applyAlignment="1">
      <alignment horizontal="left"/>
    </xf>
    <xf numFmtId="0" fontId="16" fillId="0" borderId="59" xfId="19" applyFont="1" applyBorder="1" applyAlignment="1">
      <alignment horizontal="left"/>
    </xf>
    <xf numFmtId="0" fontId="18" fillId="0" borderId="42" xfId="19" applyFont="1" applyBorder="1" applyAlignment="1">
      <alignment horizontal="left"/>
    </xf>
    <xf numFmtId="0" fontId="9" fillId="0" borderId="42" xfId="19" applyFont="1" applyBorder="1"/>
    <xf numFmtId="0" fontId="8" fillId="25" borderId="6" xfId="1" applyFont="1" applyFill="1" applyBorder="1" applyAlignment="1" applyProtection="1">
      <alignment horizontal="left" vertical="top" wrapText="1"/>
    </xf>
    <xf numFmtId="0" fontId="19" fillId="7" borderId="15" xfId="0" applyFont="1" applyFill="1" applyBorder="1" applyAlignment="1">
      <alignment horizontal="center"/>
    </xf>
    <xf numFmtId="164" fontId="0" fillId="0" borderId="0" xfId="0" applyNumberFormat="1" applyFill="1" applyProtection="1"/>
    <xf numFmtId="175" fontId="34" fillId="30" borderId="0" xfId="0" applyNumberFormat="1" applyFont="1" applyFill="1" applyAlignment="1" applyProtection="1">
      <alignment wrapText="1"/>
    </xf>
    <xf numFmtId="175" fontId="0" fillId="0" borderId="0" xfId="0" applyNumberFormat="1" applyFill="1" applyProtection="1"/>
    <xf numFmtId="167" fontId="45" fillId="7" borderId="23" xfId="0" applyNumberFormat="1" applyFont="1" applyFill="1" applyBorder="1" applyAlignment="1">
      <alignment horizontal="right"/>
    </xf>
    <xf numFmtId="0" fontId="0" fillId="0" borderId="0" xfId="0" applyFill="1" applyProtection="1"/>
    <xf numFmtId="3" fontId="4" fillId="5" borderId="4" xfId="3" applyNumberFormat="1" applyFill="1" applyBorder="1" applyProtection="1">
      <protection locked="0"/>
    </xf>
    <xf numFmtId="168" fontId="4" fillId="5" borderId="4" xfId="3" applyNumberFormat="1" applyFill="1" applyBorder="1" applyProtection="1">
      <protection locked="0"/>
    </xf>
    <xf numFmtId="0" fontId="0" fillId="0" borderId="0" xfId="0" applyFill="1" applyProtection="1"/>
    <xf numFmtId="3" fontId="4" fillId="5" borderId="4" xfId="3" applyNumberFormat="1" applyFill="1" applyBorder="1" applyProtection="1">
      <protection locked="0"/>
    </xf>
    <xf numFmtId="4" fontId="0" fillId="0" borderId="15" xfId="2" applyNumberFormat="1" applyFont="1" applyFill="1" applyBorder="1" applyProtection="1">
      <protection locked="0"/>
    </xf>
    <xf numFmtId="3" fontId="8" fillId="25" borderId="6" xfId="1" applyNumberFormat="1" applyFont="1" applyFill="1" applyBorder="1" applyProtection="1">
      <protection locked="0"/>
    </xf>
    <xf numFmtId="3" fontId="4" fillId="16" borderId="63" xfId="3" applyNumberFormat="1" applyFill="1" applyBorder="1" applyProtection="1">
      <protection locked="0"/>
    </xf>
    <xf numFmtId="168" fontId="4" fillId="16" borderId="63" xfId="3" applyNumberFormat="1" applyFill="1" applyBorder="1" applyProtection="1">
      <protection locked="0"/>
    </xf>
    <xf numFmtId="178" fontId="4" fillId="16" borderId="63" xfId="3" applyNumberFormat="1" applyFill="1" applyBorder="1" applyProtection="1">
      <protection locked="0"/>
    </xf>
    <xf numFmtId="0" fontId="9" fillId="29" borderId="32" xfId="0" applyFont="1" applyFill="1" applyBorder="1" applyAlignment="1">
      <alignment horizontal="left"/>
    </xf>
    <xf numFmtId="0" fontId="15" fillId="29" borderId="17" xfId="0" applyFont="1" applyFill="1" applyBorder="1" applyAlignment="1">
      <alignment horizontal="center"/>
    </xf>
    <xf numFmtId="0" fontId="0" fillId="17" borderId="0" xfId="0" applyFill="1" applyBorder="1" applyAlignment="1" applyProtection="1">
      <alignment horizontal="center"/>
    </xf>
    <xf numFmtId="0" fontId="29" fillId="19" borderId="81" xfId="0" applyFont="1" applyFill="1" applyBorder="1" applyAlignment="1" applyProtection="1">
      <alignment horizontal="center" vertical="top" wrapText="1"/>
    </xf>
    <xf numFmtId="0" fontId="30" fillId="19" borderId="82" xfId="0" applyFont="1" applyFill="1" applyBorder="1" applyAlignment="1" applyProtection="1">
      <alignment horizontal="center" vertical="top" wrapText="1"/>
    </xf>
    <xf numFmtId="0" fontId="30" fillId="19" borderId="83" xfId="0" applyFont="1" applyFill="1" applyBorder="1" applyAlignment="1" applyProtection="1">
      <alignment horizontal="center" vertical="top" wrapText="1"/>
    </xf>
    <xf numFmtId="0" fontId="5" fillId="4" borderId="3" xfId="2" applyFont="1" applyFill="1" applyBorder="1" applyAlignment="1" applyProtection="1">
      <alignment horizontal="center" vertical="center"/>
    </xf>
    <xf numFmtId="0" fontId="31"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7" fillId="6" borderId="99" xfId="3" applyFont="1" applyFill="1" applyBorder="1" applyAlignment="1" applyProtection="1">
      <alignment horizontal="center" vertical="center"/>
    </xf>
    <xf numFmtId="0" fontId="7" fillId="6" borderId="100" xfId="3" applyFont="1" applyFill="1" applyBorder="1" applyAlignment="1" applyProtection="1">
      <alignment horizontal="center" vertical="center"/>
    </xf>
    <xf numFmtId="0" fontId="7" fillId="6" borderId="101" xfId="3" applyFont="1" applyFill="1" applyBorder="1" applyAlignment="1" applyProtection="1">
      <alignment horizontal="center" vertical="center"/>
    </xf>
    <xf numFmtId="0" fontId="31" fillId="22" borderId="89" xfId="0" applyFont="1" applyFill="1" applyBorder="1" applyAlignment="1" applyProtection="1">
      <alignment horizontal="center" vertical="center" wrapText="1"/>
    </xf>
    <xf numFmtId="0" fontId="31" fillId="22" borderId="90" xfId="0" applyFont="1" applyFill="1" applyBorder="1" applyAlignment="1" applyProtection="1">
      <alignment horizontal="center" vertical="center" wrapText="1"/>
    </xf>
    <xf numFmtId="0" fontId="31" fillId="22" borderId="91" xfId="0" applyFont="1" applyFill="1" applyBorder="1" applyAlignment="1" applyProtection="1">
      <alignment horizontal="center" vertical="center" wrapText="1"/>
    </xf>
    <xf numFmtId="0" fontId="31" fillId="22" borderId="92" xfId="0" applyFont="1" applyFill="1" applyBorder="1" applyAlignment="1" applyProtection="1">
      <alignment horizontal="center" vertical="center" wrapText="1"/>
    </xf>
    <xf numFmtId="0" fontId="31" fillId="22" borderId="5" xfId="0" applyFont="1" applyFill="1" applyBorder="1" applyAlignment="1" applyProtection="1">
      <alignment horizontal="center" vertical="center" wrapText="1"/>
    </xf>
    <xf numFmtId="0" fontId="31" fillId="22" borderId="93" xfId="0" applyFont="1" applyFill="1" applyBorder="1" applyAlignment="1" applyProtection="1">
      <alignment horizontal="center" vertical="center" wrapText="1"/>
    </xf>
    <xf numFmtId="0" fontId="7" fillId="24" borderId="94" xfId="3" applyFont="1" applyFill="1" applyBorder="1" applyAlignment="1" applyProtection="1">
      <alignment horizontal="center" vertical="center"/>
    </xf>
    <xf numFmtId="0" fontId="32" fillId="23" borderId="95" xfId="0" applyFont="1" applyFill="1" applyBorder="1" applyAlignment="1" applyProtection="1">
      <alignment horizontal="center" vertical="center" wrapText="1"/>
    </xf>
    <xf numFmtId="0" fontId="32" fillId="23" borderId="96" xfId="0" applyFont="1" applyFill="1" applyBorder="1" applyAlignment="1" applyProtection="1">
      <alignment horizontal="center" vertical="center"/>
    </xf>
    <xf numFmtId="0" fontId="32" fillId="23" borderId="97" xfId="0" applyFont="1" applyFill="1" applyBorder="1" applyAlignment="1" applyProtection="1">
      <alignment horizontal="center" vertical="center"/>
    </xf>
    <xf numFmtId="0" fontId="7" fillId="24" borderId="4" xfId="3" applyFont="1" applyFill="1" applyBorder="1" applyAlignment="1" applyProtection="1">
      <alignment horizontal="center" vertical="center"/>
    </xf>
    <xf numFmtId="0" fontId="7" fillId="24" borderId="64" xfId="3" applyFont="1" applyFill="1" applyBorder="1" applyAlignment="1" applyProtection="1">
      <alignment horizontal="center" vertical="center"/>
    </xf>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5" fillId="0" borderId="30" xfId="19" applyFont="1" applyBorder="1" applyAlignment="1">
      <alignment horizontal="justify" wrapText="1"/>
    </xf>
    <xf numFmtId="0" fontId="15" fillId="0" borderId="0" xfId="19" applyFont="1" applyBorder="1" applyAlignment="1">
      <alignment horizontal="justify" wrapText="1"/>
    </xf>
    <xf numFmtId="0" fontId="15" fillId="0" borderId="31" xfId="19" applyFont="1" applyBorder="1" applyAlignment="1">
      <alignment horizontal="justify" wrapText="1"/>
    </xf>
    <xf numFmtId="0" fontId="19" fillId="0" borderId="0" xfId="19" applyFont="1" applyBorder="1" applyAlignment="1">
      <alignment horizontal="right"/>
    </xf>
    <xf numFmtId="0" fontId="19" fillId="0" borderId="31" xfId="19" applyFont="1" applyBorder="1" applyAlignment="1">
      <alignment horizontal="right"/>
    </xf>
    <xf numFmtId="0" fontId="19" fillId="0" borderId="42" xfId="19" applyFont="1" applyBorder="1" applyAlignment="1">
      <alignment horizontal="right"/>
    </xf>
    <xf numFmtId="0" fontId="19" fillId="0" borderId="61" xfId="19" applyFont="1" applyBorder="1" applyAlignment="1">
      <alignment horizontal="right"/>
    </xf>
    <xf numFmtId="0" fontId="12" fillId="18" borderId="46" xfId="19" applyFont="1" applyFill="1" applyBorder="1" applyAlignment="1"/>
    <xf numFmtId="0" fontId="12" fillId="18" borderId="33" xfId="19" applyFont="1" applyFill="1" applyBorder="1" applyAlignment="1"/>
    <xf numFmtId="165" fontId="12" fillId="18" borderId="49" xfId="21" applyFont="1" applyFill="1" applyBorder="1" applyAlignment="1">
      <alignment horizontal="center"/>
    </xf>
    <xf numFmtId="165" fontId="12" fillId="18" borderId="47" xfId="21" applyFont="1" applyFill="1" applyBorder="1" applyAlignment="1">
      <alignment horizontal="center"/>
    </xf>
    <xf numFmtId="165" fontId="12" fillId="18" borderId="51" xfId="21" applyFont="1" applyFill="1" applyBorder="1" applyAlignment="1">
      <alignment horizontal="center"/>
    </xf>
    <xf numFmtId="165" fontId="12" fillId="18" borderId="40" xfId="21" applyFont="1" applyFill="1" applyBorder="1" applyAlignment="1">
      <alignment horizontal="center"/>
    </xf>
    <xf numFmtId="0" fontId="14" fillId="18" borderId="54" xfId="19" applyFont="1" applyFill="1" applyBorder="1" applyAlignment="1">
      <alignment horizontal="right"/>
    </xf>
    <xf numFmtId="0" fontId="14" fillId="18" borderId="55" xfId="19" applyFont="1" applyFill="1" applyBorder="1" applyAlignment="1">
      <alignment horizontal="right"/>
    </xf>
    <xf numFmtId="0" fontId="14" fillId="18" borderId="56" xfId="19" applyFont="1" applyFill="1" applyBorder="1" applyAlignment="1">
      <alignment horizontal="right"/>
    </xf>
    <xf numFmtId="0" fontId="12" fillId="18" borderId="25" xfId="19" applyFont="1" applyFill="1" applyBorder="1" applyAlignment="1"/>
    <xf numFmtId="0" fontId="12" fillId="18" borderId="26" xfId="19" applyFont="1" applyFill="1" applyBorder="1" applyAlignment="1"/>
    <xf numFmtId="0" fontId="12" fillId="18" borderId="51" xfId="19" applyFont="1" applyFill="1" applyBorder="1" applyAlignment="1">
      <alignment horizontal="center"/>
    </xf>
    <xf numFmtId="0" fontId="12" fillId="18" borderId="40" xfId="19" applyFont="1" applyFill="1" applyBorder="1" applyAlignment="1">
      <alignment horizontal="center"/>
    </xf>
    <xf numFmtId="0" fontId="14" fillId="18" borderId="35" xfId="19" applyFont="1" applyFill="1" applyBorder="1" applyAlignment="1">
      <alignment horizontal="center"/>
    </xf>
    <xf numFmtId="0" fontId="14" fillId="18" borderId="36" xfId="19" applyFont="1" applyFill="1" applyBorder="1" applyAlignment="1">
      <alignment horizontal="center"/>
    </xf>
    <xf numFmtId="0" fontId="14" fillId="18" borderId="44" xfId="19" applyFont="1" applyFill="1" applyBorder="1" applyAlignment="1">
      <alignment horizontal="center" wrapText="1"/>
    </xf>
    <xf numFmtId="0" fontId="14" fillId="18" borderId="37" xfId="19" applyFont="1" applyFill="1" applyBorder="1" applyAlignment="1">
      <alignment horizontal="center" wrapText="1"/>
    </xf>
    <xf numFmtId="0" fontId="12" fillId="18" borderId="49" xfId="19" applyFont="1" applyFill="1" applyBorder="1" applyAlignment="1">
      <alignment horizontal="center"/>
    </xf>
    <xf numFmtId="0" fontId="12" fillId="18" borderId="47" xfId="19" applyFont="1" applyFill="1" applyBorder="1" applyAlignment="1">
      <alignment horizontal="center"/>
    </xf>
    <xf numFmtId="0" fontId="12" fillId="18" borderId="47" xfId="19" applyFont="1" applyFill="1" applyBorder="1" applyAlignment="1"/>
    <xf numFmtId="0" fontId="12" fillId="18" borderId="40" xfId="19" applyFont="1" applyFill="1" applyBorder="1" applyAlignment="1"/>
    <xf numFmtId="0" fontId="14" fillId="18" borderId="35" xfId="19" applyFont="1" applyFill="1" applyBorder="1" applyAlignment="1">
      <alignment horizontal="center" vertical="center"/>
    </xf>
    <xf numFmtId="0" fontId="14" fillId="18" borderId="36" xfId="19" applyFont="1" applyFill="1" applyBorder="1" applyAlignment="1">
      <alignment horizontal="center" vertical="center"/>
    </xf>
    <xf numFmtId="0" fontId="14" fillId="18" borderId="37" xfId="19" applyFont="1" applyFill="1" applyBorder="1" applyAlignment="1">
      <alignment horizontal="center" vertical="center"/>
    </xf>
    <xf numFmtId="0" fontId="14" fillId="18" borderId="44" xfId="19" applyFont="1" applyFill="1" applyBorder="1" applyAlignment="1">
      <alignment horizontal="center" vertical="center"/>
    </xf>
    <xf numFmtId="0" fontId="14" fillId="18" borderId="59" xfId="19" applyFont="1" applyFill="1" applyBorder="1" applyAlignment="1">
      <alignment horizontal="right"/>
    </xf>
    <xf numFmtId="0" fontId="14" fillId="18" borderId="42" xfId="19" applyFont="1" applyFill="1" applyBorder="1" applyAlignment="1">
      <alignment horizontal="right"/>
    </xf>
    <xf numFmtId="0" fontId="14" fillId="18" borderId="61" xfId="19" applyFont="1" applyFill="1" applyBorder="1" applyAlignment="1">
      <alignment horizontal="right"/>
    </xf>
    <xf numFmtId="0" fontId="14" fillId="18" borderId="44" xfId="19" applyFont="1" applyFill="1" applyBorder="1" applyAlignment="1">
      <alignment horizontal="center" vertical="center" wrapText="1"/>
    </xf>
    <xf numFmtId="0" fontId="14" fillId="18" borderId="37" xfId="19" applyFont="1" applyFill="1" applyBorder="1" applyAlignment="1">
      <alignment horizontal="center" vertical="center" wrapText="1"/>
    </xf>
    <xf numFmtId="0" fontId="12" fillId="18" borderId="25" xfId="19" applyFont="1" applyFill="1" applyBorder="1" applyAlignment="1">
      <alignment horizontal="center"/>
    </xf>
    <xf numFmtId="0" fontId="12" fillId="18" borderId="26" xfId="19" applyFont="1" applyFill="1" applyBorder="1" applyAlignment="1">
      <alignment horizontal="center"/>
    </xf>
    <xf numFmtId="0" fontId="12" fillId="18" borderId="51" xfId="19" applyFont="1" applyFill="1" applyBorder="1" applyAlignment="1"/>
    <xf numFmtId="0" fontId="14" fillId="18" borderId="37" xfId="19" applyFont="1" applyFill="1" applyBorder="1" applyAlignment="1">
      <alignment horizontal="center"/>
    </xf>
    <xf numFmtId="0" fontId="14" fillId="18" borderId="44" xfId="19" applyFont="1" applyFill="1" applyBorder="1" applyAlignment="1">
      <alignment horizontal="center"/>
    </xf>
    <xf numFmtId="0" fontId="9" fillId="18" borderId="25" xfId="19" applyFont="1" applyFill="1" applyBorder="1" applyAlignment="1">
      <alignment horizontal="center"/>
    </xf>
    <xf numFmtId="0" fontId="9" fillId="18" borderId="27" xfId="19" applyFont="1" applyFill="1" applyBorder="1" applyAlignment="1">
      <alignment horizontal="center"/>
    </xf>
    <xf numFmtId="0" fontId="14" fillId="18" borderId="16" xfId="19" applyFont="1" applyFill="1" applyBorder="1" applyAlignment="1">
      <alignment horizontal="center"/>
    </xf>
    <xf numFmtId="0" fontId="14" fillId="18" borderId="43" xfId="19" applyFont="1" applyFill="1" applyBorder="1" applyAlignment="1">
      <alignment horizontal="center"/>
    </xf>
    <xf numFmtId="0" fontId="12" fillId="18" borderId="46" xfId="19" applyFont="1" applyFill="1" applyBorder="1" applyAlignment="1">
      <alignment horizontal="center"/>
    </xf>
    <xf numFmtId="0" fontId="12" fillId="18" borderId="33" xfId="19" applyFont="1" applyFill="1" applyBorder="1" applyAlignment="1">
      <alignment horizontal="center"/>
    </xf>
    <xf numFmtId="0" fontId="12" fillId="18" borderId="49" xfId="19" applyFont="1" applyFill="1" applyBorder="1" applyAlignment="1"/>
    <xf numFmtId="0" fontId="12" fillId="0" borderId="42" xfId="19" applyFont="1" applyBorder="1" applyAlignment="1">
      <alignment horizontal="center"/>
    </xf>
    <xf numFmtId="0" fontId="12" fillId="0" borderId="61" xfId="19" applyFont="1" applyBorder="1" applyAlignment="1">
      <alignment horizontal="center"/>
    </xf>
    <xf numFmtId="0" fontId="16" fillId="0" borderId="21" xfId="19" applyFont="1" applyBorder="1" applyAlignment="1">
      <alignment horizontal="center" vertical="top"/>
    </xf>
    <xf numFmtId="0" fontId="43" fillId="0" borderId="109" xfId="19" applyFont="1" applyFill="1" applyBorder="1" applyAlignment="1" applyProtection="1">
      <alignment horizontal="center"/>
      <protection locked="0"/>
    </xf>
    <xf numFmtId="0" fontId="43" fillId="0" borderId="15" xfId="19" applyFont="1" applyFill="1" applyBorder="1" applyAlignment="1" applyProtection="1">
      <alignment horizontal="center"/>
      <protection locked="0"/>
    </xf>
    <xf numFmtId="0" fontId="43" fillId="0" borderId="29" xfId="19" applyFont="1" applyFill="1" applyBorder="1" applyAlignment="1" applyProtection="1">
      <alignment horizontal="center"/>
      <protection locked="0"/>
    </xf>
    <xf numFmtId="0" fontId="15" fillId="18" borderId="35" xfId="19" applyFont="1" applyFill="1" applyBorder="1" applyAlignment="1">
      <alignment horizontal="center" vertical="center" wrapText="1"/>
    </xf>
    <xf numFmtId="0" fontId="9" fillId="18" borderId="36" xfId="19" applyFont="1" applyFill="1" applyBorder="1" applyAlignment="1">
      <alignment horizontal="center" vertical="center" wrapText="1"/>
    </xf>
    <xf numFmtId="0" fontId="9" fillId="18" borderId="38" xfId="19" applyFont="1" applyFill="1" applyBorder="1" applyAlignment="1">
      <alignment horizontal="center" vertical="center" wrapText="1"/>
    </xf>
    <xf numFmtId="0" fontId="15" fillId="18" borderId="35" xfId="19" applyFont="1" applyFill="1" applyBorder="1" applyAlignment="1">
      <alignment horizontal="center" vertical="center"/>
    </xf>
    <xf numFmtId="0" fontId="15" fillId="18" borderId="38" xfId="19" applyFont="1" applyFill="1" applyBorder="1" applyAlignment="1">
      <alignment horizontal="center" vertical="center"/>
    </xf>
    <xf numFmtId="0" fontId="12" fillId="18" borderId="11" xfId="6" applyFont="1" applyFill="1" applyBorder="1" applyAlignment="1">
      <alignment horizontal="left" vertical="center"/>
    </xf>
    <xf numFmtId="0" fontId="12" fillId="18" borderId="15" xfId="6" applyFont="1" applyFill="1" applyBorder="1" applyAlignment="1">
      <alignment horizontal="left" vertical="center"/>
    </xf>
    <xf numFmtId="0" fontId="15" fillId="18" borderId="13" xfId="19" applyFont="1" applyFill="1" applyBorder="1" applyAlignment="1">
      <alignment horizontal="center"/>
    </xf>
    <xf numFmtId="0" fontId="15" fillId="18" borderId="0" xfId="19" applyFont="1" applyFill="1" applyBorder="1" applyAlignment="1">
      <alignment horizontal="center"/>
    </xf>
    <xf numFmtId="0" fontId="15" fillId="18" borderId="14" xfId="19" applyFont="1" applyFill="1" applyBorder="1" applyAlignment="1">
      <alignment horizontal="center"/>
    </xf>
    <xf numFmtId="0" fontId="12" fillId="18" borderId="19" xfId="6" applyFont="1" applyFill="1" applyBorder="1" applyAlignment="1">
      <alignment horizontal="left" vertical="center"/>
    </xf>
    <xf numFmtId="0" fontId="12" fillId="18" borderId="52" xfId="6" applyFont="1" applyFill="1" applyBorder="1" applyAlignment="1">
      <alignment horizontal="left" vertical="center"/>
    </xf>
    <xf numFmtId="0" fontId="12" fillId="18" borderId="103" xfId="6" applyFont="1" applyFill="1" applyBorder="1" applyAlignment="1">
      <alignment horizontal="center" vertical="center"/>
    </xf>
    <xf numFmtId="0" fontId="12" fillId="18" borderId="9" xfId="6" applyFont="1" applyFill="1" applyBorder="1" applyAlignment="1">
      <alignment horizontal="center" vertical="center"/>
    </xf>
    <xf numFmtId="0" fontId="12" fillId="18" borderId="12" xfId="6" applyFont="1" applyFill="1" applyBorder="1" applyAlignment="1">
      <alignment horizontal="center" vertical="center"/>
    </xf>
    <xf numFmtId="0" fontId="12" fillId="18" borderId="16" xfId="6" applyFont="1" applyFill="1" applyBorder="1" applyAlignment="1">
      <alignment horizontal="center" vertical="center"/>
    </xf>
    <xf numFmtId="0" fontId="12" fillId="18" borderId="17" xfId="6" applyFont="1" applyFill="1" applyBorder="1" applyAlignment="1">
      <alignment horizontal="center" vertical="center"/>
    </xf>
    <xf numFmtId="0" fontId="12" fillId="18" borderId="18" xfId="6" applyFont="1" applyFill="1" applyBorder="1" applyAlignment="1">
      <alignment horizontal="center" vertic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2" fillId="18" borderId="23" xfId="19" applyFont="1" applyFill="1" applyBorder="1" applyAlignment="1">
      <alignment horizontal="left" vertical="center"/>
    </xf>
    <xf numFmtId="0" fontId="12" fillId="18" borderId="20" xfId="6" applyFont="1" applyFill="1" applyBorder="1" applyAlignment="1">
      <alignment horizontal="center" vertical="center"/>
    </xf>
    <xf numFmtId="0" fontId="12" fillId="18" borderId="21" xfId="6" applyFont="1" applyFill="1" applyBorder="1" applyAlignment="1">
      <alignment horizontal="center" vertical="center"/>
    </xf>
    <xf numFmtId="0" fontId="12" fillId="18" borderId="22" xfId="6" applyFont="1" applyFill="1" applyBorder="1" applyAlignment="1">
      <alignment horizontal="center" vertical="center"/>
    </xf>
    <xf numFmtId="0" fontId="12" fillId="18" borderId="16" xfId="19" applyFont="1" applyFill="1" applyBorder="1" applyAlignment="1">
      <alignment horizontal="center" vertical="center"/>
    </xf>
    <xf numFmtId="0" fontId="12" fillId="18" borderId="17" xfId="19" applyFont="1" applyFill="1" applyBorder="1" applyAlignment="1">
      <alignment horizontal="center" vertical="center"/>
    </xf>
    <xf numFmtId="0" fontId="12" fillId="18" borderId="18" xfId="19" applyFont="1" applyFill="1" applyBorder="1" applyAlignment="1">
      <alignment horizontal="center" vertical="center"/>
    </xf>
    <xf numFmtId="0" fontId="12" fillId="18" borderId="19" xfId="6" applyFont="1" applyFill="1" applyBorder="1" applyAlignment="1">
      <alignment horizontal="center" vertical="center"/>
    </xf>
    <xf numFmtId="0" fontId="12" fillId="18" borderId="52" xfId="6" applyFont="1" applyFill="1" applyBorder="1" applyAlignment="1">
      <alignment horizontal="center" vertical="center"/>
    </xf>
    <xf numFmtId="0" fontId="12" fillId="18" borderId="105" xfId="6" applyFont="1" applyFill="1" applyBorder="1" applyAlignment="1">
      <alignment horizontal="center" vertical="center"/>
    </xf>
    <xf numFmtId="0" fontId="12" fillId="18" borderId="53" xfId="6" applyFont="1" applyFill="1" applyBorder="1" applyAlignment="1">
      <alignment horizontal="center" vertical="center"/>
    </xf>
    <xf numFmtId="0" fontId="9" fillId="0" borderId="17" xfId="19" applyFont="1" applyBorder="1" applyAlignment="1">
      <alignment horizontal="center"/>
    </xf>
    <xf numFmtId="0" fontId="15" fillId="0" borderId="30" xfId="19" applyFont="1" applyFill="1" applyBorder="1" applyAlignment="1">
      <alignment horizontal="right" vertical="center"/>
    </xf>
    <xf numFmtId="0" fontId="15" fillId="0" borderId="0" xfId="19" applyFont="1" applyFill="1" applyBorder="1" applyAlignment="1">
      <alignment horizontal="right" vertical="center"/>
    </xf>
    <xf numFmtId="0" fontId="15" fillId="0" borderId="0" xfId="19" applyFont="1" applyFill="1" applyBorder="1" applyAlignment="1">
      <alignment horizontal="center" vertical="center"/>
    </xf>
    <xf numFmtId="0" fontId="9" fillId="0" borderId="102" xfId="19" applyFont="1" applyBorder="1" applyAlignment="1">
      <alignment horizontal="center"/>
    </xf>
    <xf numFmtId="0" fontId="9" fillId="0" borderId="104" xfId="19" applyFont="1" applyBorder="1" applyAlignment="1">
      <alignment horizontal="center"/>
    </xf>
    <xf numFmtId="0" fontId="9" fillId="0" borderId="106" xfId="19" applyFont="1" applyBorder="1" applyAlignment="1">
      <alignment horizontal="center"/>
    </xf>
    <xf numFmtId="0" fontId="10" fillId="18" borderId="103" xfId="19" applyFont="1" applyFill="1" applyBorder="1" applyAlignment="1">
      <alignment horizontal="center"/>
    </xf>
    <xf numFmtId="0" fontId="10" fillId="18" borderId="9" xfId="19" applyFont="1" applyFill="1" applyBorder="1" applyAlignment="1">
      <alignment horizontal="center"/>
    </xf>
    <xf numFmtId="0" fontId="10" fillId="18" borderId="10" xfId="19" applyFont="1" applyFill="1" applyBorder="1" applyAlignment="1">
      <alignment horizontal="center"/>
    </xf>
    <xf numFmtId="0" fontId="15" fillId="18" borderId="107" xfId="19" applyFont="1" applyFill="1" applyBorder="1" applyAlignment="1">
      <alignment horizontal="center"/>
    </xf>
    <xf numFmtId="0" fontId="15" fillId="18" borderId="42" xfId="19" applyFont="1" applyFill="1" applyBorder="1" applyAlignment="1">
      <alignment horizontal="center"/>
    </xf>
    <xf numFmtId="0" fontId="15" fillId="18" borderId="108" xfId="19" applyFont="1" applyFill="1" applyBorder="1" applyAlignment="1">
      <alignment horizontal="center"/>
    </xf>
    <xf numFmtId="0" fontId="15" fillId="10" borderId="35" xfId="0" applyFont="1" applyFill="1" applyBorder="1" applyAlignment="1">
      <alignment horizontal="center" vertical="center"/>
    </xf>
    <xf numFmtId="0" fontId="15" fillId="10" borderId="36" xfId="0" applyFont="1" applyFill="1" applyBorder="1" applyAlignment="1">
      <alignment horizontal="center" vertical="center"/>
    </xf>
    <xf numFmtId="0" fontId="15" fillId="10" borderId="37" xfId="0" applyFont="1" applyFill="1" applyBorder="1" applyAlignment="1">
      <alignment horizontal="center" vertical="center"/>
    </xf>
    <xf numFmtId="0" fontId="9" fillId="0" borderId="0" xfId="0" applyFont="1" applyFill="1" applyBorder="1" applyAlignment="1">
      <alignment horizontal="right"/>
    </xf>
    <xf numFmtId="0" fontId="9" fillId="0" borderId="31" xfId="0" applyFont="1" applyFill="1" applyBorder="1" applyAlignment="1">
      <alignment horizontal="right"/>
    </xf>
    <xf numFmtId="0" fontId="9" fillId="0" borderId="42" xfId="0" applyFont="1" applyFill="1" applyBorder="1" applyAlignment="1">
      <alignment horizontal="right"/>
    </xf>
    <xf numFmtId="0" fontId="9" fillId="0" borderId="61" xfId="0" applyFont="1" applyFill="1" applyBorder="1" applyAlignment="1">
      <alignment horizontal="right"/>
    </xf>
    <xf numFmtId="0" fontId="15" fillId="9" borderId="35" xfId="0" applyFont="1" applyFill="1" applyBorder="1" applyAlignment="1">
      <alignment horizontal="center"/>
    </xf>
    <xf numFmtId="0" fontId="15" fillId="9" borderId="36" xfId="0" applyFont="1" applyFill="1" applyBorder="1" applyAlignment="1">
      <alignment horizontal="center"/>
    </xf>
    <xf numFmtId="0" fontId="15" fillId="9" borderId="37" xfId="0" applyFont="1" applyFill="1" applyBorder="1" applyAlignment="1">
      <alignment horizontal="center"/>
    </xf>
    <xf numFmtId="0" fontId="15" fillId="9" borderId="16" xfId="0" applyFont="1" applyFill="1" applyBorder="1" applyAlignment="1">
      <alignment horizontal="center"/>
    </xf>
    <xf numFmtId="0" fontId="15" fillId="9" borderId="43" xfId="0" applyFont="1" applyFill="1" applyBorder="1" applyAlignment="1">
      <alignment horizontal="center"/>
    </xf>
    <xf numFmtId="0" fontId="15" fillId="9" borderId="44"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2" fontId="9" fillId="7" borderId="51" xfId="0" applyNumberFormat="1" applyFont="1" applyFill="1" applyBorder="1" applyAlignment="1">
      <alignment horizontal="right"/>
    </xf>
    <xf numFmtId="2" fontId="9" fillId="7" borderId="40" xfId="0" applyNumberFormat="1" applyFont="1" applyFill="1" applyBorder="1" applyAlignment="1">
      <alignment horizontal="right"/>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37"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7"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15" fillId="7" borderId="54" xfId="0" applyFont="1" applyFill="1" applyBorder="1" applyAlignment="1">
      <alignment horizontal="right"/>
    </xf>
    <xf numFmtId="0" fontId="15" fillId="7" borderId="55" xfId="0" applyFont="1" applyFill="1" applyBorder="1" applyAlignment="1">
      <alignment horizontal="right"/>
    </xf>
    <xf numFmtId="0" fontId="15" fillId="7" borderId="56" xfId="0" applyFont="1" applyFill="1" applyBorder="1" applyAlignment="1">
      <alignment horizontal="right"/>
    </xf>
    <xf numFmtId="0" fontId="15" fillId="10" borderId="44" xfId="0" applyFont="1" applyFill="1" applyBorder="1" applyAlignment="1">
      <alignment horizontal="center" vertical="center"/>
    </xf>
    <xf numFmtId="170" fontId="9" fillId="29" borderId="49" xfId="0" applyNumberFormat="1" applyFont="1" applyFill="1" applyBorder="1" applyAlignment="1">
      <alignment horizontal="right"/>
    </xf>
    <xf numFmtId="170" fontId="9" fillId="29" borderId="47" xfId="0" applyNumberFormat="1" applyFont="1" applyFill="1" applyBorder="1" applyAlignment="1">
      <alignment horizontal="right"/>
    </xf>
    <xf numFmtId="0" fontId="15" fillId="7" borderId="59" xfId="0" applyFont="1" applyFill="1" applyBorder="1" applyAlignment="1">
      <alignment horizontal="right"/>
    </xf>
    <xf numFmtId="0" fontId="15" fillId="7" borderId="42" xfId="0" applyFont="1" applyFill="1" applyBorder="1" applyAlignment="1">
      <alignment horizontal="right"/>
    </xf>
    <xf numFmtId="0" fontId="15" fillId="7" borderId="61" xfId="0" applyFont="1" applyFill="1" applyBorder="1" applyAlignment="1">
      <alignment horizontal="right"/>
    </xf>
    <xf numFmtId="0" fontId="15" fillId="9" borderId="35" xfId="0" applyFont="1" applyFill="1" applyBorder="1" applyAlignment="1">
      <alignment horizontal="center" vertical="center" wrapText="1"/>
    </xf>
    <xf numFmtId="0" fontId="15" fillId="9" borderId="36" xfId="0" applyFont="1" applyFill="1" applyBorder="1" applyAlignment="1">
      <alignment horizontal="center" vertical="center" wrapText="1"/>
    </xf>
    <xf numFmtId="0" fontId="15" fillId="9" borderId="36" xfId="0" applyFont="1" applyFill="1" applyBorder="1" applyAlignment="1">
      <alignment horizontal="center" vertical="center"/>
    </xf>
    <xf numFmtId="0" fontId="15" fillId="9" borderId="38" xfId="0" applyFont="1" applyFill="1" applyBorder="1" applyAlignment="1">
      <alignment horizontal="center" vertic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49" xfId="0" applyFont="1" applyFill="1" applyBorder="1" applyAlignment="1"/>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7" borderId="21" xfId="0" applyFont="1" applyFill="1" applyBorder="1" applyAlignment="1">
      <alignment horizontal="left"/>
    </xf>
    <xf numFmtId="0" fontId="9" fillId="0" borderId="46" xfId="7" applyFont="1" applyFill="1" applyBorder="1" applyAlignment="1">
      <alignment horizontal="left"/>
    </xf>
    <xf numFmtId="0" fontId="9" fillId="0" borderId="33" xfId="0" applyFont="1" applyFill="1" applyBorder="1"/>
    <xf numFmtId="0" fontId="9" fillId="7" borderId="51" xfId="0" applyFont="1" applyFill="1" applyBorder="1" applyAlignment="1"/>
    <xf numFmtId="0" fontId="9" fillId="7" borderId="40" xfId="0" applyFont="1" applyFill="1" applyBorder="1" applyAlignment="1"/>
    <xf numFmtId="9" fontId="9" fillId="7" borderId="51" xfId="0" applyNumberFormat="1" applyFont="1" applyFill="1" applyBorder="1" applyAlignment="1">
      <alignment horizontal="center"/>
    </xf>
    <xf numFmtId="0" fontId="9" fillId="7" borderId="40" xfId="0" applyFont="1" applyFill="1" applyBorder="1" applyAlignment="1">
      <alignment horizontal="center"/>
    </xf>
    <xf numFmtId="0" fontId="15" fillId="11" borderId="35" xfId="0" applyFont="1" applyFill="1" applyBorder="1" applyAlignment="1">
      <alignment horizontal="center" vertical="center"/>
    </xf>
    <xf numFmtId="0" fontId="15" fillId="11" borderId="36" xfId="0" applyFont="1" applyFill="1" applyBorder="1" applyAlignment="1">
      <alignment horizontal="center" vertical="center"/>
    </xf>
    <xf numFmtId="0" fontId="15" fillId="10" borderId="44" xfId="0" applyFont="1" applyFill="1" applyBorder="1" applyAlignment="1">
      <alignment horizontal="center" vertical="center" wrapText="1"/>
    </xf>
    <xf numFmtId="0" fontId="15" fillId="10" borderId="10" xfId="0" applyFont="1" applyFill="1" applyBorder="1" applyAlignment="1">
      <alignment horizontal="center" vertical="center" wrapText="1"/>
    </xf>
    <xf numFmtId="0" fontId="15" fillId="10" borderId="44" xfId="0" applyFont="1" applyFill="1" applyBorder="1" applyAlignment="1">
      <alignment horizontal="center" wrapText="1"/>
    </xf>
    <xf numFmtId="0" fontId="15" fillId="10" borderId="37" xfId="0" applyFont="1" applyFill="1" applyBorder="1" applyAlignment="1">
      <alignment horizontal="center" wrapText="1"/>
    </xf>
    <xf numFmtId="0" fontId="15" fillId="14" borderId="46" xfId="0" applyFont="1" applyFill="1" applyBorder="1" applyAlignment="1"/>
    <xf numFmtId="0" fontId="15" fillId="14" borderId="33" xfId="0" applyFont="1" applyFill="1" applyBorder="1" applyAlignment="1"/>
    <xf numFmtId="165" fontId="9" fillId="7" borderId="49" xfId="4" applyFont="1" applyFill="1" applyBorder="1" applyAlignment="1">
      <alignment horizontal="right"/>
    </xf>
    <xf numFmtId="165" fontId="9" fillId="7" borderId="47" xfId="4" applyFont="1" applyFill="1" applyBorder="1" applyAlignment="1">
      <alignment horizontal="right"/>
    </xf>
    <xf numFmtId="165" fontId="9" fillId="7" borderId="51" xfId="4" applyFont="1" applyFill="1" applyBorder="1" applyAlignment="1">
      <alignment horizontal="right"/>
    </xf>
    <xf numFmtId="165" fontId="9" fillId="7" borderId="40" xfId="4" applyFont="1" applyFill="1" applyBorder="1" applyAlignment="1">
      <alignment horizontal="right"/>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0" borderId="30" xfId="0" applyFont="1" applyFill="1" applyBorder="1" applyAlignment="1">
      <alignment horizontal="justify" wrapText="1"/>
    </xf>
    <xf numFmtId="0" fontId="15" fillId="0" borderId="0" xfId="0" applyFont="1" applyFill="1" applyBorder="1" applyAlignment="1">
      <alignment horizontal="justify" wrapText="1"/>
    </xf>
    <xf numFmtId="0" fontId="15" fillId="0" borderId="31" xfId="0" applyFont="1" applyFill="1" applyBorder="1" applyAlignment="1">
      <alignment horizontal="justify" wrapText="1"/>
    </xf>
    <xf numFmtId="0" fontId="9" fillId="13" borderId="102" xfId="0" applyFont="1" applyFill="1" applyBorder="1" applyAlignment="1">
      <alignment horizontal="center"/>
    </xf>
    <xf numFmtId="0" fontId="9" fillId="13" borderId="104" xfId="0" applyFont="1" applyFill="1" applyBorder="1" applyAlignment="1">
      <alignment horizontal="center"/>
    </xf>
    <xf numFmtId="0" fontId="9" fillId="13" borderId="106" xfId="0" applyFont="1" applyFill="1" applyBorder="1" applyAlignment="1">
      <alignment horizontal="center"/>
    </xf>
    <xf numFmtId="0" fontId="9" fillId="12" borderId="19" xfId="6" applyFont="1" applyFill="1" applyBorder="1" applyAlignment="1">
      <alignment horizontal="left" vertical="center"/>
    </xf>
    <xf numFmtId="0" fontId="9" fillId="12" borderId="52" xfId="6" applyFont="1" applyFill="1" applyBorder="1" applyAlignment="1">
      <alignment horizontal="left" vertical="center"/>
    </xf>
    <xf numFmtId="0" fontId="9" fillId="12" borderId="19" xfId="6" applyFont="1" applyFill="1" applyBorder="1" applyAlignment="1">
      <alignment horizontal="center" vertical="center"/>
    </xf>
    <xf numFmtId="0" fontId="9" fillId="12" borderId="52" xfId="6" applyFont="1" applyFill="1" applyBorder="1" applyAlignment="1">
      <alignment horizontal="center" vertical="center"/>
    </xf>
    <xf numFmtId="0" fontId="9" fillId="12" borderId="105" xfId="6" applyFont="1" applyFill="1" applyBorder="1" applyAlignment="1">
      <alignment horizontal="center" vertical="center"/>
    </xf>
    <xf numFmtId="0" fontId="9" fillId="12" borderId="53" xfId="6" applyFont="1" applyFill="1" applyBorder="1" applyAlignment="1">
      <alignment horizontal="center" vertical="center"/>
    </xf>
    <xf numFmtId="0" fontId="15" fillId="12" borderId="107" xfId="0" applyFont="1" applyFill="1" applyBorder="1" applyAlignment="1">
      <alignment horizontal="center"/>
    </xf>
    <xf numFmtId="0" fontId="15" fillId="12" borderId="42" xfId="0" applyFont="1" applyFill="1" applyBorder="1" applyAlignment="1">
      <alignment horizontal="center"/>
    </xf>
    <xf numFmtId="0" fontId="15" fillId="12" borderId="108" xfId="0" applyFont="1" applyFill="1" applyBorder="1" applyAlignment="1">
      <alignment horizontal="center"/>
    </xf>
    <xf numFmtId="0" fontId="15" fillId="12" borderId="13" xfId="0" applyFont="1" applyFill="1" applyBorder="1" applyAlignment="1">
      <alignment horizontal="center"/>
    </xf>
    <xf numFmtId="0" fontId="15" fillId="12" borderId="0" xfId="0" applyFont="1" applyFill="1" applyBorder="1" applyAlignment="1">
      <alignment horizontal="center"/>
    </xf>
    <xf numFmtId="0" fontId="15" fillId="12" borderId="14" xfId="0" applyFont="1" applyFill="1" applyBorder="1" applyAlignment="1">
      <alignment horizontal="center"/>
    </xf>
    <xf numFmtId="0" fontId="15" fillId="12" borderId="103" xfId="0" applyFont="1" applyFill="1" applyBorder="1" applyAlignment="1">
      <alignment horizontal="center"/>
    </xf>
    <xf numFmtId="0" fontId="15" fillId="12" borderId="9" xfId="0" applyFont="1" applyFill="1" applyBorder="1" applyAlignment="1">
      <alignment horizontal="center"/>
    </xf>
    <xf numFmtId="0" fontId="15" fillId="12" borderId="10" xfId="0" applyFont="1" applyFill="1" applyBorder="1" applyAlignment="1">
      <alignment horizontal="center"/>
    </xf>
    <xf numFmtId="0" fontId="9" fillId="12" borderId="11" xfId="6" applyFont="1" applyFill="1" applyBorder="1" applyAlignment="1">
      <alignment horizontal="left" vertical="center"/>
    </xf>
    <xf numFmtId="0" fontId="9" fillId="12" borderId="15" xfId="6" applyFont="1" applyFill="1" applyBorder="1" applyAlignment="1">
      <alignment horizontal="left" vertical="center"/>
    </xf>
    <xf numFmtId="0" fontId="9" fillId="12" borderId="103" xfId="6" applyFont="1" applyFill="1" applyBorder="1" applyAlignment="1">
      <alignment horizontal="center" vertical="center"/>
    </xf>
    <xf numFmtId="0" fontId="9" fillId="12" borderId="9" xfId="6" applyFont="1" applyFill="1" applyBorder="1" applyAlignment="1">
      <alignment horizontal="center" vertical="center"/>
    </xf>
    <xf numFmtId="0" fontId="9" fillId="12" borderId="12" xfId="6" applyFont="1" applyFill="1" applyBorder="1" applyAlignment="1">
      <alignment horizontal="center" vertical="center"/>
    </xf>
    <xf numFmtId="0" fontId="9" fillId="12" borderId="16" xfId="6" applyFont="1" applyFill="1" applyBorder="1" applyAlignment="1">
      <alignment horizontal="center" vertical="center"/>
    </xf>
    <xf numFmtId="0" fontId="9" fillId="12" borderId="17" xfId="6" applyFont="1" applyFill="1" applyBorder="1" applyAlignment="1">
      <alignment horizontal="center" vertical="center"/>
    </xf>
    <xf numFmtId="0" fontId="9" fillId="12" borderId="18" xfId="6" applyFont="1" applyFill="1" applyBorder="1" applyAlignment="1">
      <alignment horizontal="center" vertical="center"/>
    </xf>
    <xf numFmtId="0" fontId="9" fillId="12" borderId="23" xfId="0" applyFont="1" applyFill="1" applyBorder="1" applyAlignment="1">
      <alignment horizontal="left" vertical="center"/>
    </xf>
    <xf numFmtId="0" fontId="9" fillId="13" borderId="17" xfId="0" applyFont="1" applyFill="1" applyBorder="1" applyAlignment="1">
      <alignment horizontal="center"/>
    </xf>
    <xf numFmtId="0" fontId="9" fillId="12" borderId="20" xfId="6" applyFont="1" applyFill="1" applyBorder="1" applyAlignment="1">
      <alignment horizontal="center" vertical="center"/>
    </xf>
    <xf numFmtId="0" fontId="9" fillId="12" borderId="21" xfId="6" applyFont="1" applyFill="1" applyBorder="1" applyAlignment="1">
      <alignment horizontal="center" vertical="center"/>
    </xf>
    <xf numFmtId="0" fontId="9" fillId="12" borderId="22" xfId="6" applyFont="1" applyFill="1" applyBorder="1" applyAlignment="1">
      <alignment horizontal="center" vertical="center"/>
    </xf>
    <xf numFmtId="0" fontId="9" fillId="12" borderId="16" xfId="0" applyFont="1" applyFill="1" applyBorder="1" applyAlignment="1">
      <alignment horizontal="center" vertical="center"/>
    </xf>
    <xf numFmtId="0" fontId="9" fillId="12" borderId="17" xfId="0" applyFont="1" applyFill="1" applyBorder="1" applyAlignment="1">
      <alignment horizontal="center" vertical="center"/>
    </xf>
    <xf numFmtId="0" fontId="9" fillId="12" borderId="18" xfId="0" applyFont="1" applyFill="1" applyBorder="1" applyAlignment="1">
      <alignment horizontal="center" vertical="center"/>
    </xf>
    <xf numFmtId="0" fontId="15" fillId="13" borderId="30" xfId="0" applyFont="1" applyFill="1" applyBorder="1" applyAlignment="1">
      <alignment horizontal="right" vertical="center"/>
    </xf>
    <xf numFmtId="0" fontId="15" fillId="13" borderId="0" xfId="0" applyFont="1" applyFill="1" applyBorder="1" applyAlignment="1">
      <alignment horizontal="right" vertical="center"/>
    </xf>
    <xf numFmtId="0" fontId="15" fillId="13" borderId="0" xfId="0" applyFont="1" applyFill="1" applyBorder="1" applyAlignment="1">
      <alignment horizontal="center" vertical="center"/>
    </xf>
    <xf numFmtId="0" fontId="9" fillId="0" borderId="0" xfId="0" applyFont="1" applyFill="1" applyBorder="1" applyAlignment="1">
      <alignment horizontal="center" vertical="top"/>
    </xf>
    <xf numFmtId="0" fontId="9" fillId="0" borderId="21" xfId="0" applyFont="1" applyFill="1" applyBorder="1" applyAlignment="1">
      <alignment horizontal="center" vertical="top"/>
    </xf>
    <xf numFmtId="0" fontId="9" fillId="13" borderId="42" xfId="0" applyFont="1" applyFill="1" applyBorder="1" applyAlignment="1">
      <alignment horizontal="center"/>
    </xf>
    <xf numFmtId="0" fontId="9" fillId="13" borderId="61" xfId="0" applyFont="1" applyFill="1" applyBorder="1" applyAlignment="1">
      <alignment horizontal="center"/>
    </xf>
    <xf numFmtId="0" fontId="15" fillId="11" borderId="109" xfId="0" applyFont="1" applyFill="1" applyBorder="1" applyAlignment="1" applyProtection="1">
      <alignment horizontal="center"/>
      <protection locked="0"/>
    </xf>
    <xf numFmtId="0" fontId="15" fillId="11" borderId="15" xfId="0" applyFont="1" applyFill="1" applyBorder="1" applyAlignment="1" applyProtection="1">
      <alignment horizontal="center"/>
      <protection locked="0"/>
    </xf>
    <xf numFmtId="0" fontId="15" fillId="11" borderId="29" xfId="0" applyFont="1" applyFill="1" applyBorder="1" applyAlignment="1" applyProtection="1">
      <alignment horizontal="center"/>
      <protection locked="0"/>
    </xf>
    <xf numFmtId="0" fontId="9" fillId="7" borderId="60" xfId="0" applyFont="1" applyFill="1" applyBorder="1" applyAlignment="1">
      <alignment horizontal="center"/>
    </xf>
    <xf numFmtId="170" fontId="9" fillId="7" borderId="49" xfId="0" applyNumberFormat="1" applyFont="1" applyFill="1" applyBorder="1" applyAlignment="1">
      <alignment horizontal="right"/>
    </xf>
    <xf numFmtId="170" fontId="9" fillId="7" borderId="47" xfId="0" applyNumberFormat="1" applyFont="1" applyFill="1" applyBorder="1" applyAlignment="1">
      <alignment horizontal="right"/>
    </xf>
    <xf numFmtId="0" fontId="9" fillId="26" borderId="102" xfId="0" applyFont="1" applyFill="1" applyBorder="1" applyAlignment="1">
      <alignment horizontal="center"/>
    </xf>
    <xf numFmtId="0" fontId="9" fillId="26" borderId="104" xfId="0" applyFont="1" applyFill="1" applyBorder="1" applyAlignment="1">
      <alignment horizontal="center"/>
    </xf>
    <xf numFmtId="0" fontId="9" fillId="26" borderId="106" xfId="0" applyFont="1" applyFill="1" applyBorder="1" applyAlignment="1">
      <alignment horizontal="center"/>
    </xf>
    <xf numFmtId="0" fontId="9" fillId="28" borderId="19" xfId="6" applyFont="1" applyFill="1" applyBorder="1" applyAlignment="1">
      <alignment horizontal="left" vertical="center"/>
    </xf>
    <xf numFmtId="0" fontId="9" fillId="28" borderId="52" xfId="6" applyFont="1" applyFill="1" applyBorder="1" applyAlignment="1">
      <alignment horizontal="left" vertical="center"/>
    </xf>
    <xf numFmtId="0" fontId="9" fillId="28" borderId="19" xfId="6" applyFont="1" applyFill="1" applyBorder="1" applyAlignment="1">
      <alignment horizontal="center" vertical="center"/>
    </xf>
    <xf numFmtId="0" fontId="9" fillId="28" borderId="52" xfId="6" applyFont="1" applyFill="1" applyBorder="1" applyAlignment="1">
      <alignment horizontal="center" vertical="center"/>
    </xf>
    <xf numFmtId="0" fontId="9" fillId="28" borderId="105" xfId="6" applyFont="1" applyFill="1" applyBorder="1" applyAlignment="1">
      <alignment horizontal="center" vertical="center"/>
    </xf>
    <xf numFmtId="0" fontId="9" fillId="28" borderId="53" xfId="6" applyFont="1" applyFill="1" applyBorder="1" applyAlignment="1">
      <alignment horizontal="center" vertical="center"/>
    </xf>
    <xf numFmtId="0" fontId="15" fillId="28" borderId="107" xfId="0" applyFont="1" applyFill="1" applyBorder="1" applyAlignment="1">
      <alignment horizontal="center"/>
    </xf>
    <xf numFmtId="0" fontId="15" fillId="28" borderId="42" xfId="0" applyFont="1" applyFill="1" applyBorder="1" applyAlignment="1">
      <alignment horizontal="center"/>
    </xf>
    <xf numFmtId="0" fontId="15" fillId="28" borderId="108" xfId="0" applyFont="1" applyFill="1" applyBorder="1" applyAlignment="1">
      <alignment horizontal="center"/>
    </xf>
    <xf numFmtId="0" fontId="15" fillId="28" borderId="103" xfId="0" applyFont="1" applyFill="1" applyBorder="1" applyAlignment="1">
      <alignment horizontal="center"/>
    </xf>
    <xf numFmtId="0" fontId="15" fillId="28" borderId="9" xfId="0" applyFont="1" applyFill="1" applyBorder="1" applyAlignment="1">
      <alignment horizontal="center"/>
    </xf>
    <xf numFmtId="0" fontId="15" fillId="28" borderId="10" xfId="0" applyFont="1" applyFill="1" applyBorder="1" applyAlignment="1">
      <alignment horizontal="center"/>
    </xf>
    <xf numFmtId="0" fontId="9" fillId="28" borderId="11" xfId="6" applyFont="1" applyFill="1" applyBorder="1" applyAlignment="1">
      <alignment horizontal="left" vertical="center"/>
    </xf>
    <xf numFmtId="0" fontId="9" fillId="28" borderId="15" xfId="6" applyFont="1" applyFill="1" applyBorder="1" applyAlignment="1">
      <alignment horizontal="left" vertical="center"/>
    </xf>
    <xf numFmtId="0" fontId="9" fillId="28" borderId="103" xfId="6" applyFont="1" applyFill="1" applyBorder="1" applyAlignment="1">
      <alignment horizontal="center" vertical="center"/>
    </xf>
    <xf numFmtId="0" fontId="9" fillId="28" borderId="9" xfId="6" applyFont="1" applyFill="1" applyBorder="1" applyAlignment="1">
      <alignment horizontal="center" vertical="center"/>
    </xf>
    <xf numFmtId="0" fontId="9" fillId="28" borderId="12" xfId="6" applyFont="1" applyFill="1" applyBorder="1" applyAlignment="1">
      <alignment horizontal="center" vertical="center"/>
    </xf>
    <xf numFmtId="0" fontId="9" fillId="28" borderId="16" xfId="6" applyFont="1" applyFill="1" applyBorder="1" applyAlignment="1">
      <alignment horizontal="center" vertical="center"/>
    </xf>
    <xf numFmtId="0" fontId="9" fillId="28" borderId="17" xfId="6" applyFont="1" applyFill="1" applyBorder="1" applyAlignment="1">
      <alignment horizontal="center" vertical="center"/>
    </xf>
    <xf numFmtId="0" fontId="9" fillId="28" borderId="18" xfId="6" applyFont="1" applyFill="1" applyBorder="1" applyAlignment="1">
      <alignment horizontal="center" vertical="center"/>
    </xf>
    <xf numFmtId="0" fontId="15" fillId="28" borderId="13" xfId="0" applyFont="1" applyFill="1" applyBorder="1" applyAlignment="1">
      <alignment horizontal="center"/>
    </xf>
    <xf numFmtId="0" fontId="15" fillId="28" borderId="0" xfId="0" applyFont="1" applyFill="1" applyBorder="1" applyAlignment="1">
      <alignment horizontal="center"/>
    </xf>
    <xf numFmtId="0" fontId="15" fillId="28" borderId="14" xfId="0" applyFont="1" applyFill="1" applyBorder="1" applyAlignment="1">
      <alignment horizontal="center"/>
    </xf>
    <xf numFmtId="0" fontId="9" fillId="28" borderId="23" xfId="0" applyFont="1" applyFill="1" applyBorder="1" applyAlignment="1">
      <alignment horizontal="left" vertical="center"/>
    </xf>
    <xf numFmtId="0" fontId="9" fillId="28" borderId="20" xfId="6" applyFont="1" applyFill="1" applyBorder="1" applyAlignment="1">
      <alignment horizontal="center" vertical="center"/>
    </xf>
    <xf numFmtId="0" fontId="9" fillId="28" borderId="21" xfId="6" applyFont="1" applyFill="1" applyBorder="1" applyAlignment="1">
      <alignment horizontal="center" vertical="center"/>
    </xf>
    <xf numFmtId="0" fontId="9" fillId="28" borderId="22" xfId="6" applyFont="1" applyFill="1" applyBorder="1" applyAlignment="1">
      <alignment horizontal="center" vertical="center"/>
    </xf>
    <xf numFmtId="0" fontId="9" fillId="28" borderId="16" xfId="0" applyFont="1" applyFill="1" applyBorder="1" applyAlignment="1">
      <alignment horizontal="center" vertical="center"/>
    </xf>
    <xf numFmtId="0" fontId="9" fillId="28" borderId="17" xfId="0" applyFont="1" applyFill="1" applyBorder="1" applyAlignment="1">
      <alignment horizontal="center" vertical="center"/>
    </xf>
    <xf numFmtId="0" fontId="9" fillId="28" borderId="18" xfId="0" applyFont="1" applyFill="1" applyBorder="1" applyAlignment="1">
      <alignment horizontal="center" vertical="center"/>
    </xf>
    <xf numFmtId="0" fontId="15" fillId="26" borderId="30" xfId="0" applyFont="1" applyFill="1" applyBorder="1" applyAlignment="1">
      <alignment horizontal="right" vertical="center"/>
    </xf>
    <xf numFmtId="0" fontId="15" fillId="26" borderId="0" xfId="0" applyFont="1" applyFill="1" applyBorder="1" applyAlignment="1">
      <alignment horizontal="right" vertical="center"/>
    </xf>
    <xf numFmtId="0" fontId="15" fillId="26" borderId="0" xfId="0" applyFont="1" applyFill="1" applyBorder="1" applyAlignment="1">
      <alignment horizontal="center" vertical="center"/>
    </xf>
    <xf numFmtId="0" fontId="9" fillId="0" borderId="46" xfId="7" applyFont="1" applyFill="1" applyBorder="1" applyAlignment="1">
      <alignment horizontal="left" wrapText="1"/>
    </xf>
    <xf numFmtId="0" fontId="9" fillId="0" borderId="33" xfId="7" applyFont="1" applyFill="1" applyBorder="1" applyAlignment="1">
      <alignment horizontal="left" wrapText="1"/>
    </xf>
    <xf numFmtId="0" fontId="9" fillId="0" borderId="47" xfId="7" applyFont="1" applyFill="1" applyBorder="1" applyAlignment="1">
      <alignment horizontal="left" wrapText="1"/>
    </xf>
    <xf numFmtId="2" fontId="9" fillId="7" borderId="49" xfId="0" applyNumberFormat="1" applyFont="1" applyFill="1" applyBorder="1" applyAlignment="1">
      <alignment horizontal="right"/>
    </xf>
    <xf numFmtId="2" fontId="9" fillId="7" borderId="47" xfId="0" applyNumberFormat="1" applyFont="1" applyFill="1" applyBorder="1" applyAlignment="1">
      <alignment horizontal="right"/>
    </xf>
    <xf numFmtId="0" fontId="9" fillId="7" borderId="46" xfId="0" applyFont="1" applyFill="1" applyBorder="1" applyAlignment="1">
      <alignment horizontal="left" vertical="center"/>
    </xf>
    <xf numFmtId="0" fontId="9" fillId="7" borderId="33" xfId="0" applyFont="1" applyFill="1" applyBorder="1" applyAlignment="1">
      <alignment horizontal="left" vertical="center"/>
    </xf>
    <xf numFmtId="0" fontId="9" fillId="7" borderId="47" xfId="0" applyFont="1" applyFill="1" applyBorder="1" applyAlignment="1">
      <alignment horizontal="left" vertical="center"/>
    </xf>
    <xf numFmtId="0" fontId="9" fillId="0" borderId="33" xfId="7" applyFont="1" applyFill="1" applyBorder="1" applyAlignment="1">
      <alignment horizontal="left"/>
    </xf>
    <xf numFmtId="0" fontId="9" fillId="7" borderId="25" xfId="0" applyFont="1" applyFill="1" applyBorder="1" applyAlignment="1">
      <alignment horizontal="left"/>
    </xf>
    <xf numFmtId="0" fontId="9" fillId="7" borderId="26" xfId="0" applyFont="1" applyFill="1" applyBorder="1" applyAlignment="1">
      <alignment horizontal="left"/>
    </xf>
    <xf numFmtId="0" fontId="9" fillId="7" borderId="40" xfId="0" applyFont="1" applyFill="1" applyBorder="1" applyAlignment="1">
      <alignment horizontal="left"/>
    </xf>
    <xf numFmtId="9" fontId="9" fillId="7" borderId="40" xfId="0" applyNumberFormat="1" applyFont="1" applyFill="1" applyBorder="1" applyAlignment="1">
      <alignment horizontal="center"/>
    </xf>
    <xf numFmtId="0" fontId="15" fillId="26" borderId="0" xfId="0" applyFont="1" applyFill="1" applyBorder="1" applyAlignment="1" applyProtection="1">
      <alignment horizontal="left" vertical="top" wrapText="1"/>
    </xf>
    <xf numFmtId="49" fontId="15" fillId="26" borderId="0" xfId="0" applyNumberFormat="1" applyFont="1" applyFill="1" applyBorder="1" applyAlignment="1" applyProtection="1">
      <alignment horizontal="left" vertical="top" wrapText="1"/>
    </xf>
    <xf numFmtId="0" fontId="15" fillId="12" borderId="25" xfId="0" applyFont="1" applyFill="1" applyBorder="1" applyAlignment="1">
      <alignment horizontal="left" wrapText="1"/>
    </xf>
    <xf numFmtId="0" fontId="15" fillId="12" borderId="26" xfId="0" applyFont="1" applyFill="1" applyBorder="1" applyAlignment="1">
      <alignment horizontal="left" wrapText="1"/>
    </xf>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0" borderId="30" xfId="0" applyFont="1" applyBorder="1" applyAlignment="1">
      <alignment horizontal="justify" wrapText="1"/>
    </xf>
    <xf numFmtId="0" fontId="15" fillId="0" borderId="0" xfId="0" applyFont="1" applyBorder="1" applyAlignment="1">
      <alignment horizontal="justify" wrapText="1"/>
    </xf>
    <xf numFmtId="0" fontId="15" fillId="0" borderId="31" xfId="0" applyFont="1" applyBorder="1" applyAlignment="1">
      <alignment horizontal="justify" wrapText="1"/>
    </xf>
    <xf numFmtId="0" fontId="9" fillId="0" borderId="0" xfId="0" applyFont="1" applyBorder="1" applyAlignment="1">
      <alignment horizontal="right"/>
    </xf>
    <xf numFmtId="0" fontId="9" fillId="0" borderId="31" xfId="0" applyFont="1" applyBorder="1" applyAlignment="1">
      <alignment horizontal="right"/>
    </xf>
    <xf numFmtId="0" fontId="9" fillId="0" borderId="42" xfId="0" applyFont="1" applyBorder="1" applyAlignment="1">
      <alignment horizontal="right"/>
    </xf>
    <xf numFmtId="0" fontId="9" fillId="0" borderId="61" xfId="0" applyFont="1" applyBorder="1" applyAlignment="1">
      <alignment horizontal="right"/>
    </xf>
    <xf numFmtId="0" fontId="15" fillId="10" borderId="37" xfId="0" applyFont="1" applyFill="1" applyBorder="1" applyAlignment="1">
      <alignment horizontal="center" vertical="center" wrapText="1"/>
    </xf>
    <xf numFmtId="0" fontId="9" fillId="7" borderId="15" xfId="0" applyFont="1" applyFill="1" applyBorder="1" applyAlignment="1">
      <alignment horizontal="center"/>
    </xf>
    <xf numFmtId="0" fontId="9" fillId="7" borderId="23" xfId="0" applyFont="1" applyFill="1" applyBorder="1" applyAlignment="1">
      <alignment horizontal="center"/>
    </xf>
    <xf numFmtId="2" fontId="9" fillId="7" borderId="60" xfId="0" applyNumberFormat="1" applyFont="1" applyFill="1" applyBorder="1" applyAlignment="1">
      <alignment horizontal="right"/>
    </xf>
    <xf numFmtId="0" fontId="9" fillId="7" borderId="51" xfId="0" applyFont="1" applyFill="1" applyBorder="1" applyAlignment="1">
      <alignment horizontal="center"/>
    </xf>
    <xf numFmtId="0" fontId="15" fillId="11" borderId="37" xfId="0" applyFont="1" applyFill="1" applyBorder="1" applyAlignment="1">
      <alignment horizontal="center" vertical="center"/>
    </xf>
    <xf numFmtId="0" fontId="15" fillId="9" borderId="44" xfId="0" applyFont="1" applyFill="1" applyBorder="1" applyAlignment="1">
      <alignment horizontal="center" vertical="center"/>
    </xf>
    <xf numFmtId="0" fontId="9" fillId="28" borderId="23" xfId="6" applyFont="1" applyFill="1" applyBorder="1" applyAlignment="1">
      <alignment horizontal="left" vertical="center"/>
    </xf>
    <xf numFmtId="0" fontId="9" fillId="28" borderId="110" xfId="6" applyFont="1" applyFill="1" applyBorder="1" applyAlignment="1">
      <alignment horizontal="left" vertical="center"/>
    </xf>
    <xf numFmtId="0" fontId="15" fillId="12" borderId="25" xfId="0" applyFont="1" applyFill="1" applyBorder="1" applyAlignment="1">
      <alignment horizontal="left" vertical="top" wrapText="1"/>
    </xf>
    <xf numFmtId="0" fontId="15" fillId="12" borderId="26" xfId="0" applyFont="1" applyFill="1" applyBorder="1" applyAlignment="1">
      <alignment horizontal="left" vertical="top" wrapText="1"/>
    </xf>
    <xf numFmtId="0" fontId="15" fillId="12" borderId="54" xfId="0" applyFont="1" applyFill="1" applyBorder="1" applyAlignment="1">
      <alignment horizontal="left" vertical="top" wrapText="1"/>
    </xf>
    <xf numFmtId="0" fontId="15" fillId="12" borderId="55" xfId="0" applyFont="1" applyFill="1" applyBorder="1" applyAlignment="1">
      <alignment horizontal="left" vertical="top" wrapText="1"/>
    </xf>
    <xf numFmtId="0" fontId="15" fillId="9" borderId="28" xfId="0" applyFont="1" applyFill="1" applyBorder="1" applyAlignment="1">
      <alignment horizontal="center" vertical="center" wrapText="1"/>
    </xf>
    <xf numFmtId="0" fontId="15" fillId="9" borderId="9" xfId="0" applyFont="1" applyFill="1" applyBorder="1" applyAlignment="1">
      <alignment horizontal="center" vertical="center" wrapText="1"/>
    </xf>
    <xf numFmtId="0" fontId="15" fillId="12" borderId="27" xfId="0" applyFont="1" applyFill="1" applyBorder="1" applyAlignment="1">
      <alignment horizontal="left" wrapText="1"/>
    </xf>
    <xf numFmtId="0" fontId="9" fillId="7" borderId="41" xfId="0" applyFont="1" applyFill="1" applyBorder="1" applyAlignment="1"/>
    <xf numFmtId="0" fontId="9" fillId="7" borderId="21" xfId="0" applyFont="1" applyFill="1" applyBorder="1" applyAlignment="1"/>
    <xf numFmtId="0" fontId="9" fillId="7" borderId="19" xfId="0" applyFont="1" applyFill="1" applyBorder="1" applyAlignment="1">
      <alignment horizontal="center"/>
    </xf>
    <xf numFmtId="0" fontId="9" fillId="7" borderId="24"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0" fontId="15" fillId="12" borderId="25" xfId="0" applyFont="1" applyFill="1" applyBorder="1" applyAlignment="1">
      <alignment horizontal="left" vertical="center" wrapText="1"/>
    </xf>
    <xf numFmtId="0" fontId="15" fillId="12" borderId="26" xfId="0" applyFont="1" applyFill="1" applyBorder="1" applyAlignment="1">
      <alignment horizontal="left" vertical="center" wrapText="1"/>
    </xf>
    <xf numFmtId="0" fontId="15" fillId="9" borderId="54" xfId="0" applyFont="1" applyFill="1" applyBorder="1" applyAlignment="1">
      <alignment horizontal="center" vertical="center" wrapText="1"/>
    </xf>
    <xf numFmtId="0" fontId="15" fillId="9" borderId="55" xfId="0" applyFont="1" applyFill="1" applyBorder="1" applyAlignment="1">
      <alignment horizontal="center" vertical="center" wrapText="1"/>
    </xf>
    <xf numFmtId="0" fontId="15" fillId="11" borderId="46" xfId="0" applyFont="1" applyFill="1" applyBorder="1" applyAlignment="1" applyProtection="1">
      <alignment horizontal="center"/>
      <protection locked="0"/>
    </xf>
    <xf numFmtId="0" fontId="15" fillId="11" borderId="33" xfId="0" applyFont="1" applyFill="1" applyBorder="1" applyAlignment="1" applyProtection="1">
      <alignment horizontal="center"/>
      <protection locked="0"/>
    </xf>
    <xf numFmtId="0" fontId="15" fillId="11" borderId="58" xfId="0" applyFont="1" applyFill="1" applyBorder="1" applyAlignment="1" applyProtection="1">
      <alignment horizontal="center"/>
      <protection locked="0"/>
    </xf>
    <xf numFmtId="0" fontId="15" fillId="9" borderId="54" xfId="0" applyFont="1" applyFill="1" applyBorder="1" applyAlignment="1">
      <alignment horizontal="center" vertical="center"/>
    </xf>
    <xf numFmtId="0" fontId="15" fillId="9" borderId="56" xfId="0" applyFont="1" applyFill="1" applyBorder="1" applyAlignment="1">
      <alignment horizontal="center" vertical="center"/>
    </xf>
    <xf numFmtId="164" fontId="6" fillId="30" borderId="3" xfId="9" applyFont="1" applyFill="1" applyBorder="1" applyProtection="1">
      <protection locked="0"/>
    </xf>
  </cellXfs>
  <cellStyles count="29">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2 2" xfId="24" xr:uid="{00000000-0005-0000-0000-000009000000}"/>
    <cellStyle name="Moneda 3" xfId="18" xr:uid="{00000000-0005-0000-0000-00000A000000}"/>
    <cellStyle name="Moneda 3 2" xfId="25" xr:uid="{00000000-0005-0000-0000-00000B000000}"/>
    <cellStyle name="Moneda 4" xfId="20" xr:uid="{00000000-0005-0000-0000-00000C000000}"/>
    <cellStyle name="Moneda 4 2" xfId="27" xr:uid="{00000000-0005-0000-0000-00000D000000}"/>
    <cellStyle name="Normal" xfId="0" builtinId="0"/>
    <cellStyle name="Normal 14" xfId="7" xr:uid="{00000000-0005-0000-0000-00000F000000}"/>
    <cellStyle name="Normal 14 2" xfId="23" xr:uid="{00000000-0005-0000-0000-000010000000}"/>
    <cellStyle name="Normal 2" xfId="12" xr:uid="{00000000-0005-0000-0000-000011000000}"/>
    <cellStyle name="Normal 3" xfId="19" xr:uid="{00000000-0005-0000-0000-000012000000}"/>
    <cellStyle name="Normal 3 2" xfId="26" xr:uid="{00000000-0005-0000-0000-000013000000}"/>
    <cellStyle name="Normal 4" xfId="28" xr:uid="{00000000-0005-0000-0000-000014000000}"/>
    <cellStyle name="Normal_modelo ACTA OBRA y MODIFICACION" xfId="6" xr:uid="{00000000-0005-0000-0000-000015000000}"/>
    <cellStyle name="Notas" xfId="2" builtinId="10"/>
    <cellStyle name="Notas 2" xfId="13" xr:uid="{00000000-0005-0000-0000-000017000000}"/>
    <cellStyle name="Porcentaje" xfId="5" builtinId="5"/>
    <cellStyle name="Porcentaje 2" xfId="15" xr:uid="{00000000-0005-0000-0000-000019000000}"/>
    <cellStyle name="Porcentaje 3" xfId="22" xr:uid="{00000000-0005-0000-0000-00001A000000}"/>
    <cellStyle name="Porcentual 9" xfId="8" xr:uid="{00000000-0005-0000-0000-00001B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BOYACA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C72" sqref="C72"/>
    </sheetView>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73"/>
      <c r="B32" s="673"/>
      <c r="C32" s="673"/>
      <c r="D32" s="673"/>
      <c r="E32" s="673"/>
      <c r="F32" s="673"/>
      <c r="G32" s="673"/>
      <c r="H32" s="67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73"/>
      <c r="B33" s="673"/>
      <c r="C33" s="673"/>
      <c r="D33" s="673"/>
      <c r="E33" s="673"/>
      <c r="F33" s="673"/>
      <c r="G33" s="673"/>
      <c r="H33" s="67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73"/>
      <c r="B34" s="673"/>
      <c r="C34" s="673"/>
      <c r="D34" s="673"/>
      <c r="E34" s="673"/>
      <c r="F34" s="673"/>
      <c r="G34" s="673"/>
      <c r="H34" s="67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73"/>
      <c r="B35" s="673"/>
      <c r="C35" s="673"/>
      <c r="D35" s="673"/>
      <c r="E35" s="673"/>
      <c r="F35" s="673"/>
      <c r="G35" s="673"/>
      <c r="H35" s="67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73"/>
      <c r="B36" s="673"/>
      <c r="C36" s="673"/>
      <c r="D36" s="673"/>
      <c r="E36" s="673"/>
      <c r="F36" s="673"/>
      <c r="G36" s="673"/>
      <c r="H36" s="67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73"/>
      <c r="B37" s="673"/>
      <c r="C37" s="673"/>
      <c r="D37" s="673"/>
      <c r="E37" s="673"/>
      <c r="F37" s="673"/>
      <c r="G37" s="673"/>
      <c r="H37" s="67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73"/>
      <c r="B38" s="673"/>
      <c r="C38" s="673"/>
      <c r="D38" s="673"/>
      <c r="E38" s="673"/>
      <c r="F38" s="673"/>
      <c r="G38" s="673"/>
      <c r="H38" s="67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C72" sqref="C7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60" activePane="bottomRight" state="frozen"/>
      <selection activeCell="C72" sqref="C72"/>
      <selection pane="topRight" activeCell="C72" sqref="C72"/>
      <selection pane="bottomLeft" activeCell="C72" sqref="C72"/>
      <selection pane="bottomRight" activeCell="B2" sqref="B1:B1048576"/>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74" t="s">
        <v>1933</v>
      </c>
      <c r="B1" s="675"/>
      <c r="C1" s="675"/>
      <c r="D1" s="67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3981920.5203544209</v>
      </c>
      <c r="G3" t="s">
        <v>1064</v>
      </c>
      <c r="J3" s="1"/>
    </row>
    <row r="4" spans="1:10" ht="54" thickTop="1" thickBot="1">
      <c r="A4" s="137" t="s">
        <v>1069</v>
      </c>
      <c r="B4" s="138" t="s">
        <v>1253</v>
      </c>
      <c r="C4" s="136" t="s">
        <v>1068</v>
      </c>
      <c r="D4" s="183">
        <f>VLOOKUP('200.2'!A88,'200.2'!A37:N108,14,FALSE)</f>
        <v>198815.68921954246</v>
      </c>
      <c r="J4" s="1"/>
    </row>
    <row r="5" spans="1:10" ht="54" thickTop="1" thickBot="1">
      <c r="A5" s="137" t="s">
        <v>1070</v>
      </c>
      <c r="B5" s="138" t="s">
        <v>1254</v>
      </c>
      <c r="C5" s="139" t="s">
        <v>1071</v>
      </c>
      <c r="D5" s="183">
        <f>VLOOKUP('201.1'!A88,'201.1'!A38:N109,14,FALSE)</f>
        <v>227410.77738178513</v>
      </c>
    </row>
    <row r="6" spans="1:10" ht="54" thickTop="1" thickBot="1">
      <c r="A6" s="137" t="s">
        <v>1072</v>
      </c>
      <c r="B6" s="138" t="s">
        <v>1255</v>
      </c>
      <c r="C6" s="139" t="s">
        <v>1071</v>
      </c>
      <c r="D6" s="183">
        <f>VLOOKUP('201.2'!A88,'201.2'!A39:N110,14,FALSE)</f>
        <v>212070.00973794339</v>
      </c>
    </row>
    <row r="7" spans="1:10" ht="70.5" customHeight="1" thickTop="1" thickBot="1">
      <c r="A7" s="137" t="s">
        <v>1073</v>
      </c>
      <c r="B7" s="138" t="s">
        <v>1256</v>
      </c>
      <c r="C7" s="139" t="s">
        <v>1071</v>
      </c>
      <c r="D7" s="183">
        <f>VLOOKUP('201.3'!A88,'201.3'!A40:N111,14,FALSE)</f>
        <v>55271.058460947621</v>
      </c>
    </row>
    <row r="8" spans="1:10" ht="54" thickTop="1" thickBot="1">
      <c r="A8" s="137" t="s">
        <v>1074</v>
      </c>
      <c r="B8" s="138" t="s">
        <v>1257</v>
      </c>
      <c r="C8" s="139" t="s">
        <v>1071</v>
      </c>
      <c r="D8" s="184">
        <f>VLOOKUP('201.4'!A88,'201.4'!A41:N112,14,FALSE)</f>
        <v>91111.831901065816</v>
      </c>
    </row>
    <row r="9" spans="1:10" ht="54" thickTop="1" thickBot="1">
      <c r="A9" s="137" t="s">
        <v>1075</v>
      </c>
      <c r="B9" s="138" t="s">
        <v>1254</v>
      </c>
      <c r="C9" s="139" t="s">
        <v>1929</v>
      </c>
      <c r="D9" s="184">
        <f>VLOOKUP('201.5'!A88,'201.5'!A42:N113,14,FALSE)</f>
        <v>227410.77738178513</v>
      </c>
    </row>
    <row r="10" spans="1:10" ht="54" thickTop="1" thickBot="1">
      <c r="A10" s="137" t="s">
        <v>1076</v>
      </c>
      <c r="B10" s="138" t="s">
        <v>1255</v>
      </c>
      <c r="C10" s="139" t="s">
        <v>1929</v>
      </c>
      <c r="D10" s="184">
        <f>VLOOKUP('201.6'!A88,'201.6'!A43:N114,14,FALSE)</f>
        <v>212070.00973794339</v>
      </c>
    </row>
    <row r="11" spans="1:10" ht="54" thickTop="1" thickBot="1">
      <c r="A11" s="137" t="s">
        <v>1077</v>
      </c>
      <c r="B11" s="138" t="s">
        <v>1255</v>
      </c>
      <c r="C11" s="139" t="s">
        <v>388</v>
      </c>
      <c r="D11" s="184">
        <f>VLOOKUP('201.7'!A88,'201.7'!A44:N115,14,FALSE)</f>
        <v>209138.96251762746</v>
      </c>
    </row>
    <row r="12" spans="1:10" ht="54" thickTop="1" thickBot="1">
      <c r="A12" s="137" t="s">
        <v>1078</v>
      </c>
      <c r="B12" s="138" t="s">
        <v>1258</v>
      </c>
      <c r="C12" s="139" t="s">
        <v>233</v>
      </c>
      <c r="D12" s="184">
        <f>VLOOKUP('201.8'!A88,'201.8'!A45:N116,14,FALSE)</f>
        <v>23238.451047802017</v>
      </c>
    </row>
    <row r="13" spans="1:10" ht="54" thickTop="1" thickBot="1">
      <c r="A13" s="137" t="s">
        <v>1079</v>
      </c>
      <c r="B13" s="138" t="s">
        <v>1259</v>
      </c>
      <c r="C13" s="139" t="s">
        <v>233</v>
      </c>
      <c r="D13" s="184">
        <f>VLOOKUP('201.9'!A88,'201.9'!A46:N117,14,FALSE)</f>
        <v>22999.729093256563</v>
      </c>
    </row>
    <row r="14" spans="1:10" ht="54" thickTop="1" thickBot="1">
      <c r="A14" s="137" t="s">
        <v>1080</v>
      </c>
      <c r="B14" s="138" t="s">
        <v>1260</v>
      </c>
      <c r="C14" s="139" t="s">
        <v>144</v>
      </c>
      <c r="D14" s="184">
        <f>VLOOKUP('201.10'!A88,'201.10'!A47:N118,14,FALSE)</f>
        <v>10424.997990028736</v>
      </c>
    </row>
    <row r="15" spans="1:10" ht="54" thickTop="1" thickBot="1">
      <c r="A15" s="137" t="s">
        <v>1081</v>
      </c>
      <c r="B15" s="138" t="s">
        <v>1261</v>
      </c>
      <c r="C15" s="139" t="s">
        <v>1082</v>
      </c>
      <c r="D15" s="184">
        <f>VLOOKUP('201.11'!A88,'201.11'!A48:N119,14,FALSE)</f>
        <v>1493.9973627561467</v>
      </c>
    </row>
    <row r="16" spans="1:10" ht="54" thickTop="1" thickBot="1">
      <c r="A16" s="137" t="s">
        <v>1083</v>
      </c>
      <c r="B16" s="138" t="s">
        <v>1262</v>
      </c>
      <c r="C16" s="139" t="s">
        <v>1929</v>
      </c>
      <c r="D16" s="184">
        <f>VLOOKUP('201.12'!A88,'201.12'!A49:N120,14,FALSE)</f>
        <v>120284.63377658163</v>
      </c>
    </row>
    <row r="17" spans="1:10" ht="67.2" thickTop="1" thickBot="1">
      <c r="A17" s="140" t="s">
        <v>1084</v>
      </c>
      <c r="B17" s="141" t="s">
        <v>1263</v>
      </c>
      <c r="C17" s="139" t="s">
        <v>1929</v>
      </c>
      <c r="D17" s="184">
        <f>VLOOKUP('201.13'!A88,'201.13'!A50:N121,14,FALSE)</f>
        <v>114704.50689588556</v>
      </c>
    </row>
    <row r="18" spans="1:10" ht="54" thickTop="1" thickBot="1">
      <c r="A18" s="137" t="s">
        <v>1085</v>
      </c>
      <c r="B18" s="138" t="s">
        <v>1264</v>
      </c>
      <c r="C18" s="139" t="s">
        <v>144</v>
      </c>
      <c r="D18" s="184">
        <f>VLOOKUP('201.14'!A88,'201.14'!A51:N122,14,FALSE)</f>
        <v>43912.865010328853</v>
      </c>
    </row>
    <row r="19" spans="1:10" ht="54" thickTop="1" thickBot="1">
      <c r="A19" s="137" t="s">
        <v>1086</v>
      </c>
      <c r="B19" s="138" t="s">
        <v>1265</v>
      </c>
      <c r="C19" s="139" t="s">
        <v>144</v>
      </c>
      <c r="D19" s="184">
        <f>VLOOKUP('201.15'!A88,'201.15'!A52:N123,14,FALSE)</f>
        <v>54117.523631455544</v>
      </c>
    </row>
    <row r="20" spans="1:10" ht="54" thickTop="1" thickBot="1">
      <c r="A20" s="137" t="s">
        <v>1087</v>
      </c>
      <c r="B20" s="138" t="s">
        <v>1266</v>
      </c>
      <c r="C20" s="139" t="s">
        <v>144</v>
      </c>
      <c r="D20" s="184">
        <f>VLOOKUP('201.16'!A88,'201.16'!A53:N124,14,FALSE)</f>
        <v>1947.3627585259464</v>
      </c>
    </row>
    <row r="21" spans="1:10" ht="54" thickTop="1" thickBot="1">
      <c r="A21" s="137" t="s">
        <v>1088</v>
      </c>
      <c r="B21" s="138" t="s">
        <v>1267</v>
      </c>
      <c r="C21" s="139" t="s">
        <v>1929</v>
      </c>
      <c r="D21" s="184">
        <f>VLOOKUP('201.17'!A88,'201.17'!A54:N125,14,FALSE)</f>
        <v>85925.293405934892</v>
      </c>
    </row>
    <row r="22" spans="1:10" ht="54" thickTop="1" thickBot="1">
      <c r="A22" s="137" t="s">
        <v>1089</v>
      </c>
      <c r="B22" s="138" t="s">
        <v>1268</v>
      </c>
      <c r="C22" s="139" t="s">
        <v>1929</v>
      </c>
      <c r="D22" s="184">
        <f>VLOOKUP('201.18'!A88,'201.18'!A55:N126,14,FALSE)</f>
        <v>85925.293405934892</v>
      </c>
    </row>
    <row r="23" spans="1:10" ht="54" thickTop="1" thickBot="1">
      <c r="A23" s="137" t="s">
        <v>1090</v>
      </c>
      <c r="B23" s="138" t="s">
        <v>1269</v>
      </c>
      <c r="C23" s="139" t="s">
        <v>144</v>
      </c>
      <c r="D23" s="184">
        <f>VLOOKUP('201.19'!A88,'201.19'!A56:N127,14,FALSE)</f>
        <v>6270.7012234322483</v>
      </c>
    </row>
    <row r="24" spans="1:10" ht="54" thickTop="1" thickBot="1">
      <c r="A24" s="137" t="s">
        <v>1091</v>
      </c>
      <c r="B24" s="138" t="s">
        <v>1270</v>
      </c>
      <c r="C24" s="139" t="s">
        <v>144</v>
      </c>
      <c r="D24" s="184">
        <f>VLOOKUP('201.20'!A88,'201.20'!A57:N128,14,FALSE)</f>
        <v>824.72614938581114</v>
      </c>
    </row>
    <row r="25" spans="1:10" ht="54" thickTop="1" thickBot="1">
      <c r="A25" s="137" t="s">
        <v>1092</v>
      </c>
      <c r="B25" s="138" t="s">
        <v>1271</v>
      </c>
      <c r="C25" s="139" t="s">
        <v>144</v>
      </c>
      <c r="D25" s="184">
        <f>VLOOKUP('201.21'!A88,'201.21'!A58:N129,14,FALSE)</f>
        <v>7542.3992419322485</v>
      </c>
    </row>
    <row r="26" spans="1:10" ht="54" thickTop="1" thickBot="1">
      <c r="A26" s="137" t="s">
        <v>1509</v>
      </c>
      <c r="B26" s="138" t="s">
        <v>1497</v>
      </c>
      <c r="C26" s="139" t="s">
        <v>1929</v>
      </c>
      <c r="D26" s="184">
        <f>VLOOKUP('203.1'!A88,'203.1'!A59:N130,14,FALSE)</f>
        <v>2669999.4951063264</v>
      </c>
      <c r="E26" s="211">
        <v>810279</v>
      </c>
      <c r="J26" s="211">
        <f>878897-E26</f>
        <v>68618</v>
      </c>
    </row>
    <row r="27" spans="1:10" ht="54" thickTop="1" thickBot="1">
      <c r="A27" s="137" t="s">
        <v>1510</v>
      </c>
      <c r="B27" s="138" t="s">
        <v>1501</v>
      </c>
      <c r="C27" s="139" t="s">
        <v>1929</v>
      </c>
      <c r="D27" s="184">
        <f>VLOOKUP('203.2'!A88,'203.2'!A60:N131,14,FALSE)</f>
        <v>2917446.6188829076</v>
      </c>
      <c r="E27" s="211">
        <v>972387</v>
      </c>
      <c r="J27" s="211">
        <f>1064807-972387</f>
        <v>92420</v>
      </c>
    </row>
    <row r="28" spans="1:10" ht="54" thickTop="1" thickBot="1">
      <c r="A28" s="137" t="s">
        <v>1511</v>
      </c>
      <c r="B28" s="138" t="s">
        <v>1502</v>
      </c>
      <c r="C28" s="139" t="s">
        <v>1929</v>
      </c>
      <c r="D28" s="184">
        <f>VLOOKUP('203.3'!A88,'203.3'!A61:N132,14,FALSE)</f>
        <v>3094194.5644376092</v>
      </c>
    </row>
    <row r="29" spans="1:10" ht="54" thickTop="1" thickBot="1">
      <c r="A29" s="137" t="s">
        <v>1512</v>
      </c>
      <c r="B29" s="138" t="s">
        <v>1503</v>
      </c>
      <c r="C29" s="139" t="s">
        <v>1929</v>
      </c>
      <c r="D29" s="184">
        <f>VLOOKUP('203.4'!A88,'203.4'!A62:N133,14,FALSE)</f>
        <v>2260114.6772036147</v>
      </c>
    </row>
    <row r="30" spans="1:10" ht="54" thickTop="1" thickBot="1">
      <c r="A30" s="137" t="s">
        <v>1513</v>
      </c>
      <c r="B30" s="138" t="s">
        <v>1504</v>
      </c>
      <c r="C30" s="139" t="s">
        <v>1929</v>
      </c>
      <c r="D30" s="184">
        <f>VLOOKUP('203.5'!A88,'203.5'!A63:N134,14,FALSE)</f>
        <v>2376286.9567375514</v>
      </c>
    </row>
    <row r="31" spans="1:10" ht="54" thickTop="1" thickBot="1">
      <c r="A31" s="137" t="s">
        <v>1514</v>
      </c>
      <c r="B31" s="138" t="s">
        <v>1505</v>
      </c>
      <c r="C31" s="139" t="s">
        <v>1929</v>
      </c>
      <c r="D31" s="184">
        <f>VLOOKUP('203.6'!A88,'203.6'!A64:N135,14,FALSE)</f>
        <v>2450214.7709864196</v>
      </c>
    </row>
    <row r="32" spans="1:10" ht="54" thickTop="1" thickBot="1">
      <c r="A32" s="137" t="s">
        <v>1515</v>
      </c>
      <c r="B32" s="138" t="s">
        <v>1506</v>
      </c>
      <c r="C32" s="139" t="s">
        <v>1929</v>
      </c>
      <c r="D32" s="184">
        <f>VLOOKUP('203.7'!A88,'203.7'!A65:N136,14,FALSE)</f>
        <v>1783751.9933805894</v>
      </c>
    </row>
    <row r="33" spans="1:4" ht="54" thickTop="1" thickBot="1">
      <c r="A33" s="137" t="s">
        <v>1516</v>
      </c>
      <c r="B33" s="138" t="s">
        <v>1955</v>
      </c>
      <c r="C33" s="139" t="s">
        <v>1929</v>
      </c>
      <c r="D33" s="184">
        <f>VLOOKUP('203.8'!A88,'203.8'!A66:N137,14,FALSE)</f>
        <v>1886362.7675531632</v>
      </c>
    </row>
    <row r="34" spans="1:4" ht="54" thickTop="1" thickBot="1">
      <c r="A34" s="137" t="s">
        <v>1517</v>
      </c>
      <c r="B34" s="138" t="s">
        <v>1508</v>
      </c>
      <c r="C34" s="139" t="s">
        <v>1929</v>
      </c>
      <c r="D34" s="184">
        <f>VLOOKUP('203.9'!A88,'203.9'!A67:N138,14,FALSE)</f>
        <v>1907914.8853900409</v>
      </c>
    </row>
    <row r="35" spans="1:4" ht="54" thickTop="1" thickBot="1">
      <c r="A35" s="137" t="s">
        <v>1518</v>
      </c>
      <c r="B35" s="138" t="s">
        <v>1498</v>
      </c>
      <c r="C35" s="139" t="s">
        <v>1929</v>
      </c>
      <c r="D35" s="184">
        <f>VLOOKUP('203.10'!A88,'203.10'!A68:N139,14,FALSE)</f>
        <v>1728584.2450354421</v>
      </c>
    </row>
    <row r="36" spans="1:4" ht="54" thickTop="1" thickBot="1">
      <c r="A36" s="137" t="s">
        <v>1519</v>
      </c>
      <c r="B36" s="138" t="s">
        <v>1499</v>
      </c>
      <c r="C36" s="139" t="s">
        <v>1929</v>
      </c>
      <c r="D36" s="184">
        <f>VLOOKUP('203.11'!A88,'203.11'!A69:N140,14,FALSE)</f>
        <v>1798195.012765937</v>
      </c>
    </row>
    <row r="37" spans="1:4" ht="54" thickTop="1" thickBot="1">
      <c r="A37" s="137" t="s">
        <v>1520</v>
      </c>
      <c r="B37" s="225" t="s">
        <v>1500</v>
      </c>
      <c r="C37" s="139" t="s">
        <v>1929</v>
      </c>
      <c r="D37" s="184">
        <f>VLOOKUP('203.12'!A88,'203.12'!A70:N141,14,FALSE)</f>
        <v>1809390.9181357434</v>
      </c>
    </row>
    <row r="38" spans="1:4" ht="54" thickTop="1" thickBot="1">
      <c r="A38" s="137" t="s">
        <v>1093</v>
      </c>
      <c r="B38" s="138" t="s">
        <v>1272</v>
      </c>
      <c r="C38" s="139" t="s">
        <v>388</v>
      </c>
      <c r="D38" s="184">
        <f>VLOOKUP('210.1.1'!A88,'210.1.1'!A71:N142,14,FALSE)</f>
        <v>157425.05792506743</v>
      </c>
    </row>
    <row r="39" spans="1:4" ht="54" thickTop="1" thickBot="1">
      <c r="A39" s="137" t="s">
        <v>1094</v>
      </c>
      <c r="B39" s="138" t="s">
        <v>1273</v>
      </c>
      <c r="C39" s="139" t="s">
        <v>388</v>
      </c>
      <c r="D39" s="184">
        <f>VLOOKUP('210.1.2'!A88,'210.1.2'!A72:N143,14,FALSE)</f>
        <v>4243.8349250674419</v>
      </c>
    </row>
    <row r="40" spans="1:4" ht="54" thickTop="1" thickBot="1">
      <c r="A40" s="137" t="s">
        <v>1095</v>
      </c>
      <c r="B40" s="138" t="s">
        <v>1274</v>
      </c>
      <c r="C40" s="139" t="s">
        <v>388</v>
      </c>
      <c r="D40" s="184">
        <f>VLOOKUP('210.2.1'!A90,'210.2.1'!A73:N144,14,FALSE)</f>
        <v>19032370.840087708</v>
      </c>
    </row>
    <row r="41" spans="1:4" ht="54" thickTop="1" thickBot="1">
      <c r="A41" s="137" t="s">
        <v>1096</v>
      </c>
      <c r="B41" s="138" t="s">
        <v>1275</v>
      </c>
      <c r="C41" s="139" t="s">
        <v>388</v>
      </c>
      <c r="D41" s="184">
        <f>VLOOKUP('210.2.2'!A88,'210.2.2'!A74:N145,14,FALSE)</f>
        <v>157425.05792506743</v>
      </c>
    </row>
    <row r="42" spans="1:4" ht="54" thickTop="1" thickBot="1">
      <c r="A42" s="137" t="s">
        <v>1097</v>
      </c>
      <c r="B42" s="138" t="s">
        <v>1276</v>
      </c>
      <c r="C42" s="139" t="s">
        <v>388</v>
      </c>
      <c r="D42" s="184">
        <f>VLOOKUP('210.2.3'!A91,'210.2.3'!A91:N146,14,FALSE)</f>
        <v>18879189.617087707</v>
      </c>
    </row>
    <row r="43" spans="1:4" ht="54" thickTop="1" thickBot="1">
      <c r="A43" s="137" t="s">
        <v>1098</v>
      </c>
      <c r="B43" s="138" t="s">
        <v>1277</v>
      </c>
      <c r="C43" s="139" t="s">
        <v>388</v>
      </c>
      <c r="D43" s="184">
        <f>VLOOKUP('210.2.4'!A88,'210.2.4'!A88:N147,14,FALSE)</f>
        <v>4243.8349250674419</v>
      </c>
    </row>
    <row r="44" spans="1:4" ht="54" thickTop="1" thickBot="1">
      <c r="A44" s="137" t="s">
        <v>1099</v>
      </c>
      <c r="B44" s="138" t="s">
        <v>1278</v>
      </c>
      <c r="C44" s="139" t="s">
        <v>388</v>
      </c>
      <c r="D44" s="184">
        <f>VLOOKUP('211.1'!A88,'211.1'!A88:N148,14,FALSE)</f>
        <v>277743.45042589243</v>
      </c>
    </row>
    <row r="45" spans="1:4" ht="54" thickTop="1" thickBot="1">
      <c r="A45" s="137" t="s">
        <v>1100</v>
      </c>
      <c r="B45" s="138" t="s">
        <v>1279</v>
      </c>
      <c r="C45" s="139" t="s">
        <v>388</v>
      </c>
      <c r="D45" s="184">
        <f>VLOOKUP('220.1'!A88,'220.1'!A88:N149,14,FALSE)</f>
        <v>16938.121250759476</v>
      </c>
    </row>
    <row r="46" spans="1:4" ht="54" thickTop="1" thickBot="1">
      <c r="A46" s="137" t="s">
        <v>1101</v>
      </c>
      <c r="B46" s="138" t="s">
        <v>1280</v>
      </c>
      <c r="C46" s="139" t="s">
        <v>388</v>
      </c>
      <c r="D46" s="184">
        <f>VLOOKUP('221.1'!A88,'221.1'!A88:N150,14,FALSE)</f>
        <v>12420.239063449344</v>
      </c>
    </row>
    <row r="47" spans="1:4" ht="54" thickTop="1" thickBot="1">
      <c r="A47" s="137" t="s">
        <v>1102</v>
      </c>
      <c r="B47" s="138" t="s">
        <v>1281</v>
      </c>
      <c r="C47" s="139" t="s">
        <v>388</v>
      </c>
      <c r="D47" s="184">
        <f>VLOOKUP('221.2'!A88,'221.2'!A88:N151,14,FALSE)</f>
        <v>7355.4390634493429</v>
      </c>
    </row>
    <row r="48" spans="1:4" ht="67.2" thickTop="1" thickBot="1">
      <c r="A48" s="137" t="s">
        <v>1525</v>
      </c>
      <c r="B48" s="138" t="s">
        <v>1522</v>
      </c>
      <c r="C48" s="139" t="s">
        <v>233</v>
      </c>
      <c r="D48" s="184">
        <f>VLOOKUP('223.1'!A88,'223.1'!A88:N152,14,FALSE)</f>
        <v>9857.2649617424358</v>
      </c>
    </row>
    <row r="49" spans="1:10" ht="54" thickTop="1" thickBot="1">
      <c r="A49" s="137" t="s">
        <v>1526</v>
      </c>
      <c r="B49" s="138" t="s">
        <v>1523</v>
      </c>
      <c r="C49" s="139" t="s">
        <v>233</v>
      </c>
      <c r="D49" s="184">
        <f>VLOOKUP('223.2'!A88,'223.2'!A88:N153,14,FALSE)</f>
        <v>14589.004961742437</v>
      </c>
    </row>
    <row r="50" spans="1:10" ht="54" thickTop="1" thickBot="1">
      <c r="A50" s="137" t="s">
        <v>1527</v>
      </c>
      <c r="B50" s="138" t="s">
        <v>1524</v>
      </c>
      <c r="C50" s="139" t="s">
        <v>388</v>
      </c>
      <c r="D50" s="184">
        <f>VLOOKUP('223.3.1'!A88,'223.3.1'!A88:N154,14,FALSE)</f>
        <v>61653</v>
      </c>
    </row>
    <row r="51" spans="1:10" ht="67.2" thickTop="1" thickBot="1">
      <c r="A51" s="137" t="s">
        <v>1528</v>
      </c>
      <c r="B51" s="138" t="s">
        <v>1530</v>
      </c>
      <c r="C51" s="139" t="s">
        <v>388</v>
      </c>
      <c r="D51" s="184">
        <f>VLOOKUP('223.3.2'!A88,'223.3.2'!A88:N155,14,FALSE)</f>
        <v>87565.046823369892</v>
      </c>
      <c r="E51" s="211">
        <v>68888</v>
      </c>
      <c r="J51" s="211">
        <f>+D51-E51</f>
        <v>18677.046823369892</v>
      </c>
    </row>
    <row r="52" spans="1:10" ht="54" thickTop="1" thickBot="1">
      <c r="A52" s="137" t="s">
        <v>1529</v>
      </c>
      <c r="B52" s="138" t="s">
        <v>1531</v>
      </c>
      <c r="C52" s="139" t="s">
        <v>388</v>
      </c>
      <c r="D52" s="184">
        <f>VLOOKUP('223.3.3'!A88,'223.3.3'!A88:N156,14,FALSE)</f>
        <v>108046.54682336989</v>
      </c>
    </row>
    <row r="53" spans="1:10" ht="54" thickTop="1" thickBot="1">
      <c r="A53" s="143" t="s">
        <v>1103</v>
      </c>
      <c r="B53" s="144" t="s">
        <v>2062</v>
      </c>
      <c r="C53" s="139" t="s">
        <v>233</v>
      </c>
      <c r="D53" s="184">
        <f>VLOOKUP('230.1'!A88,'230.1'!A88:N157,14,FALSE)</f>
        <v>3606.036035258222</v>
      </c>
    </row>
    <row r="54" spans="1:10" ht="54" thickTop="1" thickBot="1">
      <c r="A54" s="143" t="s">
        <v>1104</v>
      </c>
      <c r="B54" s="144" t="s">
        <v>1282</v>
      </c>
      <c r="C54" s="139" t="s">
        <v>233</v>
      </c>
      <c r="D54" s="184">
        <f>VLOOKUP('231.1'!A88,'231.1'!A88:N159,14,FALSE)</f>
        <v>10522.084961742436</v>
      </c>
    </row>
    <row r="55" spans="1:10" ht="54" thickTop="1" thickBot="1">
      <c r="A55" s="143" t="s">
        <v>1105</v>
      </c>
      <c r="B55" s="144" t="s">
        <v>1532</v>
      </c>
      <c r="C55" s="139" t="s">
        <v>233</v>
      </c>
      <c r="D55" s="184">
        <f>VLOOKUP('232.1'!A88,'232.1'!A88:N160,14,FALSE)</f>
        <v>7529.1729617424371</v>
      </c>
    </row>
    <row r="56" spans="1:10" ht="54" thickTop="1" thickBot="1">
      <c r="A56" s="143" t="s">
        <v>1533</v>
      </c>
      <c r="B56" s="144" t="s">
        <v>1956</v>
      </c>
      <c r="C56" s="139" t="s">
        <v>233</v>
      </c>
      <c r="D56" s="184">
        <f>VLOOKUP('233.1'!A88,'233.1'!A88:N161,14,FALSE)</f>
        <v>9904.3249617424372</v>
      </c>
    </row>
    <row r="57" spans="1:10" ht="54" thickTop="1" thickBot="1">
      <c r="A57" s="143" t="s">
        <v>1535</v>
      </c>
      <c r="B57" s="144" t="s">
        <v>1536</v>
      </c>
      <c r="C57" s="139" t="s">
        <v>233</v>
      </c>
      <c r="D57" s="184">
        <f>VLOOKUP('233.10'!A88,'233.10'!A88:N162,14,FALSE)</f>
        <v>20730.724961742439</v>
      </c>
    </row>
    <row r="58" spans="1:10" ht="54" thickTop="1" thickBot="1">
      <c r="A58" s="143" t="s">
        <v>1106</v>
      </c>
      <c r="B58" s="144" t="s">
        <v>1537</v>
      </c>
      <c r="C58" s="139" t="s">
        <v>233</v>
      </c>
      <c r="D58" s="184">
        <f>VLOOKUP('234.1'!A88,'234.1'!A88:N163,14,FALSE)</f>
        <v>1058.321070212653</v>
      </c>
    </row>
    <row r="59" spans="1:10" ht="54" thickTop="1" thickBot="1">
      <c r="A59" s="143" t="s">
        <v>1540</v>
      </c>
      <c r="B59" s="144" t="s">
        <v>1541</v>
      </c>
      <c r="C59" s="139" t="s">
        <v>388</v>
      </c>
      <c r="D59" s="184">
        <f>VLOOKUP('235.1'!A88,'235.1'!A88:N164,14,FALSE)</f>
        <v>4018795.4587729042</v>
      </c>
    </row>
    <row r="60" spans="1:10" ht="54" thickTop="1" thickBot="1">
      <c r="A60" s="145" t="s">
        <v>1542</v>
      </c>
      <c r="B60" s="144" t="s">
        <v>1543</v>
      </c>
      <c r="C60" s="139" t="s">
        <v>388</v>
      </c>
      <c r="D60" s="184">
        <f>VLOOKUP('235.10'!A88,'235.10'!A88:N165,14,FALSE)</f>
        <v>929683.45877290412</v>
      </c>
    </row>
    <row r="61" spans="1:10" ht="54" thickTop="1" thickBot="1">
      <c r="A61" s="145" t="s">
        <v>1544</v>
      </c>
      <c r="B61" s="144" t="s">
        <v>1545</v>
      </c>
      <c r="C61" s="139" t="s">
        <v>377</v>
      </c>
      <c r="D61" s="184">
        <f>VLOOKUP('235.11'!A88,'235.11'!A88:N166,14,FALSE)</f>
        <v>38613.9</v>
      </c>
    </row>
    <row r="62" spans="1:10" ht="54" thickTop="1" thickBot="1">
      <c r="A62" s="145" t="s">
        <v>1546</v>
      </c>
      <c r="B62" s="144" t="s">
        <v>1957</v>
      </c>
      <c r="C62" s="139" t="s">
        <v>388</v>
      </c>
      <c r="D62" s="184">
        <f>VLOOKUP('236.1'!A88,'236.1'!A88:N167,14,FALSE)</f>
        <v>2637467.4587729042</v>
      </c>
    </row>
    <row r="63" spans="1:10" ht="54" thickTop="1" thickBot="1">
      <c r="A63" s="145" t="s">
        <v>1549</v>
      </c>
      <c r="B63" s="144" t="s">
        <v>1958</v>
      </c>
      <c r="C63" s="139" t="s">
        <v>388</v>
      </c>
      <c r="D63" s="184">
        <f>VLOOKUP('236.10'!A87,'236.10'!A87:N168,14,FALSE)</f>
        <v>929683.45877290412</v>
      </c>
    </row>
    <row r="64" spans="1:10" ht="54" thickTop="1" thickBot="1">
      <c r="A64" s="145" t="s">
        <v>1550</v>
      </c>
      <c r="B64" s="146" t="s">
        <v>1551</v>
      </c>
      <c r="C64" s="180" t="s">
        <v>377</v>
      </c>
      <c r="D64" s="184">
        <f>VLOOKUP('236.11'!A88,'236.11'!A88:N169,14,FALSE)</f>
        <v>21347.3</v>
      </c>
    </row>
    <row r="65" spans="1:10" ht="54" thickTop="1" thickBot="1">
      <c r="A65" s="143" t="s">
        <v>1107</v>
      </c>
      <c r="B65" s="144" t="s">
        <v>1283</v>
      </c>
      <c r="C65" s="139" t="s">
        <v>233</v>
      </c>
      <c r="D65" s="184">
        <f>VLOOKUP('310.1'!A87,'310.1'!A87:N170,14,FALSE)</f>
        <v>110528.02353369634</v>
      </c>
    </row>
    <row r="66" spans="1:10" ht="54" thickTop="1" thickBot="1">
      <c r="A66" s="143" t="s">
        <v>1108</v>
      </c>
      <c r="B66" s="144" t="s">
        <v>1284</v>
      </c>
      <c r="C66" s="139" t="s">
        <v>388</v>
      </c>
      <c r="D66" s="184">
        <f>VLOOKUP('311.1'!A87,'311.1'!A87:N171,14,FALSE)</f>
        <v>990710.73182336986</v>
      </c>
    </row>
    <row r="67" spans="1:10" ht="54" thickTop="1" thickBot="1">
      <c r="A67" s="143" t="s">
        <v>1109</v>
      </c>
      <c r="B67" s="144" t="s">
        <v>1285</v>
      </c>
      <c r="C67" s="139" t="s">
        <v>1082</v>
      </c>
      <c r="D67" s="184">
        <f>VLOOKUP('312.1'!A88,'312.1'!A88:N172,14,FALSE)</f>
        <v>7939.75</v>
      </c>
    </row>
    <row r="68" spans="1:10" ht="54" thickTop="1" thickBot="1">
      <c r="A68" s="143" t="s">
        <v>1110</v>
      </c>
      <c r="B68" s="144" t="s">
        <v>1286</v>
      </c>
      <c r="C68" s="139" t="s">
        <v>1082</v>
      </c>
      <c r="D68" s="184">
        <f>VLOOKUP('312.2'!A88,'312.2'!A88:N173,14,FALSE)</f>
        <v>210160.6</v>
      </c>
    </row>
    <row r="69" spans="1:10" ht="54" thickTop="1" thickBot="1">
      <c r="A69" s="143" t="s">
        <v>1111</v>
      </c>
      <c r="B69" s="144" t="s">
        <v>1287</v>
      </c>
      <c r="C69" s="139" t="s">
        <v>1548</v>
      </c>
      <c r="D69" s="184">
        <f>VLOOKUP('312.3'!A87,'312.3'!A87:N174,14,FALSE)</f>
        <v>112174.81600000001</v>
      </c>
    </row>
    <row r="70" spans="1:10" ht="54" thickTop="1" thickBot="1">
      <c r="A70" s="143" t="s">
        <v>1112</v>
      </c>
      <c r="B70" s="144" t="s">
        <v>1288</v>
      </c>
      <c r="C70" s="139" t="s">
        <v>388</v>
      </c>
      <c r="D70" s="185">
        <f>VLOOKUP('312.4'!A88,'312.4'!A88:N175,14,FALSE)</f>
        <v>990703.35544928466</v>
      </c>
    </row>
    <row r="71" spans="1:10" ht="54" thickTop="1" thickBot="1">
      <c r="A71" s="143" t="s">
        <v>1113</v>
      </c>
      <c r="B71" s="144" t="s">
        <v>1553</v>
      </c>
      <c r="C71" s="139" t="s">
        <v>388</v>
      </c>
      <c r="D71" s="185">
        <f>VLOOKUP('320.1'!A88,'320.1'!A88:N176,14,FALSE)</f>
        <v>960722.56044928473</v>
      </c>
      <c r="E71" s="211">
        <v>75331</v>
      </c>
      <c r="J71" s="120">
        <f>+D71-E71</f>
        <v>885391.56044928473</v>
      </c>
    </row>
    <row r="72" spans="1:10" ht="54" thickTop="1" thickBot="1">
      <c r="A72" s="143" t="s">
        <v>1114</v>
      </c>
      <c r="B72" s="144" t="s">
        <v>1554</v>
      </c>
      <c r="C72" s="139" t="s">
        <v>388</v>
      </c>
      <c r="D72" s="185">
        <f>VLOOKUP('320.2'!A88,'320.2'!A88:N177,14,FALSE)</f>
        <v>960722.56044928473</v>
      </c>
      <c r="E72" s="211">
        <v>64754</v>
      </c>
      <c r="J72" s="120">
        <f>+D72-E72</f>
        <v>895968.56044928473</v>
      </c>
    </row>
    <row r="73" spans="1:10" ht="54" thickTop="1" thickBot="1">
      <c r="A73" s="143" t="s">
        <v>1557</v>
      </c>
      <c r="B73" s="144" t="s">
        <v>1558</v>
      </c>
      <c r="C73" s="139" t="s">
        <v>388</v>
      </c>
      <c r="D73" s="185">
        <f>VLOOKUP('320.3'!A88,'320.3'!A88:N178,14,FALSE)</f>
        <v>960722.56044928473</v>
      </c>
      <c r="E73" s="211">
        <v>66641</v>
      </c>
      <c r="J73" s="120">
        <f>+D73-E73</f>
        <v>894081.56044928473</v>
      </c>
    </row>
    <row r="74" spans="1:10" ht="54" thickTop="1" thickBot="1">
      <c r="A74" s="143" t="s">
        <v>1559</v>
      </c>
      <c r="B74" s="144" t="s">
        <v>1560</v>
      </c>
      <c r="C74" s="139" t="s">
        <v>388</v>
      </c>
      <c r="D74" s="185">
        <f>VLOOKUP('320.4'!A88,'320.4'!A88:N179,14,FALSE)</f>
        <v>980384.56053189805</v>
      </c>
    </row>
    <row r="75" spans="1:10" ht="54" thickTop="1" thickBot="1">
      <c r="A75" s="143" t="s">
        <v>1561</v>
      </c>
      <c r="B75" s="144" t="s">
        <v>1562</v>
      </c>
      <c r="C75" s="139" t="s">
        <v>388</v>
      </c>
      <c r="D75" s="185">
        <f>VLOOKUP('320.5'!A88,'320.5'!A88:N180,14,FALSE)</f>
        <v>980384.56053189805</v>
      </c>
      <c r="E75" s="211">
        <v>76191</v>
      </c>
      <c r="J75" s="120">
        <f>+D75-E75</f>
        <v>904193.56053189805</v>
      </c>
    </row>
    <row r="76" spans="1:10" ht="54" thickTop="1" thickBot="1">
      <c r="A76" s="143" t="s">
        <v>1563</v>
      </c>
      <c r="B76" s="144" t="s">
        <v>1564</v>
      </c>
      <c r="C76" s="139" t="s">
        <v>388</v>
      </c>
      <c r="D76" s="185">
        <f>VLOOKUP('320.6'!A88,'320.6'!A88:N181,14,FALSE)</f>
        <v>980384.56053189805</v>
      </c>
    </row>
    <row r="77" spans="1:10" ht="54" thickTop="1" thickBot="1">
      <c r="A77" s="143" t="s">
        <v>1115</v>
      </c>
      <c r="B77" s="144" t="s">
        <v>1565</v>
      </c>
      <c r="C77" s="139" t="s">
        <v>388</v>
      </c>
      <c r="D77" s="185">
        <f>VLOOKUP('330.1'!A88,'330.1'!A88:N182,14,FALSE)</f>
        <v>982023.32044928474</v>
      </c>
      <c r="E77" s="211">
        <v>79789</v>
      </c>
      <c r="J77" s="120">
        <f>+D77-E77</f>
        <v>902234.32044928474</v>
      </c>
    </row>
    <row r="78" spans="1:10" ht="54" thickTop="1" thickBot="1">
      <c r="A78" s="145" t="s">
        <v>1116</v>
      </c>
      <c r="B78" s="144" t="s">
        <v>1566</v>
      </c>
      <c r="C78" s="139" t="s">
        <v>388</v>
      </c>
      <c r="D78" s="185">
        <f>VLOOKUP('330.2'!A88,'330.1'!A88:N183,14,FALSE)</f>
        <v>982023.32044928474</v>
      </c>
      <c r="E78" s="211">
        <v>79789</v>
      </c>
      <c r="J78" s="120">
        <f>+D78-E78</f>
        <v>902234.32044928474</v>
      </c>
    </row>
    <row r="79" spans="1:10" ht="54" thickTop="1" thickBot="1">
      <c r="A79" s="145" t="s">
        <v>1567</v>
      </c>
      <c r="B79" s="146" t="s">
        <v>1568</v>
      </c>
      <c r="C79" s="139" t="s">
        <v>388</v>
      </c>
      <c r="D79" s="185">
        <f>VLOOKUP('330.3'!A88,'330.3'!A88:N184,14,FALSE)</f>
        <v>976995.57044928474</v>
      </c>
    </row>
    <row r="80" spans="1:10" ht="54" thickTop="1" thickBot="1">
      <c r="A80" s="145" t="s">
        <v>1569</v>
      </c>
      <c r="B80" s="146" t="s">
        <v>1570</v>
      </c>
      <c r="C80" s="139" t="s">
        <v>388</v>
      </c>
      <c r="D80" s="185">
        <f>VLOOKUP('330.4'!A88,'330.4'!A88:N185,14,FALSE)</f>
        <v>1001685.3205318979</v>
      </c>
      <c r="E80" s="211">
        <v>91226</v>
      </c>
      <c r="J80" s="120">
        <f>+D80-E80</f>
        <v>910459.32053189795</v>
      </c>
    </row>
    <row r="81" spans="1:10" ht="54" thickTop="1" thickBot="1">
      <c r="A81" s="145" t="s">
        <v>1571</v>
      </c>
      <c r="B81" s="146" t="s">
        <v>1572</v>
      </c>
      <c r="C81" s="139" t="s">
        <v>388</v>
      </c>
      <c r="D81" s="185">
        <f>VLOOKUP('330.5'!A88,'330.5'!A88:N186,14,FALSE)</f>
        <v>996657.57053189795</v>
      </c>
      <c r="E81" s="211">
        <v>90634</v>
      </c>
      <c r="J81" s="120">
        <f>+D81-E81</f>
        <v>906023.57053189795</v>
      </c>
    </row>
    <row r="82" spans="1:10" ht="54" thickTop="1" thickBot="1">
      <c r="A82" s="145" t="s">
        <v>1573</v>
      </c>
      <c r="B82" s="146" t="s">
        <v>1574</v>
      </c>
      <c r="C82" s="139" t="s">
        <v>388</v>
      </c>
      <c r="D82" s="185">
        <f>VLOOKUP('330.6'!A88,'330.6'!A88:N187,14,FALSE)</f>
        <v>996657.57053189795</v>
      </c>
    </row>
    <row r="83" spans="1:10" ht="54" thickTop="1" thickBot="1">
      <c r="A83" s="143" t="s">
        <v>1117</v>
      </c>
      <c r="B83" s="144" t="s">
        <v>1575</v>
      </c>
      <c r="C83" s="139" t="s">
        <v>388</v>
      </c>
      <c r="D83" s="185">
        <f>VLOOKUP('340.1'!A88,'340.1'!A88:N188,14,FALSE)</f>
        <v>107799.03067392684</v>
      </c>
    </row>
    <row r="84" spans="1:10" ht="54" thickTop="1" thickBot="1">
      <c r="A84" s="143" t="s">
        <v>1118</v>
      </c>
      <c r="B84" s="144" t="s">
        <v>1576</v>
      </c>
      <c r="C84" s="139" t="s">
        <v>388</v>
      </c>
      <c r="D84" s="185">
        <f>VLOOKUP('340.2'!A88,'340.2'!A88:N190,14,FALSE)</f>
        <v>102964.65567392684</v>
      </c>
    </row>
    <row r="85" spans="1:10" ht="54" thickTop="1" thickBot="1">
      <c r="A85" s="143" t="s">
        <v>1119</v>
      </c>
      <c r="B85" s="144" t="s">
        <v>1577</v>
      </c>
      <c r="C85" s="139" t="s">
        <v>388</v>
      </c>
      <c r="D85" s="185">
        <f>VLOOKUP('340.3'!A88,'340.3'!A88:N191,14,FALSE)</f>
        <v>102964.65567392684</v>
      </c>
    </row>
    <row r="86" spans="1:10" ht="54" thickTop="1" thickBot="1">
      <c r="A86" s="143" t="s">
        <v>1578</v>
      </c>
      <c r="B86" s="144" t="s">
        <v>2127</v>
      </c>
      <c r="C86" s="139" t="s">
        <v>388</v>
      </c>
      <c r="D86" s="185">
        <f>VLOOKUP('350.1'!A88,'350.1'!A88:N192,14,FALSE)</f>
        <v>3579878.4071159512</v>
      </c>
    </row>
    <row r="87" spans="1:10" ht="54" thickTop="1" thickBot="1">
      <c r="A87" s="203" t="s">
        <v>1579</v>
      </c>
      <c r="B87" s="144" t="s">
        <v>2128</v>
      </c>
      <c r="C87" s="139" t="s">
        <v>388</v>
      </c>
      <c r="D87" s="185">
        <f>VLOOKUP('350.2'!A88,'350.2'!A88:N193,14,FALSE)</f>
        <v>3574850.6571159512</v>
      </c>
    </row>
    <row r="88" spans="1:10" ht="54" thickTop="1" thickBot="1">
      <c r="A88" s="145" t="s">
        <v>1580</v>
      </c>
      <c r="B88" s="146" t="s">
        <v>1581</v>
      </c>
      <c r="C88" s="139" t="s">
        <v>388</v>
      </c>
      <c r="D88" s="185">
        <f>VLOOKUP('350.3'!A88,'350.3'!A88:N194,14,FALSE)</f>
        <v>3579878.4071159512</v>
      </c>
    </row>
    <row r="89" spans="1:10" ht="54" thickTop="1" thickBot="1">
      <c r="A89" s="143" t="s">
        <v>1582</v>
      </c>
      <c r="B89" s="144" t="s">
        <v>1583</v>
      </c>
      <c r="C89" s="139" t="s">
        <v>388</v>
      </c>
      <c r="D89" s="185">
        <f>VLOOKUP('350.4'!A88,'350.4'!A88:N195,14,FALSE)</f>
        <v>3574850.6571159512</v>
      </c>
    </row>
    <row r="90" spans="1:10" ht="54" thickTop="1" thickBot="1">
      <c r="A90" s="145" t="s">
        <v>1584</v>
      </c>
      <c r="B90" s="146" t="s">
        <v>1585</v>
      </c>
      <c r="C90" s="139" t="s">
        <v>388</v>
      </c>
      <c r="D90" s="185">
        <f>VLOOKUP('350.10'!A88,'350.10'!A88:N196,14,FALSE)</f>
        <v>104627.40711595124</v>
      </c>
    </row>
    <row r="91" spans="1:10" ht="54" thickTop="1" thickBot="1">
      <c r="A91" s="145" t="s">
        <v>1586</v>
      </c>
      <c r="B91" s="146" t="s">
        <v>1587</v>
      </c>
      <c r="C91" s="139" t="s">
        <v>388</v>
      </c>
      <c r="D91" s="185">
        <f>VLOOKUP('350.11'!A88,'350.11'!A88:N197,14,FALSE)</f>
        <v>99599.657115951239</v>
      </c>
      <c r="E91" s="658"/>
    </row>
    <row r="92" spans="1:10" ht="54" thickTop="1" thickBot="1">
      <c r="A92" s="145" t="s">
        <v>1588</v>
      </c>
      <c r="B92" s="146" t="s">
        <v>1589</v>
      </c>
      <c r="C92" s="139" t="s">
        <v>388</v>
      </c>
      <c r="D92" s="185">
        <f>VLOOKUP('350.12'!A88,'350.12'!A88:N198,14,FALSE)</f>
        <v>104627.40711595124</v>
      </c>
      <c r="E92" s="211">
        <v>76722</v>
      </c>
      <c r="J92" s="120">
        <f>+D92-E92</f>
        <v>27905.407115951239</v>
      </c>
    </row>
    <row r="93" spans="1:10" ht="54" thickTop="1" thickBot="1">
      <c r="A93" s="145" t="s">
        <v>1590</v>
      </c>
      <c r="B93" s="146" t="s">
        <v>1591</v>
      </c>
      <c r="C93" s="139" t="s">
        <v>388</v>
      </c>
      <c r="D93" s="185">
        <f>VLOOKUP('350.13'!A88,'350.13'!A88:N199,14,FALSE)</f>
        <v>99599.657115951239</v>
      </c>
    </row>
    <row r="94" spans="1:10" ht="54" thickTop="1" thickBot="1">
      <c r="A94" s="143" t="s">
        <v>1592</v>
      </c>
      <c r="B94" s="144" t="s">
        <v>1593</v>
      </c>
      <c r="C94" s="139" t="s">
        <v>1082</v>
      </c>
      <c r="D94" s="185">
        <f>VLOOKUP('350.14'!A88,'350.14'!A88:N200,14,FALSE)</f>
        <v>38613.9</v>
      </c>
    </row>
    <row r="95" spans="1:10" ht="54" thickTop="1" thickBot="1">
      <c r="A95" s="145" t="s">
        <v>1594</v>
      </c>
      <c r="B95" s="146" t="s">
        <v>1595</v>
      </c>
      <c r="C95" s="139" t="s">
        <v>388</v>
      </c>
      <c r="D95" s="185">
        <f>VLOOKUP('351.1'!A88,'351.1'!A88:N201,14,FALSE)</f>
        <v>3574850.6571159512</v>
      </c>
    </row>
    <row r="96" spans="1:10" ht="54" thickTop="1" thickBot="1">
      <c r="A96" s="145" t="s">
        <v>1596</v>
      </c>
      <c r="B96" s="146" t="s">
        <v>1597</v>
      </c>
      <c r="C96" s="139" t="s">
        <v>388</v>
      </c>
      <c r="D96" s="185">
        <f>VLOOKUP('351.2'!A88,'351.2'!A88:N202,14,FALSE)</f>
        <v>3574850.6571159512</v>
      </c>
    </row>
    <row r="97" spans="1:10" ht="54" thickTop="1" thickBot="1">
      <c r="A97" s="145" t="s">
        <v>1598</v>
      </c>
      <c r="B97" s="146" t="s">
        <v>1599</v>
      </c>
      <c r="C97" s="139" t="s">
        <v>388</v>
      </c>
      <c r="D97" s="185">
        <f>VLOOKUP('351.10'!A88,'351.10'!A88:N203,14,FALSE)</f>
        <v>99599.657115951239</v>
      </c>
    </row>
    <row r="98" spans="1:10" ht="54" thickTop="1" thickBot="1">
      <c r="A98" s="145" t="s">
        <v>1600</v>
      </c>
      <c r="B98" s="146" t="s">
        <v>1601</v>
      </c>
      <c r="C98" s="139" t="s">
        <v>388</v>
      </c>
      <c r="D98" s="185">
        <f>VLOOKUP('351.11'!A88,'351.11'!A88:N204,14,FALSE)</f>
        <v>99599.657115951239</v>
      </c>
    </row>
    <row r="99" spans="1:10" ht="54" thickTop="1" thickBot="1">
      <c r="A99" s="145" t="s">
        <v>1602</v>
      </c>
      <c r="B99" s="146" t="s">
        <v>1603</v>
      </c>
      <c r="C99" s="139" t="s">
        <v>1082</v>
      </c>
      <c r="D99" s="185">
        <f>VLOOKUP('351.12'!A88,'351.12'!A88:N205,14,FALSE)</f>
        <v>38613.9</v>
      </c>
    </row>
    <row r="100" spans="1:10" ht="54" thickTop="1" thickBot="1">
      <c r="A100" s="145" t="s">
        <v>1606</v>
      </c>
      <c r="B100" s="146" t="s">
        <v>1604</v>
      </c>
      <c r="C100" s="139" t="s">
        <v>1082</v>
      </c>
      <c r="D100" s="185">
        <f>VLOOKUP('410.1'!A88,'410.1'!A88:N206,14,FALSE)</f>
        <v>25308.400000000001</v>
      </c>
    </row>
    <row r="101" spans="1:10" ht="54" thickTop="1" thickBot="1">
      <c r="A101" s="145" t="s">
        <v>1607</v>
      </c>
      <c r="B101" s="146" t="s">
        <v>1605</v>
      </c>
      <c r="C101" s="139" t="s">
        <v>1082</v>
      </c>
      <c r="D101" s="185">
        <f>VLOOKUP('410.2'!A88,'410.2'!A88:N207,14,FALSE)</f>
        <v>498074.85000000003</v>
      </c>
    </row>
    <row r="102" spans="1:10" ht="54" thickTop="1" thickBot="1">
      <c r="A102" s="145" t="s">
        <v>1609</v>
      </c>
      <c r="B102" s="146" t="s">
        <v>1608</v>
      </c>
      <c r="C102" s="139" t="s">
        <v>377</v>
      </c>
      <c r="D102" s="185">
        <f>VLOOKUP('410.3'!A88,'410.3'!A88:N208,14,FALSE)</f>
        <v>641891.25</v>
      </c>
    </row>
    <row r="103" spans="1:10" ht="54" thickTop="1" thickBot="1">
      <c r="A103" s="145" t="s">
        <v>1611</v>
      </c>
      <c r="B103" s="146" t="s">
        <v>1610</v>
      </c>
      <c r="C103" s="139" t="s">
        <v>1548</v>
      </c>
      <c r="D103" s="185">
        <f>VLOOKUP('411.1'!A88,'411.1'!A88:N209,14,FALSE)</f>
        <v>477058.4</v>
      </c>
      <c r="E103" s="211">
        <v>1707</v>
      </c>
      <c r="J103" s="211">
        <f>+D103-E103</f>
        <v>475351.4</v>
      </c>
    </row>
    <row r="104" spans="1:10" ht="54" thickTop="1" thickBot="1">
      <c r="A104" s="143" t="s">
        <v>1120</v>
      </c>
      <c r="B104" s="144" t="s">
        <v>2064</v>
      </c>
      <c r="C104" s="139" t="s">
        <v>1548</v>
      </c>
      <c r="D104" s="185">
        <f>VLOOKUP('411.2'!A88,'411.2'!A88:N210,14,FALSE)</f>
        <v>180066.9</v>
      </c>
    </row>
    <row r="105" spans="1:10" ht="54" thickTop="1" thickBot="1">
      <c r="A105" s="143" t="s">
        <v>1121</v>
      </c>
      <c r="B105" s="144" t="s">
        <v>2160</v>
      </c>
      <c r="C105" s="139" t="s">
        <v>1548</v>
      </c>
      <c r="D105" s="185">
        <f>VLOOKUP('411.3'!A88,'411.3'!A88:N211,14,FALSE)</f>
        <v>5258.5</v>
      </c>
    </row>
    <row r="106" spans="1:10" ht="54" thickTop="1" thickBot="1">
      <c r="A106" s="143" t="s">
        <v>1612</v>
      </c>
      <c r="B106" s="144" t="s">
        <v>2161</v>
      </c>
      <c r="C106" s="139" t="s">
        <v>1548</v>
      </c>
      <c r="D106" s="185">
        <f>VLOOKUP('411.4'!A88,'411.4'!A88:N212,14,FALSE)</f>
        <v>3265.6</v>
      </c>
    </row>
    <row r="107" spans="1:10" ht="54" thickTop="1" thickBot="1">
      <c r="A107" s="143" t="s">
        <v>1619</v>
      </c>
      <c r="B107" s="199" t="s">
        <v>1690</v>
      </c>
      <c r="C107" s="139" t="s">
        <v>1082</v>
      </c>
      <c r="D107" s="185">
        <f>VLOOKUP('413.1'!A88,'413.1'!A88:N213,14,FALSE)</f>
        <v>213401.5</v>
      </c>
      <c r="E107" s="211">
        <v>2730</v>
      </c>
      <c r="J107" s="659">
        <f>+D107-E107</f>
        <v>210671.5</v>
      </c>
    </row>
    <row r="108" spans="1:10" ht="54" thickTop="1" thickBot="1">
      <c r="A108" s="143" t="s">
        <v>1621</v>
      </c>
      <c r="B108" s="144" t="s">
        <v>1691</v>
      </c>
      <c r="C108" s="139" t="s">
        <v>1082</v>
      </c>
      <c r="D108" s="185">
        <f>VLOOKUP('413.2'!A88,'413.2'!A88:N214,14,FALSE)</f>
        <v>176584.2</v>
      </c>
    </row>
    <row r="109" spans="1:10" ht="54" thickTop="1" thickBot="1">
      <c r="A109" s="143" t="s">
        <v>1623</v>
      </c>
      <c r="B109" s="144" t="s">
        <v>1692</v>
      </c>
      <c r="C109" s="139" t="s">
        <v>1082</v>
      </c>
      <c r="D109" s="185">
        <f>VLOOKUP('413.3'!A88,'413.3'!A88:N215,14,FALSE)</f>
        <v>367936.4</v>
      </c>
    </row>
    <row r="110" spans="1:10" ht="54" thickTop="1" thickBot="1">
      <c r="A110" s="143" t="s">
        <v>1122</v>
      </c>
      <c r="B110" s="144" t="s">
        <v>1289</v>
      </c>
      <c r="C110" s="139" t="s">
        <v>1082</v>
      </c>
      <c r="D110" s="185">
        <f>VLOOKUP('414.1'!A88,'414.1'!A88:N216,14,FALSE)</f>
        <v>241683</v>
      </c>
    </row>
    <row r="111" spans="1:10" ht="54" thickTop="1" thickBot="1">
      <c r="A111" s="143" t="s">
        <v>1123</v>
      </c>
      <c r="B111" s="144" t="s">
        <v>2065</v>
      </c>
      <c r="C111" s="139" t="s">
        <v>1082</v>
      </c>
      <c r="D111" s="185">
        <f>VLOOKUP('414.2'!A88,'414.2'!A88:N217,14,FALSE)</f>
        <v>235472.9</v>
      </c>
    </row>
    <row r="112" spans="1:10" ht="54" thickTop="1" thickBot="1">
      <c r="A112" s="143" t="s">
        <v>1124</v>
      </c>
      <c r="B112" s="144" t="s">
        <v>2066</v>
      </c>
      <c r="C112" s="139" t="s">
        <v>1082</v>
      </c>
      <c r="D112" s="185">
        <f>VLOOKUP('414.3'!A88,'414.3'!A88:N218,14,FALSE)</f>
        <v>235472.9</v>
      </c>
    </row>
    <row r="113" spans="1:10" ht="54" thickTop="1" thickBot="1">
      <c r="A113" s="143" t="s">
        <v>1125</v>
      </c>
      <c r="B113" s="144" t="s">
        <v>1290</v>
      </c>
      <c r="C113" s="139" t="s">
        <v>1082</v>
      </c>
      <c r="D113" s="185">
        <f>VLOOKUP('414.4'!A88,'414.4'!A88:N219,14,FALSE)</f>
        <v>220734.15</v>
      </c>
    </row>
    <row r="114" spans="1:10" ht="54" thickTop="1" thickBot="1">
      <c r="A114" s="143" t="s">
        <v>1126</v>
      </c>
      <c r="B114" s="144" t="s">
        <v>1291</v>
      </c>
      <c r="C114" s="139" t="s">
        <v>1082</v>
      </c>
      <c r="D114" s="185">
        <f>VLOOKUP('414.5'!A88,'414.5'!A88:N220,14,FALSE)</f>
        <v>379168.4</v>
      </c>
    </row>
    <row r="115" spans="1:10" ht="54" thickTop="1" thickBot="1">
      <c r="A115" s="143" t="s">
        <v>1630</v>
      </c>
      <c r="B115" s="144" t="s">
        <v>2162</v>
      </c>
      <c r="C115" s="139" t="s">
        <v>1082</v>
      </c>
      <c r="D115" s="185">
        <f>VLOOKUP('414.6'!A88,'414.6'!A88:N221,14,FALSE)</f>
        <v>2634489</v>
      </c>
    </row>
    <row r="116" spans="1:10" ht="54" thickTop="1" thickBot="1">
      <c r="A116" s="143" t="s">
        <v>1127</v>
      </c>
      <c r="B116" s="144" t="s">
        <v>2067</v>
      </c>
      <c r="C116" s="139" t="s">
        <v>1548</v>
      </c>
      <c r="D116" s="185">
        <f>VLOOKUP('415.1'!A88,'415.1'!A88:N222,14,FALSE)</f>
        <v>7401.55</v>
      </c>
    </row>
    <row r="117" spans="1:10" ht="54" thickTop="1" thickBot="1">
      <c r="A117" s="143" t="s">
        <v>1128</v>
      </c>
      <c r="B117" s="144" t="s">
        <v>2164</v>
      </c>
      <c r="C117" s="139" t="s">
        <v>233</v>
      </c>
      <c r="D117" s="185">
        <f>VLOOKUP('420.1'!A87,'420.1'!A87:N223,14,FALSE)</f>
        <v>655.40004043560941</v>
      </c>
    </row>
    <row r="118" spans="1:10" ht="54" thickTop="1" thickBot="1">
      <c r="A118" s="143" t="s">
        <v>1129</v>
      </c>
      <c r="B118" s="144" t="s">
        <v>2163</v>
      </c>
      <c r="C118" s="148" t="s">
        <v>233</v>
      </c>
      <c r="D118" s="185">
        <f>VLOOKUP('420.2 '!A88,'420.2 '!A59:N107,14,FALSE)</f>
        <v>5018.2000404356095</v>
      </c>
    </row>
    <row r="119" spans="1:10" ht="54" thickTop="1" thickBot="1">
      <c r="A119" s="143" t="s">
        <v>1635</v>
      </c>
      <c r="B119" s="144" t="s">
        <v>1636</v>
      </c>
      <c r="C119" s="139" t="s">
        <v>233</v>
      </c>
      <c r="D119" s="185">
        <f>VLOOKUP('420.3'!A88,'420.3'!A88:N225,14,FALSE)</f>
        <v>40452.300040435613</v>
      </c>
    </row>
    <row r="120" spans="1:10" ht="54" thickTop="1" thickBot="1">
      <c r="A120" s="143" t="s">
        <v>1130</v>
      </c>
      <c r="B120" s="144" t="s">
        <v>1292</v>
      </c>
      <c r="C120" s="139" t="s">
        <v>233</v>
      </c>
      <c r="D120" s="185">
        <f>VLOOKUP('421.1'!A88,'421.1'!A88:N226,14,FALSE)</f>
        <v>40382.392540435612</v>
      </c>
    </row>
    <row r="121" spans="1:10" ht="54" thickTop="1" thickBot="1">
      <c r="A121" s="143" t="s">
        <v>1131</v>
      </c>
      <c r="B121" s="144" t="s">
        <v>1293</v>
      </c>
      <c r="C121" s="139" t="s">
        <v>233</v>
      </c>
      <c r="D121" s="185">
        <f>VLOOKUP('421.2'!A88,'421.2'!A88:N227,14,FALSE)</f>
        <v>1522.3050404356095</v>
      </c>
    </row>
    <row r="122" spans="1:10" ht="54" thickTop="1" thickBot="1">
      <c r="A122" s="143" t="s">
        <v>1132</v>
      </c>
      <c r="B122" s="144" t="s">
        <v>2068</v>
      </c>
      <c r="C122" s="139" t="s">
        <v>233</v>
      </c>
      <c r="D122" s="185">
        <f>VLOOKUP('421.3'!A88,'421.3'!A88:N228,14,FALSE)</f>
        <v>1255.5450404356093</v>
      </c>
    </row>
    <row r="123" spans="1:10" ht="54" thickTop="1" thickBot="1">
      <c r="A123" s="143" t="s">
        <v>1133</v>
      </c>
      <c r="B123" s="144" t="s">
        <v>2069</v>
      </c>
      <c r="C123" s="139" t="s">
        <v>233</v>
      </c>
      <c r="D123" s="185">
        <f>VLOOKUP('421.4'!A88,'421.4'!A88:N229,14,FALSE)</f>
        <v>520.20004043560937</v>
      </c>
    </row>
    <row r="124" spans="1:10" ht="54" thickTop="1" thickBot="1">
      <c r="A124" s="143" t="s">
        <v>1640</v>
      </c>
      <c r="B124" s="146" t="s">
        <v>1641</v>
      </c>
      <c r="C124" s="139" t="s">
        <v>233</v>
      </c>
      <c r="D124" s="185">
        <f>VLOOKUP('430.1.1'!A87,'430.1.1'!A87:N230,14,FALSE)</f>
        <v>9561.5367508167692</v>
      </c>
    </row>
    <row r="125" spans="1:10" ht="54" thickTop="1" thickBot="1">
      <c r="A125" s="143" t="s">
        <v>1642</v>
      </c>
      <c r="B125" s="144" t="s">
        <v>1643</v>
      </c>
      <c r="C125" s="139" t="s">
        <v>233</v>
      </c>
      <c r="D125" s="185">
        <f>VLOOKUP('430.1.2'!A88,'430.1.2'!A88:N231,14,FALSE)</f>
        <v>7568.4690508167678</v>
      </c>
    </row>
    <row r="126" spans="1:10" ht="54" thickTop="1" thickBot="1">
      <c r="A126" s="143" t="s">
        <v>1644</v>
      </c>
      <c r="B126" s="144" t="s">
        <v>1693</v>
      </c>
      <c r="C126" s="139" t="s">
        <v>233</v>
      </c>
      <c r="D126" s="185">
        <f>VLOOKUP('430.2.1'!A88,'430.2.1'!A88:N232,14,FALSE)</f>
        <v>9561.5367508167692</v>
      </c>
    </row>
    <row r="127" spans="1:10" ht="54" thickTop="1" thickBot="1">
      <c r="A127" s="143" t="s">
        <v>1646</v>
      </c>
      <c r="B127" s="144" t="s">
        <v>1694</v>
      </c>
      <c r="C127" s="139" t="s">
        <v>233</v>
      </c>
      <c r="D127" s="185">
        <f>VLOOKUP('430.2.2'!A88,'430.2.2'!A88:N233,14,FALSE)</f>
        <v>7568.4690508167678</v>
      </c>
    </row>
    <row r="128" spans="1:10" ht="54" thickTop="1" thickBot="1">
      <c r="A128" s="143" t="s">
        <v>1647</v>
      </c>
      <c r="B128" s="144" t="s">
        <v>1695</v>
      </c>
      <c r="C128" s="139" t="s">
        <v>233</v>
      </c>
      <c r="D128" s="185">
        <f>VLOOKUP('431.1.1'!A88,'431.1.1'!A88:N234,14,FALSE)</f>
        <v>14007.936542097121</v>
      </c>
      <c r="E128" s="211">
        <v>12050</v>
      </c>
      <c r="J128" s="120">
        <f>+D128-E128</f>
        <v>1957.9365420971208</v>
      </c>
    </row>
    <row r="129" spans="1:4" ht="54" thickTop="1" thickBot="1">
      <c r="A129" s="143" t="s">
        <v>1649</v>
      </c>
      <c r="B129" s="144" t="s">
        <v>1696</v>
      </c>
      <c r="C129" s="139" t="s">
        <v>233</v>
      </c>
      <c r="D129" s="185">
        <f>VLOOKUP('431.1.2'!A88,'431.1.2'!A88:N235,14,FALSE)</f>
        <v>11215.596992097118</v>
      </c>
    </row>
    <row r="130" spans="1:4" ht="54" thickTop="1" thickBot="1">
      <c r="A130" s="143" t="s">
        <v>1652</v>
      </c>
      <c r="B130" s="144" t="s">
        <v>1697</v>
      </c>
      <c r="C130" s="139" t="s">
        <v>233</v>
      </c>
      <c r="D130" s="185">
        <f>VLOOKUP('431.2.1'!A88,'431.2.1'!A88:N236,14,FALSE)</f>
        <v>4565.8805420971166</v>
      </c>
    </row>
    <row r="131" spans="1:4" ht="54" thickTop="1" thickBot="1">
      <c r="A131" s="143" t="s">
        <v>1653</v>
      </c>
      <c r="B131" s="144" t="s">
        <v>1698</v>
      </c>
      <c r="C131" s="139" t="s">
        <v>233</v>
      </c>
      <c r="D131" s="185">
        <f>VLOOKUP('431.2.2'!A88,'431.2.2'!A88:N237,14,FALSE)</f>
        <v>4000.4409920971175</v>
      </c>
    </row>
    <row r="132" spans="1:4" ht="54" thickTop="1" thickBot="1">
      <c r="A132" s="143" t="s">
        <v>1134</v>
      </c>
      <c r="B132" s="144" t="s">
        <v>1294</v>
      </c>
      <c r="C132" s="139" t="s">
        <v>233</v>
      </c>
      <c r="D132" s="185">
        <f>VLOOKUP('432.1'!A88,'432.1'!A88:N238,14,FALSE)</f>
        <v>6540.9493093940346</v>
      </c>
    </row>
    <row r="133" spans="1:4" ht="54" thickTop="1" thickBot="1">
      <c r="A133" s="143" t="s">
        <v>1135</v>
      </c>
      <c r="B133" s="144" t="s">
        <v>2070</v>
      </c>
      <c r="C133" s="139" t="s">
        <v>233</v>
      </c>
      <c r="D133" s="185">
        <f>VLOOKUP('432.2'!A88,'432.2'!A88:N239,14,FALSE)</f>
        <v>114485.63680939404</v>
      </c>
    </row>
    <row r="134" spans="1:4" ht="54" thickTop="1" thickBot="1">
      <c r="A134" s="143" t="s">
        <v>1136</v>
      </c>
      <c r="B134" s="144" t="s">
        <v>2071</v>
      </c>
      <c r="C134" s="139" t="s">
        <v>233</v>
      </c>
      <c r="D134" s="185">
        <f>VLOOKUP('433.1'!A88,'433.1'!A88:N240,14,FALSE)</f>
        <v>6870.4304672111793</v>
      </c>
    </row>
    <row r="135" spans="1:4" ht="54" thickTop="1" thickBot="1">
      <c r="A135" s="143" t="s">
        <v>1137</v>
      </c>
      <c r="B135" s="144" t="s">
        <v>2072</v>
      </c>
      <c r="C135" s="139" t="s">
        <v>233</v>
      </c>
      <c r="D135" s="185">
        <f>VLOOKUP('433.2'!A88,'433.2'!A88:N241,14,FALSE)</f>
        <v>6142.7333672111799</v>
      </c>
    </row>
    <row r="136" spans="1:4" ht="54" thickTop="1" thickBot="1">
      <c r="A136" s="143" t="s">
        <v>1138</v>
      </c>
      <c r="B136" s="144" t="s">
        <v>2073</v>
      </c>
      <c r="C136" s="139" t="s">
        <v>233</v>
      </c>
      <c r="D136" s="185">
        <f>VLOOKUP('433.3'!A88,'433.3'!A88:N242,14,FALSE)</f>
        <v>7664.2163172111786</v>
      </c>
    </row>
    <row r="137" spans="1:4" ht="54" thickTop="1" thickBot="1">
      <c r="A137" s="143" t="s">
        <v>1139</v>
      </c>
      <c r="B137" s="144" t="s">
        <v>1295</v>
      </c>
      <c r="C137" s="139" t="s">
        <v>233</v>
      </c>
      <c r="D137" s="185">
        <f>VLOOKUP('433.4'!A88,'433.4'!A88:N243,14,FALSE)</f>
        <v>4118.0280547111779</v>
      </c>
    </row>
    <row r="138" spans="1:4" ht="54" thickTop="1" thickBot="1">
      <c r="A138" s="143" t="s">
        <v>1140</v>
      </c>
      <c r="B138" s="144" t="s">
        <v>2074</v>
      </c>
      <c r="C138" s="139" t="s">
        <v>233</v>
      </c>
      <c r="D138" s="185">
        <f>VLOOKUP('433.5'!A88,'433.5'!A88:N244,14,FALSE)</f>
        <v>9785.0467172111803</v>
      </c>
    </row>
    <row r="139" spans="1:4" ht="54" thickTop="1" thickBot="1">
      <c r="A139" s="143" t="s">
        <v>1141</v>
      </c>
      <c r="B139" s="144" t="s">
        <v>2075</v>
      </c>
      <c r="C139" s="139" t="s">
        <v>233</v>
      </c>
      <c r="D139" s="185">
        <f>VLOOKUP('433.6'!A88,'433.6'!A88:N245,14,FALSE)</f>
        <v>8954.2170422111794</v>
      </c>
    </row>
    <row r="140" spans="1:4" ht="54" thickTop="1" thickBot="1">
      <c r="A140" s="143" t="s">
        <v>1142</v>
      </c>
      <c r="B140" s="144" t="s">
        <v>2076</v>
      </c>
      <c r="C140" s="139" t="s">
        <v>233</v>
      </c>
      <c r="D140" s="185">
        <f>VLOOKUP('433.7'!A88,'433.7'!A88:N246,14,FALSE)</f>
        <v>11072.075317211176</v>
      </c>
    </row>
    <row r="141" spans="1:4" ht="54" thickTop="1" thickBot="1">
      <c r="A141" s="143" t="s">
        <v>1143</v>
      </c>
      <c r="B141" s="144" t="s">
        <v>1296</v>
      </c>
      <c r="C141" s="139" t="s">
        <v>233</v>
      </c>
      <c r="D141" s="185">
        <f>VLOOKUP('433.8'!A88,'433.8'!A88:N247,14,FALSE)</f>
        <v>6247.9399297111777</v>
      </c>
    </row>
    <row r="142" spans="1:4" ht="54" thickTop="1" thickBot="1">
      <c r="A142" s="143" t="s">
        <v>1144</v>
      </c>
      <c r="B142" s="144" t="s">
        <v>2077</v>
      </c>
      <c r="C142" s="139" t="s">
        <v>388</v>
      </c>
      <c r="D142" s="185">
        <f>VLOOKUP('440.1'!A89,'440.1'!A89:N248,14,FALSE)</f>
        <v>1382893.1572886305</v>
      </c>
    </row>
    <row r="143" spans="1:4" ht="54" thickTop="1" thickBot="1">
      <c r="A143" s="143" t="s">
        <v>1145</v>
      </c>
      <c r="B143" s="144" t="s">
        <v>2078</v>
      </c>
      <c r="C143" s="139" t="s">
        <v>388</v>
      </c>
      <c r="D143" s="185">
        <f>VLOOKUP('440.2'!A93,'440.2'!A93:N250,14,FALSE)</f>
        <v>1382924.8447886305</v>
      </c>
    </row>
    <row r="144" spans="1:4" ht="54" thickTop="1" thickBot="1">
      <c r="A144" s="143" t="s">
        <v>1146</v>
      </c>
      <c r="B144" s="144" t="s">
        <v>2079</v>
      </c>
      <c r="C144" s="139" t="s">
        <v>388</v>
      </c>
      <c r="D144" s="185">
        <f>VLOOKUP('440.3'!A93,'440.3'!A93:N252,14,FALSE)</f>
        <v>1382893.1572886305</v>
      </c>
    </row>
    <row r="145" spans="1:4" ht="54" thickTop="1" thickBot="1">
      <c r="A145" s="143" t="s">
        <v>1147</v>
      </c>
      <c r="B145" s="144" t="s">
        <v>1297</v>
      </c>
      <c r="C145" s="139" t="s">
        <v>388</v>
      </c>
      <c r="D145" s="185">
        <f>VLOOKUP('440.4'!A93,'440.4'!A93:N254,14,FALSE)</f>
        <v>1406452.4589647842</v>
      </c>
    </row>
    <row r="146" spans="1:4" ht="54" thickTop="1" thickBot="1">
      <c r="A146" s="143" t="s">
        <v>1148</v>
      </c>
      <c r="B146" s="144" t="s">
        <v>2080</v>
      </c>
      <c r="C146" s="139" t="s">
        <v>388</v>
      </c>
      <c r="D146" s="185">
        <f>VLOOKUP('441.1'!A93,'441.1'!A93:N256,14,FALSE)</f>
        <v>1382893.1572886305</v>
      </c>
    </row>
    <row r="147" spans="1:4" ht="54" thickTop="1" thickBot="1">
      <c r="A147" s="143" t="s">
        <v>1149</v>
      </c>
      <c r="B147" s="144" t="s">
        <v>2081</v>
      </c>
      <c r="C147" s="139" t="s">
        <v>388</v>
      </c>
      <c r="D147" s="185">
        <f>VLOOKUP('441.2'!A92,'441.2'!A92:N258,14,FALSE)</f>
        <v>1382924.8447886305</v>
      </c>
    </row>
    <row r="148" spans="1:4" ht="54" thickTop="1" thickBot="1">
      <c r="A148" s="143" t="s">
        <v>1150</v>
      </c>
      <c r="B148" s="144" t="s">
        <v>2082</v>
      </c>
      <c r="C148" s="139" t="s">
        <v>388</v>
      </c>
      <c r="D148" s="185">
        <f>VLOOKUP('441.3'!A93,'441.3'!A93:N260,14,FALSE)</f>
        <v>1382619.3447886305</v>
      </c>
    </row>
    <row r="149" spans="1:4" ht="54" thickTop="1" thickBot="1">
      <c r="A149" s="143" t="s">
        <v>1151</v>
      </c>
      <c r="B149" s="144" t="s">
        <v>2083</v>
      </c>
      <c r="C149" s="139" t="s">
        <v>388</v>
      </c>
      <c r="D149" s="185">
        <f>VLOOKUP('441.4'!A92,'441.4'!A92:N262,14,FALSE)</f>
        <v>1406359.8339647842</v>
      </c>
    </row>
    <row r="150" spans="1:4" ht="54" thickTop="1" thickBot="1">
      <c r="A150" s="143" t="s">
        <v>1152</v>
      </c>
      <c r="B150" s="144" t="s">
        <v>2063</v>
      </c>
      <c r="C150" s="139" t="s">
        <v>388</v>
      </c>
      <c r="D150" s="185">
        <f>VLOOKUP('450.1'!A95,'450.1'!A95:N264,14,FALSE)</f>
        <v>1412639.9034764343</v>
      </c>
    </row>
    <row r="151" spans="1:4" ht="54" thickTop="1" thickBot="1">
      <c r="A151" s="143" t="s">
        <v>1153</v>
      </c>
      <c r="B151" s="144" t="s">
        <v>2084</v>
      </c>
      <c r="C151" s="139" t="s">
        <v>388</v>
      </c>
      <c r="D151" s="185">
        <f>VLOOKUP('450.2'!A93,'450.2'!A93:N266,14,FALSE)</f>
        <v>1412945.4034764343</v>
      </c>
    </row>
    <row r="152" spans="1:4" ht="54" thickTop="1" thickBot="1">
      <c r="A152" s="143" t="s">
        <v>1154</v>
      </c>
      <c r="B152" s="144" t="s">
        <v>2085</v>
      </c>
      <c r="C152" s="139" t="s">
        <v>388</v>
      </c>
      <c r="D152" s="185">
        <f>VLOOKUP('450.3'!A93,'450.3'!A93:N268,14,FALSE)</f>
        <v>1412945.4034764343</v>
      </c>
    </row>
    <row r="153" spans="1:4" ht="54" thickTop="1" thickBot="1">
      <c r="A153" s="143" t="s">
        <v>1155</v>
      </c>
      <c r="B153" s="144" t="s">
        <v>2086</v>
      </c>
      <c r="C153" s="139" t="s">
        <v>388</v>
      </c>
      <c r="D153" s="185">
        <f>VLOOKUP('450.4'!A92,'450.4'!A92:N270,14,FALSE)</f>
        <v>1412639.9034764343</v>
      </c>
    </row>
    <row r="154" spans="1:4" ht="63.75" customHeight="1" thickTop="1" thickBot="1">
      <c r="A154" s="143" t="s">
        <v>1156</v>
      </c>
      <c r="B154" s="144" t="s">
        <v>2087</v>
      </c>
      <c r="C154" s="139" t="s">
        <v>388</v>
      </c>
      <c r="D154" s="185">
        <f>VLOOKUP('450.5'!A92,'450.5'!A92:N272,14,FALSE)</f>
        <v>1412913.7159764343</v>
      </c>
    </row>
    <row r="155" spans="1:4" ht="54" thickTop="1" thickBot="1">
      <c r="A155" s="143" t="s">
        <v>1157</v>
      </c>
      <c r="B155" s="144" t="s">
        <v>2088</v>
      </c>
      <c r="C155" s="139" t="s">
        <v>388</v>
      </c>
      <c r="D155" s="185">
        <f>VLOOKUP('450.6'!A93,'450.6'!A93:N274,14,FALSE)</f>
        <v>1412913.7159764343</v>
      </c>
    </row>
    <row r="156" spans="1:4" ht="54" thickTop="1" thickBot="1">
      <c r="A156" s="143" t="s">
        <v>1158</v>
      </c>
      <c r="B156" s="144" t="s">
        <v>2089</v>
      </c>
      <c r="C156" s="139" t="s">
        <v>388</v>
      </c>
      <c r="D156" s="185">
        <f>VLOOKUP('450.7'!A93,'450.7'!A93:N275,14,FALSE)</f>
        <v>1412913.7159764343</v>
      </c>
    </row>
    <row r="157" spans="1:4" ht="54" thickTop="1" thickBot="1">
      <c r="A157" s="143" t="s">
        <v>1159</v>
      </c>
      <c r="B157" s="144" t="s">
        <v>2090</v>
      </c>
      <c r="C157" s="139" t="s">
        <v>388</v>
      </c>
      <c r="D157" s="185">
        <f>VLOOKUP('450.8'!A93,'450.8'!A93:N276,14,FALSE)</f>
        <v>1412945.4034764343</v>
      </c>
    </row>
    <row r="158" spans="1:4" ht="54" thickTop="1" thickBot="1">
      <c r="A158" s="143" t="s">
        <v>1668</v>
      </c>
      <c r="B158" s="144" t="s">
        <v>1699</v>
      </c>
      <c r="C158" s="139" t="s">
        <v>388</v>
      </c>
      <c r="D158" s="185">
        <f>VLOOKUP('450.10'!A92,'450.10'!A92:N277,14,FALSE)</f>
        <v>1452245.7378441859</v>
      </c>
    </row>
    <row r="159" spans="1:4" ht="54" thickTop="1" thickBot="1">
      <c r="A159" s="143" t="s">
        <v>1670</v>
      </c>
      <c r="B159" s="144" t="s">
        <v>1700</v>
      </c>
      <c r="C159" s="139" t="s">
        <v>388</v>
      </c>
      <c r="D159" s="185">
        <f>VLOOKUP('450.11'!A92,'450.11'!A92:N278,14,FALSE)</f>
        <v>1452519.5503441859</v>
      </c>
    </row>
    <row r="160" spans="1:4" ht="54" thickTop="1" thickBot="1">
      <c r="A160" s="143" t="s">
        <v>1672</v>
      </c>
      <c r="B160" s="144" t="s">
        <v>1701</v>
      </c>
      <c r="C160" s="139" t="s">
        <v>388</v>
      </c>
      <c r="D160" s="185">
        <f>VLOOKUP('450.12'!A92,'450.11'!A92:N279,14,FALSE)</f>
        <v>1452519.5503441859</v>
      </c>
    </row>
    <row r="161" spans="1:4" ht="54" thickTop="1" thickBot="1">
      <c r="A161" s="143" t="s">
        <v>1160</v>
      </c>
      <c r="B161" s="144" t="s">
        <v>2091</v>
      </c>
      <c r="C161" s="139" t="s">
        <v>388</v>
      </c>
      <c r="D161" s="185">
        <f>VLOOKUP('451.1'!A92,'451.1'!A92:N280,14,FALSE)</f>
        <v>1412945.4034764343</v>
      </c>
    </row>
    <row r="162" spans="1:4" ht="54" thickTop="1" thickBot="1">
      <c r="A162" s="143" t="s">
        <v>1161</v>
      </c>
      <c r="B162" s="144" t="s">
        <v>2092</v>
      </c>
      <c r="C162" s="139" t="s">
        <v>388</v>
      </c>
      <c r="D162" s="185">
        <f>VLOOKUP('451.2'!A93,'451.2'!A93:N281,14,FALSE)</f>
        <v>1412945.4034764343</v>
      </c>
    </row>
    <row r="163" spans="1:4" ht="54" thickTop="1" thickBot="1">
      <c r="A163" s="143" t="s">
        <v>1162</v>
      </c>
      <c r="B163" s="144" t="s">
        <v>2093</v>
      </c>
      <c r="C163" s="139" t="s">
        <v>388</v>
      </c>
      <c r="D163" s="185">
        <f>VLOOKUP('451.3'!A92,'451.3'!A92:N282,14,FALSE)</f>
        <v>1412945.4034764343</v>
      </c>
    </row>
    <row r="164" spans="1:4" ht="54" thickTop="1" thickBot="1">
      <c r="A164" s="143" t="s">
        <v>1163</v>
      </c>
      <c r="B164" s="144" t="s">
        <v>2094</v>
      </c>
      <c r="C164" s="139" t="s">
        <v>388</v>
      </c>
      <c r="D164" s="185">
        <f>VLOOKUP('451.4'!A92,'451.4'!A92:N283,14,FALSE)</f>
        <v>1452551.2378441859</v>
      </c>
    </row>
    <row r="165" spans="1:4" ht="54" thickTop="1" thickBot="1">
      <c r="A165" s="143" t="s">
        <v>1164</v>
      </c>
      <c r="B165" s="144" t="s">
        <v>2095</v>
      </c>
      <c r="C165" s="139" t="s">
        <v>388</v>
      </c>
      <c r="D165" s="185">
        <f>VLOOKUP('452.1'!A93,'452.1'!A93:N284,14,FALSE)</f>
        <v>1412913.7159764343</v>
      </c>
    </row>
    <row r="166" spans="1:4" ht="54" thickTop="1" thickBot="1">
      <c r="A166" s="143" t="s">
        <v>1165</v>
      </c>
      <c r="B166" s="144" t="s">
        <v>2096</v>
      </c>
      <c r="C166" s="139" t="s">
        <v>388</v>
      </c>
      <c r="D166" s="185">
        <f>VLOOKUP('452.2'!A93,'452.2'!A93:N285,14,FALSE)</f>
        <v>1412913.7159764343</v>
      </c>
    </row>
    <row r="167" spans="1:4" ht="54" thickTop="1" thickBot="1">
      <c r="A167" s="143" t="s">
        <v>1166</v>
      </c>
      <c r="B167" s="144" t="s">
        <v>2097</v>
      </c>
      <c r="C167" s="139" t="s">
        <v>388</v>
      </c>
      <c r="D167" s="185">
        <f>VLOOKUP('452.3'!A92,'452.3'!A92:N286,14,FALSE)</f>
        <v>1412913.7159764343</v>
      </c>
    </row>
    <row r="168" spans="1:4" ht="54" thickTop="1" thickBot="1">
      <c r="A168" s="143" t="s">
        <v>1167</v>
      </c>
      <c r="B168" s="144" t="s">
        <v>2098</v>
      </c>
      <c r="C168" s="139" t="s">
        <v>388</v>
      </c>
      <c r="D168" s="185">
        <f>VLOOKUP('452.4'!A93,'452.4'!A93:N287,14,FALSE)</f>
        <v>1412913.7159764343</v>
      </c>
    </row>
    <row r="169" spans="1:4" ht="54" thickTop="1" thickBot="1">
      <c r="A169" s="143" t="s">
        <v>1168</v>
      </c>
      <c r="B169" s="144" t="s">
        <v>1298</v>
      </c>
      <c r="C169" s="139" t="s">
        <v>388</v>
      </c>
      <c r="D169" s="185">
        <f>VLOOKUP('453.1'!A92,'453.1'!A92:N288,14,FALSE)</f>
        <v>500868.08531533694</v>
      </c>
    </row>
    <row r="170" spans="1:4" ht="54" thickTop="1" thickBot="1">
      <c r="A170" s="143" t="s">
        <v>1169</v>
      </c>
      <c r="B170" s="144" t="s">
        <v>2099</v>
      </c>
      <c r="C170" s="139" t="s">
        <v>233</v>
      </c>
      <c r="D170" s="185">
        <f>VLOOKUP('460.1'!A87,'460.1'!A87:N289,14,FALSE)</f>
        <v>5953.7091347853648</v>
      </c>
    </row>
    <row r="171" spans="1:4" ht="54" thickTop="1" thickBot="1">
      <c r="A171" s="204" t="s">
        <v>2123</v>
      </c>
      <c r="B171" s="144" t="s">
        <v>2179</v>
      </c>
      <c r="C171" s="139" t="s">
        <v>233</v>
      </c>
      <c r="D171" s="185">
        <f>VLOOKUP('460.2'!A87,'460.2'!A87:N290,14,FALSE)</f>
        <v>2976.8545673926824</v>
      </c>
    </row>
    <row r="172" spans="1:4" ht="51.75" customHeight="1" thickTop="1" thickBot="1">
      <c r="A172" s="143" t="s">
        <v>1170</v>
      </c>
      <c r="B172" s="144" t="s">
        <v>1299</v>
      </c>
      <c r="C172" s="139" t="s">
        <v>388</v>
      </c>
      <c r="D172" s="185">
        <f>VLOOKUP('461.1'!A87,'461.1'!A87:N291,14,FALSE)</f>
        <v>92499.625274200516</v>
      </c>
    </row>
    <row r="173" spans="1:4" ht="54" thickTop="1" thickBot="1">
      <c r="A173" s="143" t="s">
        <v>1171</v>
      </c>
      <c r="B173" s="144" t="s">
        <v>1300</v>
      </c>
      <c r="C173" s="139" t="s">
        <v>388</v>
      </c>
      <c r="D173" s="185">
        <f>VLOOKUP('461.2'!A89,'461.2'!A89:N294,14,FALSE)</f>
        <v>3133041.0502870604</v>
      </c>
    </row>
    <row r="174" spans="1:4" ht="54" thickTop="1" thickBot="1">
      <c r="A174" s="143" t="s">
        <v>1682</v>
      </c>
      <c r="B174" s="144" t="s">
        <v>2184</v>
      </c>
      <c r="C174" s="139" t="s">
        <v>388</v>
      </c>
      <c r="D174" s="185">
        <f>VLOOKUP('462.1.1'!A88,'462.1.1'!A88:N293,14,FALSE)</f>
        <v>155302.20602420054</v>
      </c>
    </row>
    <row r="175" spans="1:4" ht="54" thickTop="1" thickBot="1">
      <c r="A175" s="143" t="s">
        <v>1683</v>
      </c>
      <c r="B175" s="144" t="s">
        <v>2185</v>
      </c>
      <c r="C175" s="139" t="s">
        <v>388</v>
      </c>
      <c r="D175" s="185">
        <f>VLOOKUP('462.1.2'!A88,'462.1.2'!A88:N294,14,FALSE)</f>
        <v>156523.05422420052</v>
      </c>
    </row>
    <row r="176" spans="1:4" ht="54" thickTop="1" thickBot="1">
      <c r="A176" s="143" t="s">
        <v>1684</v>
      </c>
      <c r="B176" s="144" t="s">
        <v>2188</v>
      </c>
      <c r="C176" s="139" t="s">
        <v>388</v>
      </c>
      <c r="D176" s="185">
        <f>VLOOKUP('462.2.1'!A88,'462.2.1'!A88:N295,14,FALSE)</f>
        <v>170815.03202904065</v>
      </c>
    </row>
    <row r="177" spans="1:4" ht="54" thickTop="1" thickBot="1">
      <c r="A177" s="143" t="s">
        <v>1685</v>
      </c>
      <c r="B177" s="144" t="s">
        <v>2189</v>
      </c>
      <c r="C177" s="139" t="s">
        <v>388</v>
      </c>
      <c r="D177" s="185">
        <f>VLOOKUP('462.2.2'!A88,'462.2.2'!A88:N296,14,FALSE)</f>
        <v>172035.88022904063</v>
      </c>
    </row>
    <row r="178" spans="1:4" ht="54" thickTop="1" thickBot="1">
      <c r="A178" s="143" t="s">
        <v>1172</v>
      </c>
      <c r="B178" s="144" t="s">
        <v>1702</v>
      </c>
      <c r="C178" s="139" t="s">
        <v>233</v>
      </c>
      <c r="D178" s="185">
        <f>VLOOKUP('464.1'!A88,'464.1'!A88:N297,14,FALSE)</f>
        <v>7118.2384234848732</v>
      </c>
    </row>
    <row r="179" spans="1:4" ht="54" thickTop="1" thickBot="1">
      <c r="A179" s="143" t="s">
        <v>1173</v>
      </c>
      <c r="B179" s="144" t="s">
        <v>1703</v>
      </c>
      <c r="C179" s="139" t="s">
        <v>388</v>
      </c>
      <c r="D179" s="185">
        <f>VLOOKUP('465.1'!A92,'465.1'!A92:N298,14,FALSE)</f>
        <v>258911.23886118075</v>
      </c>
    </row>
    <row r="180" spans="1:4" ht="54" thickTop="1" thickBot="1">
      <c r="A180" s="143" t="s">
        <v>1686</v>
      </c>
      <c r="B180" s="144" t="s">
        <v>1704</v>
      </c>
      <c r="C180" s="139" t="s">
        <v>388</v>
      </c>
      <c r="D180" s="185">
        <f>VLOOKUP('465.2'!A92,'465.2'!A92:N299,14,FALSE)</f>
        <v>29473.023510632651</v>
      </c>
    </row>
    <row r="181" spans="1:4" ht="54" thickTop="1" thickBot="1">
      <c r="A181" s="143" t="s">
        <v>1174</v>
      </c>
      <c r="B181" s="144" t="s">
        <v>1705</v>
      </c>
      <c r="C181" s="139" t="s">
        <v>144</v>
      </c>
      <c r="D181" s="185">
        <f>VLOOKUP('466.1'!A92,'466.1'!A92:N300,14,FALSE)</f>
        <v>3876.7382925527213</v>
      </c>
    </row>
    <row r="182" spans="1:4" ht="54" thickTop="1" thickBot="1">
      <c r="A182" s="143" t="s">
        <v>1175</v>
      </c>
      <c r="B182" s="144" t="s">
        <v>1706</v>
      </c>
      <c r="C182" s="139" t="s">
        <v>144</v>
      </c>
      <c r="D182" s="185">
        <f>VLOOKUP('466.2'!A96,'466.2'!A96:N301,14,FALSE)</f>
        <v>4034.0313592193879</v>
      </c>
    </row>
    <row r="183" spans="1:4" ht="54" thickTop="1" thickBot="1">
      <c r="A183" s="145" t="s">
        <v>1176</v>
      </c>
      <c r="B183" s="146" t="s">
        <v>1819</v>
      </c>
      <c r="C183" s="139" t="s">
        <v>388</v>
      </c>
      <c r="D183" s="185">
        <f>VLOOKUP('500.1'!A95,'500.1'!A95:N302,14,FALSE)</f>
        <v>1352880.926897828</v>
      </c>
    </row>
    <row r="184" spans="1:4" ht="54" thickTop="1" thickBot="1">
      <c r="A184" s="143" t="s">
        <v>1708</v>
      </c>
      <c r="B184" s="144" t="s">
        <v>1820</v>
      </c>
      <c r="C184" s="139" t="s">
        <v>388</v>
      </c>
      <c r="D184" s="185">
        <f>VLOOKUP('500.2'!A95,'500.2'!A95:N303,14,FALSE)</f>
        <v>1457193.1348978286</v>
      </c>
    </row>
    <row r="185" spans="1:4" ht="54" thickTop="1" thickBot="1">
      <c r="A185" s="143" t="s">
        <v>1177</v>
      </c>
      <c r="B185" s="144" t="s">
        <v>1959</v>
      </c>
      <c r="C185" s="139" t="s">
        <v>377</v>
      </c>
      <c r="D185" s="185">
        <f>VLOOKUP('501.1'!A88,'501.1'!A88:N304,14,FALSE)</f>
        <v>25447.5</v>
      </c>
    </row>
    <row r="186" spans="1:4" ht="55.2" thickTop="1" thickBot="1">
      <c r="A186" s="143" t="s">
        <v>1710</v>
      </c>
      <c r="B186" s="144" t="s">
        <v>1960</v>
      </c>
      <c r="C186" s="139" t="s">
        <v>377</v>
      </c>
      <c r="D186" s="185">
        <f>VLOOKUP('501.10'!A88,'501.10'!A88:N305,14,FALSE)</f>
        <v>24610.95</v>
      </c>
    </row>
    <row r="187" spans="1:4" ht="55.2" thickTop="1" thickBot="1">
      <c r="A187" s="143" t="s">
        <v>1711</v>
      </c>
      <c r="B187" s="144" t="s">
        <v>1961</v>
      </c>
      <c r="C187" s="139" t="s">
        <v>377</v>
      </c>
      <c r="D187" s="185">
        <f>VLOOKUP('501.20'!A88,'501.20'!A88:N306,14,FALSE)</f>
        <v>38613.9</v>
      </c>
    </row>
    <row r="188" spans="1:4" ht="54" thickTop="1" thickBot="1">
      <c r="A188" s="143" t="s">
        <v>1712</v>
      </c>
      <c r="B188" s="144" t="s">
        <v>1821</v>
      </c>
      <c r="C188" s="139" t="s">
        <v>388</v>
      </c>
      <c r="D188" s="185">
        <f>VLOOKUP('505.1'!A84,'505.1'!A84:N307,14,FALSE)</f>
        <v>845515.96464683046</v>
      </c>
    </row>
    <row r="189" spans="1:4" ht="54" thickTop="1" thickBot="1">
      <c r="A189" s="143" t="s">
        <v>1178</v>
      </c>
      <c r="B189" s="144" t="s">
        <v>1822</v>
      </c>
      <c r="C189" s="139" t="s">
        <v>233</v>
      </c>
      <c r="D189" s="185">
        <f>VLOOKUP('510.1'!A84,'510.1'!A84:N308,14,FALSE)</f>
        <v>298570.08585561125</v>
      </c>
    </row>
    <row r="190" spans="1:4" ht="54" thickTop="1" thickBot="1">
      <c r="A190" s="143" t="s">
        <v>1716</v>
      </c>
      <c r="B190" s="144" t="s">
        <v>1301</v>
      </c>
      <c r="C190" s="139" t="s">
        <v>388</v>
      </c>
      <c r="D190" s="185">
        <f>VLOOKUP('600.1.1'!A85,'600.1.1'!A85:N311,14,FALSE)</f>
        <v>211827.86629193724</v>
      </c>
    </row>
    <row r="191" spans="1:4" ht="54" thickTop="1" thickBot="1">
      <c r="A191" s="143" t="s">
        <v>1717</v>
      </c>
      <c r="B191" s="144" t="s">
        <v>1823</v>
      </c>
      <c r="C191" s="139" t="s">
        <v>388</v>
      </c>
      <c r="D191" s="185">
        <f>VLOOKUP('600.2.1'!A88,'600.2.1'!A88:N310,14,FALSE)</f>
        <v>2539603.2486454193</v>
      </c>
    </row>
    <row r="192" spans="1:4" ht="54" thickTop="1" thickBot="1">
      <c r="A192" s="143" t="s">
        <v>1718</v>
      </c>
      <c r="B192" s="144" t="s">
        <v>1824</v>
      </c>
      <c r="C192" s="139" t="s">
        <v>388</v>
      </c>
      <c r="D192" s="185">
        <f>VLOOKUP('600.2.2'!A90,'600.2.2'!A90:N312,14,FALSE)</f>
        <v>2581997.2241742439</v>
      </c>
    </row>
    <row r="193" spans="1:4" ht="54" thickTop="1" thickBot="1">
      <c r="A193" s="143" t="s">
        <v>1719</v>
      </c>
      <c r="B193" s="144" t="s">
        <v>1825</v>
      </c>
      <c r="C193" s="139" t="s">
        <v>388</v>
      </c>
      <c r="D193" s="185">
        <f>VLOOKUP('600.2.3'!A89,'600.2.3'!A89:N312,14,FALSE)</f>
        <v>209137.52929193724</v>
      </c>
    </row>
    <row r="194" spans="1:4" ht="54" thickTop="1" thickBot="1">
      <c r="A194" s="143" t="s">
        <v>1720</v>
      </c>
      <c r="B194" s="144" t="s">
        <v>1826</v>
      </c>
      <c r="C194" s="139" t="s">
        <v>388</v>
      </c>
      <c r="D194" s="185">
        <f>VLOOKUP('600.2.4'!A88,'600.2.4'!A88:N312,14,FALSE)</f>
        <v>215667.9972960859</v>
      </c>
    </row>
    <row r="195" spans="1:4" ht="54" thickTop="1" thickBot="1">
      <c r="A195" s="143" t="s">
        <v>1179</v>
      </c>
      <c r="B195" s="144" t="s">
        <v>2200</v>
      </c>
      <c r="C195" s="139" t="s">
        <v>388</v>
      </c>
      <c r="D195" s="185">
        <f>VLOOKUP('610.1'!A89,'610.1'!A89:N314,14,FALSE)</f>
        <v>1162081.810265949</v>
      </c>
    </row>
    <row r="196" spans="1:4" ht="54" thickTop="1" thickBot="1">
      <c r="A196" s="143" t="s">
        <v>1180</v>
      </c>
      <c r="B196" s="144" t="s">
        <v>1827</v>
      </c>
      <c r="C196" s="139" t="s">
        <v>388</v>
      </c>
      <c r="D196" s="185">
        <f>VLOOKUP('610.2'!A89,'610.2'!A89:N315,14,FALSE)</f>
        <v>1148992.7602659489</v>
      </c>
    </row>
    <row r="197" spans="1:4" ht="54" thickTop="1" thickBot="1">
      <c r="A197" s="143" t="s">
        <v>1722</v>
      </c>
      <c r="B197" s="144" t="s">
        <v>1828</v>
      </c>
      <c r="C197" s="139" t="s">
        <v>388</v>
      </c>
      <c r="D197" s="185">
        <f>VLOOKUP('610.3'!A89,'610.3'!A89:N316,14,FALSE)</f>
        <v>1188209.2102659489</v>
      </c>
    </row>
    <row r="198" spans="1:4" ht="54" thickTop="1" thickBot="1">
      <c r="A198" s="143" t="s">
        <v>1724</v>
      </c>
      <c r="B198" s="144" t="s">
        <v>1829</v>
      </c>
      <c r="C198" s="139" t="s">
        <v>388</v>
      </c>
      <c r="D198" s="185">
        <f>VLOOKUP('610.4'!A89,'610.4'!A89:N317,14,FALSE)</f>
        <v>1205102.4502659491</v>
      </c>
    </row>
    <row r="199" spans="1:4" ht="54" thickTop="1" thickBot="1">
      <c r="A199" s="143" t="s">
        <v>1726</v>
      </c>
      <c r="B199" s="144" t="s">
        <v>1302</v>
      </c>
      <c r="C199" s="139" t="s">
        <v>388</v>
      </c>
      <c r="D199" s="185">
        <f>VLOOKUP('610.5'!A89,'610.5'!A89:N318,14,FALSE)</f>
        <v>108072.10026594897</v>
      </c>
    </row>
    <row r="200" spans="1:4" ht="54" thickTop="1" thickBot="1">
      <c r="A200" s="143" t="s">
        <v>1728</v>
      </c>
      <c r="B200" s="144" t="s">
        <v>1830</v>
      </c>
      <c r="C200" s="139" t="s">
        <v>388</v>
      </c>
      <c r="D200" s="185">
        <f>VLOOKUP('610.6'!A89,'610.6'!A89:N319,14,FALSE)</f>
        <v>133210.85026594897</v>
      </c>
    </row>
    <row r="201" spans="1:4" ht="54" thickTop="1" thickBot="1">
      <c r="A201" s="143" t="s">
        <v>1730</v>
      </c>
      <c r="B201" s="144" t="s">
        <v>1831</v>
      </c>
      <c r="C201" s="139" t="s">
        <v>388</v>
      </c>
      <c r="D201" s="185">
        <f>VLOOKUP('610.7'!A89,'610.7'!A89:N320,14,FALSE)</f>
        <v>41396.818510632656</v>
      </c>
    </row>
    <row r="202" spans="1:4" ht="54" thickTop="1" thickBot="1">
      <c r="A202" s="143" t="s">
        <v>1181</v>
      </c>
      <c r="B202" s="144" t="s">
        <v>1832</v>
      </c>
      <c r="C202" s="139" t="s">
        <v>144</v>
      </c>
      <c r="D202" s="185">
        <f>VLOOKUP('620.1'!A88,'620.1'!A88:N321,14,FALSE)</f>
        <v>1045856.4561181784</v>
      </c>
    </row>
    <row r="203" spans="1:4" ht="54" thickTop="1" thickBot="1">
      <c r="A203" s="143" t="s">
        <v>1182</v>
      </c>
      <c r="B203" s="144" t="s">
        <v>1962</v>
      </c>
      <c r="C203" s="139" t="s">
        <v>144</v>
      </c>
      <c r="D203" s="185">
        <f>VLOOKUP('620.2'!A88,'620.2'!A88:N322,14,FALSE)</f>
        <v>1045856.4561181784</v>
      </c>
    </row>
    <row r="204" spans="1:4" ht="54" thickTop="1" thickBot="1">
      <c r="A204" s="143" t="s">
        <v>1183</v>
      </c>
      <c r="B204" s="144" t="s">
        <v>1833</v>
      </c>
      <c r="C204" s="139" t="s">
        <v>1929</v>
      </c>
      <c r="D204" s="185">
        <f>VLOOKUP('620.3'!A93,'620.3'!A93:N323,14,FALSE)</f>
        <v>63139965.106802881</v>
      </c>
    </row>
    <row r="205" spans="1:4" ht="54" thickTop="1" thickBot="1">
      <c r="A205" s="143" t="s">
        <v>1734</v>
      </c>
      <c r="B205" s="144" t="s">
        <v>1834</v>
      </c>
      <c r="C205" s="139" t="s">
        <v>144</v>
      </c>
      <c r="D205" s="185">
        <f>VLOOKUP('621.1.1'!A95,'621.1.1'!A95:N325,14,FALSE)</f>
        <v>9112968.3052776158</v>
      </c>
    </row>
    <row r="206" spans="1:4" ht="54" thickTop="1" thickBot="1">
      <c r="A206" s="143" t="s">
        <v>1736</v>
      </c>
      <c r="B206" s="144" t="s">
        <v>1835</v>
      </c>
      <c r="C206" s="139" t="s">
        <v>144</v>
      </c>
      <c r="D206" s="185">
        <f>VLOOKUP('621.1.2'!A99,'621.1.2'!A99:N326,14,FALSE)</f>
        <v>15509862.36782366</v>
      </c>
    </row>
    <row r="207" spans="1:4" ht="54" thickTop="1" thickBot="1">
      <c r="A207" s="143" t="s">
        <v>1184</v>
      </c>
      <c r="B207" s="144" t="s">
        <v>1836</v>
      </c>
      <c r="C207" s="139" t="s">
        <v>388</v>
      </c>
      <c r="D207" s="185">
        <f>VLOOKUP('621.2'!A89,'621.2'!A89:N326,14,FALSE)</f>
        <v>3714895.8608109052</v>
      </c>
    </row>
    <row r="208" spans="1:4" ht="54" thickTop="1" thickBot="1">
      <c r="A208" s="143" t="s">
        <v>1185</v>
      </c>
      <c r="B208" s="144" t="s">
        <v>1837</v>
      </c>
      <c r="C208" s="139" t="s">
        <v>144</v>
      </c>
      <c r="D208" s="185">
        <f>VLOOKUP('621.3'!A93,'621.3'!A93:N327,14,FALSE)</f>
        <v>53857924.548182949</v>
      </c>
    </row>
    <row r="209" spans="1:4" ht="54" thickTop="1" thickBot="1">
      <c r="A209" s="143" t="s">
        <v>1186</v>
      </c>
      <c r="B209" s="144" t="s">
        <v>1838</v>
      </c>
      <c r="C209" s="139" t="s">
        <v>388</v>
      </c>
      <c r="D209" s="185">
        <f>VLOOKUP('621.4'!A93,'621.4'!A93:N328,14,FALSE)</f>
        <v>46171775.298182942</v>
      </c>
    </row>
    <row r="210" spans="1:4" ht="54" thickTop="1" thickBot="1">
      <c r="A210" s="143" t="s">
        <v>1187</v>
      </c>
      <c r="B210" s="144" t="s">
        <v>1839</v>
      </c>
      <c r="C210" s="139" t="s">
        <v>144</v>
      </c>
      <c r="D210" s="185">
        <f>VLOOKUP('621.5'!A89,'621.5'!A89:N329,14,FALSE)</f>
        <v>2821097.306844187</v>
      </c>
    </row>
    <row r="211" spans="1:4" ht="54" thickTop="1" thickBot="1">
      <c r="A211" s="143" t="s">
        <v>1740</v>
      </c>
      <c r="B211" s="144" t="s">
        <v>1840</v>
      </c>
      <c r="C211" s="139" t="s">
        <v>144</v>
      </c>
      <c r="D211" s="185">
        <f>VLOOKUP('621.5.1'!A89,'621.5.1'!A89:N330,14,FALSE)</f>
        <v>2933296.5672840336</v>
      </c>
    </row>
    <row r="212" spans="1:4" ht="54" thickTop="1" thickBot="1">
      <c r="A212" s="143" t="s">
        <v>1188</v>
      </c>
      <c r="B212" s="144" t="s">
        <v>1841</v>
      </c>
      <c r="C212" s="139" t="s">
        <v>1929</v>
      </c>
      <c r="D212" s="185">
        <f>VLOOKUP('621.6'!A98,'621.6'!A98:N331,14,FALSE)</f>
        <v>54636082.674258664</v>
      </c>
    </row>
    <row r="213" spans="1:4" ht="54" thickTop="1" thickBot="1">
      <c r="A213" s="143" t="s">
        <v>1815</v>
      </c>
      <c r="B213" s="144" t="s">
        <v>1842</v>
      </c>
      <c r="C213" s="139" t="s">
        <v>1929</v>
      </c>
      <c r="D213" s="185">
        <f>VLOOKUP('621.7'!A89,'621.7'!A89:N332,14,FALSE)</f>
        <v>2690167.2271673344</v>
      </c>
    </row>
    <row r="214" spans="1:4" ht="54" thickTop="1" thickBot="1">
      <c r="A214" s="143" t="s">
        <v>1189</v>
      </c>
      <c r="B214" s="144" t="s">
        <v>2100</v>
      </c>
      <c r="C214" s="139" t="s">
        <v>233</v>
      </c>
      <c r="D214" s="185">
        <f>VLOOKUP('622.1'!A89,'622.1'!A89:N333,14,FALSE)</f>
        <v>261255.42924307293</v>
      </c>
    </row>
    <row r="215" spans="1:4" ht="54" thickTop="1" thickBot="1">
      <c r="A215" s="143" t="s">
        <v>1190</v>
      </c>
      <c r="B215" s="144" t="s">
        <v>1843</v>
      </c>
      <c r="C215" s="139" t="s">
        <v>233</v>
      </c>
      <c r="D215" s="185">
        <f>VLOOKUP('622.2'!A89,'622.2'!A89:N335,14,FALSE)</f>
        <v>385906.08735835424</v>
      </c>
    </row>
    <row r="216" spans="1:4" ht="54" thickTop="1" thickBot="1">
      <c r="A216" s="143" t="s">
        <v>1191</v>
      </c>
      <c r="B216" s="144" t="s">
        <v>1844</v>
      </c>
      <c r="C216" s="139" t="s">
        <v>233</v>
      </c>
      <c r="D216" s="185">
        <f>VLOOKUP('622.3'!A89,'622.3'!A89:N336,14,FALSE)</f>
        <v>2253471.2655141326</v>
      </c>
    </row>
    <row r="217" spans="1:4" ht="54" thickTop="1" thickBot="1">
      <c r="A217" s="143" t="s">
        <v>1192</v>
      </c>
      <c r="B217" s="144" t="s">
        <v>1845</v>
      </c>
      <c r="C217" s="139" t="s">
        <v>233</v>
      </c>
      <c r="D217" s="185">
        <f>VLOOKUP('622.4'!A89,'622.4'!A89:N337,14,FALSE)</f>
        <v>2231492.8155141324</v>
      </c>
    </row>
    <row r="218" spans="1:4" ht="54" thickTop="1" thickBot="1">
      <c r="A218" s="143" t="s">
        <v>1193</v>
      </c>
      <c r="B218" s="144" t="s">
        <v>1846</v>
      </c>
      <c r="C218" s="139" t="s">
        <v>144</v>
      </c>
      <c r="D218" s="185">
        <f>VLOOKUP('622.5'!A89,'622.5'!A89:N338,14,FALSE)</f>
        <v>74212.022749244119</v>
      </c>
    </row>
    <row r="219" spans="1:4" ht="54" thickTop="1" thickBot="1">
      <c r="A219" s="143" t="s">
        <v>1194</v>
      </c>
      <c r="B219" s="144" t="s">
        <v>1847</v>
      </c>
      <c r="C219" s="139" t="s">
        <v>144</v>
      </c>
      <c r="D219" s="185">
        <f>VLOOKUP('623.1'!A103,'623.1'!A103:N339,14,FALSE)</f>
        <v>793293.33989337692</v>
      </c>
    </row>
    <row r="220" spans="1:4" ht="54" thickTop="1" thickBot="1">
      <c r="A220" s="143" t="s">
        <v>1195</v>
      </c>
      <c r="B220" s="144" t="s">
        <v>1303</v>
      </c>
      <c r="C220" s="139" t="s">
        <v>2101</v>
      </c>
      <c r="D220" s="185">
        <f>VLOOKUP('623.2'!A89,'623.2'!A89:N340,14,FALSE)</f>
        <v>2847011.5257272087</v>
      </c>
    </row>
    <row r="221" spans="1:4" ht="54" thickTop="1" thickBot="1">
      <c r="A221" s="143" t="s">
        <v>1196</v>
      </c>
      <c r="B221" s="144" t="s">
        <v>2220</v>
      </c>
      <c r="C221" s="139" t="s">
        <v>388</v>
      </c>
      <c r="D221" s="185">
        <f>VLOOKUP('630.1'!A89,'630.1'!A89:N341,14,FALSE)</f>
        <v>904441.91944145411</v>
      </c>
    </row>
    <row r="222" spans="1:4" ht="54" thickTop="1" thickBot="1">
      <c r="A222" s="143" t="s">
        <v>1197</v>
      </c>
      <c r="B222" s="144" t="s">
        <v>2221</v>
      </c>
      <c r="C222" s="139" t="s">
        <v>388</v>
      </c>
      <c r="D222" s="185">
        <f>VLOOKUP('630.2'!A89,'630.2'!A89:N342,14,FALSE)</f>
        <v>2196704.2275531632</v>
      </c>
    </row>
    <row r="223" spans="1:4" ht="54" thickTop="1" thickBot="1">
      <c r="A223" s="143" t="s">
        <v>1198</v>
      </c>
      <c r="B223" s="144" t="s">
        <v>2222</v>
      </c>
      <c r="C223" s="139" t="s">
        <v>388</v>
      </c>
      <c r="D223" s="185">
        <f>VLOOKUP('630.3'!A89,'630.3'!A89:N343,14,FALSE)</f>
        <v>602234.07755316317</v>
      </c>
    </row>
    <row r="224" spans="1:4" ht="54" thickTop="1" thickBot="1">
      <c r="A224" s="143" t="s">
        <v>1199</v>
      </c>
      <c r="B224" s="144" t="s">
        <v>2223</v>
      </c>
      <c r="C224" s="139" t="s">
        <v>388</v>
      </c>
      <c r="D224" s="185">
        <f>VLOOKUP('630.4'!A89,'630.4'!A89:N344,14,FALSE)</f>
        <v>709169.08755316318</v>
      </c>
    </row>
    <row r="225" spans="1:4" ht="54" thickTop="1" thickBot="1">
      <c r="A225" s="143" t="s">
        <v>1200</v>
      </c>
      <c r="B225" s="144" t="s">
        <v>2224</v>
      </c>
      <c r="C225" s="139" t="s">
        <v>388</v>
      </c>
      <c r="D225" s="185">
        <f>VLOOKUP('630.5'!A93,'630.5'!A93:N345,14,FALSE)</f>
        <v>18705045.75138291</v>
      </c>
    </row>
    <row r="226" spans="1:4" ht="54" thickTop="1" thickBot="1">
      <c r="A226" s="143" t="s">
        <v>1201</v>
      </c>
      <c r="B226" s="144" t="s">
        <v>2225</v>
      </c>
      <c r="C226" s="139" t="s">
        <v>388</v>
      </c>
      <c r="D226" s="185">
        <f>VLOOKUP('630.6'!A93,'630.6'!A89:N346,14,FALSE)</f>
        <v>17229658.734382909</v>
      </c>
    </row>
    <row r="227" spans="1:4" ht="54" thickTop="1" thickBot="1">
      <c r="A227" s="143" t="s">
        <v>1202</v>
      </c>
      <c r="B227" s="144" t="s">
        <v>2226</v>
      </c>
      <c r="C227" s="139" t="s">
        <v>388</v>
      </c>
      <c r="D227" s="185">
        <f>VLOOKUP('630.7'!A93,'630.7'!A90:N347,14,FALSE)</f>
        <v>10393889.644406326</v>
      </c>
    </row>
    <row r="228" spans="1:4" ht="54" thickTop="1" thickBot="1">
      <c r="A228" s="143" t="s">
        <v>1203</v>
      </c>
      <c r="B228" s="144" t="s">
        <v>1848</v>
      </c>
      <c r="C228" s="139" t="s">
        <v>144</v>
      </c>
      <c r="D228" s="185">
        <f>VLOOKUP('632.1'!A90,'632.1'!A90:N349,14,FALSE)</f>
        <v>2290071.9163518953</v>
      </c>
    </row>
    <row r="229" spans="1:4" ht="54" thickTop="1" thickBot="1">
      <c r="A229" s="143" t="s">
        <v>1743</v>
      </c>
      <c r="B229" s="144" t="s">
        <v>1849</v>
      </c>
      <c r="C229" s="139" t="s">
        <v>144</v>
      </c>
      <c r="D229" s="185">
        <f>VLOOKUP('632.2'!A90,'632.2'!A90:N350,14,FALSE)</f>
        <v>2392410.552751895</v>
      </c>
    </row>
    <row r="230" spans="1:4" ht="54" thickTop="1" thickBot="1">
      <c r="A230" s="143" t="s">
        <v>1746</v>
      </c>
      <c r="B230" s="144" t="s">
        <v>1850</v>
      </c>
      <c r="C230" s="139" t="s">
        <v>377</v>
      </c>
      <c r="D230" s="185">
        <f>VLOOKUP('640.1'!A90,'640.1'!A90:N351,14,FALSE)</f>
        <v>69484.157044882668</v>
      </c>
    </row>
    <row r="231" spans="1:4" ht="54" thickTop="1" thickBot="1">
      <c r="A231" s="143" t="s">
        <v>1747</v>
      </c>
      <c r="B231" s="144" t="s">
        <v>1851</v>
      </c>
      <c r="C231" s="139" t="s">
        <v>377</v>
      </c>
      <c r="D231" s="185">
        <f>VLOOKUP('640.2'!A90,'640.2'!A90:N352,14,FALSE)</f>
        <v>137751.90204488268</v>
      </c>
    </row>
    <row r="232" spans="1:4" ht="54" thickTop="1" thickBot="1">
      <c r="A232" s="143" t="s">
        <v>1204</v>
      </c>
      <c r="B232" s="144" t="s">
        <v>1852</v>
      </c>
      <c r="C232" s="139" t="s">
        <v>1748</v>
      </c>
      <c r="D232" s="185">
        <f>VLOOKUP('641.1'!A90,'641.1'!A90:N353,14,FALSE)</f>
        <v>5224.6870528554546</v>
      </c>
    </row>
    <row r="233" spans="1:4" ht="54" thickTop="1" thickBot="1">
      <c r="A233" s="143" t="s">
        <v>1205</v>
      </c>
      <c r="B233" s="144" t="s">
        <v>1852</v>
      </c>
      <c r="C233" s="139" t="s">
        <v>377</v>
      </c>
      <c r="D233" s="185">
        <f>VLOOKUP('641.2'!A90,'641.2'!A90:N354,14,FALSE)</f>
        <v>47518.724552855456</v>
      </c>
    </row>
    <row r="234" spans="1:4" ht="54" thickTop="1" thickBot="1">
      <c r="A234" s="143" t="s">
        <v>1206</v>
      </c>
      <c r="B234" s="144" t="s">
        <v>1853</v>
      </c>
      <c r="C234" s="139" t="s">
        <v>1929</v>
      </c>
      <c r="D234" s="185">
        <f>VLOOKUP('642.1'!A90,'642.1'!A90:N355,14,FALSE)</f>
        <v>190519.95126361278</v>
      </c>
    </row>
    <row r="235" spans="1:4" ht="54" thickTop="1" thickBot="1">
      <c r="A235" s="143" t="s">
        <v>1207</v>
      </c>
      <c r="B235" s="144" t="s">
        <v>1854</v>
      </c>
      <c r="C235" s="139" t="s">
        <v>144</v>
      </c>
      <c r="D235" s="185">
        <f>VLOOKUP('642.2'!A90,'642.2'!A90:N356,14,FALSE)</f>
        <v>17191.279702126529</v>
      </c>
    </row>
    <row r="236" spans="1:4" ht="54" thickTop="1" thickBot="1">
      <c r="A236" s="143" t="s">
        <v>1208</v>
      </c>
      <c r="B236" s="144" t="s">
        <v>1855</v>
      </c>
      <c r="C236" s="139" t="s">
        <v>377</v>
      </c>
      <c r="D236" s="185">
        <f>VLOOKUP('650.1'!A95,'650.1'!A95:N358,14,FALSE)</f>
        <v>100797.5072638167</v>
      </c>
    </row>
    <row r="237" spans="1:4" ht="54" thickTop="1" thickBot="1">
      <c r="A237" s="143" t="s">
        <v>1209</v>
      </c>
      <c r="B237" s="144" t="s">
        <v>2233</v>
      </c>
      <c r="C237" s="139" t="s">
        <v>377</v>
      </c>
      <c r="D237" s="185">
        <f>VLOOKUP('650.2'!A93,'650.2'!A93:N359,14,FALSE)</f>
        <v>98826.609112756065</v>
      </c>
    </row>
    <row r="238" spans="1:4" ht="54" thickTop="1" thickBot="1">
      <c r="A238" s="143" t="s">
        <v>1210</v>
      </c>
      <c r="B238" s="144" t="s">
        <v>1856</v>
      </c>
      <c r="C238" s="139" t="s">
        <v>377</v>
      </c>
      <c r="D238" s="210">
        <f>VLOOKUP('650.3'!A90,'650.3'!A90:N360,14,FALSE)</f>
        <v>1.3</v>
      </c>
    </row>
    <row r="239" spans="1:4" ht="54" thickTop="1" thickBot="1">
      <c r="A239" s="143" t="s">
        <v>1211</v>
      </c>
      <c r="B239" s="144" t="s">
        <v>2237</v>
      </c>
      <c r="C239" s="139" t="s">
        <v>377</v>
      </c>
      <c r="D239" s="185">
        <f>VLOOKUP('650.4'!A93,'650.4'!A93:N361,14,FALSE)</f>
        <v>4629.3666877560581</v>
      </c>
    </row>
    <row r="240" spans="1:4" ht="55.2" thickTop="1" thickBot="1">
      <c r="A240" s="143" t="s">
        <v>1212</v>
      </c>
      <c r="B240" s="144" t="s">
        <v>1857</v>
      </c>
      <c r="C240" s="139" t="s">
        <v>233</v>
      </c>
      <c r="D240" s="185">
        <f>VLOOKUP('660.1'!A87,'660.1'!A87:N362,14,FALSE)</f>
        <v>203224.27589588557</v>
      </c>
    </row>
    <row r="241" spans="1:4" ht="73.2" thickTop="1" thickBot="1">
      <c r="A241" s="143" t="s">
        <v>1213</v>
      </c>
      <c r="B241" s="144" t="s">
        <v>1964</v>
      </c>
      <c r="C241" s="139" t="s">
        <v>144</v>
      </c>
      <c r="D241" s="185">
        <f>VLOOKUP('660.2'!A87,'660.2'!A87:N363,14,FALSE)</f>
        <v>239023.74739588558</v>
      </c>
    </row>
    <row r="242" spans="1:4" ht="54" thickTop="1" thickBot="1">
      <c r="A242" s="143" t="s">
        <v>1761</v>
      </c>
      <c r="B242" s="144" t="s">
        <v>1858</v>
      </c>
      <c r="C242" s="139" t="s">
        <v>144</v>
      </c>
      <c r="D242" s="185">
        <f>VLOOKUP('661.1'!A87,'661.1'!A87:N364,14,FALSE)</f>
        <v>374975.80652784737</v>
      </c>
    </row>
    <row r="243" spans="1:4" ht="54" thickTop="1" thickBot="1">
      <c r="A243" s="143" t="s">
        <v>1214</v>
      </c>
      <c r="B243" s="144" t="s">
        <v>1859</v>
      </c>
      <c r="C243" s="139" t="s">
        <v>144</v>
      </c>
      <c r="D243" s="185">
        <f>VLOOKUP('662.1'!A87,'662.1'!A87:N365,14,FALSE)</f>
        <v>447229.91238902824</v>
      </c>
    </row>
    <row r="244" spans="1:4" ht="54" thickTop="1" thickBot="1">
      <c r="A244" s="143" t="s">
        <v>1215</v>
      </c>
      <c r="B244" s="144" t="s">
        <v>1860</v>
      </c>
      <c r="C244" s="139" t="s">
        <v>144</v>
      </c>
      <c r="D244" s="185">
        <f>VLOOKUP('662.2'!A87,'662.2'!A87:N366,14,FALSE)</f>
        <v>433216.77905569482</v>
      </c>
    </row>
    <row r="245" spans="1:4" ht="54" thickTop="1" thickBot="1">
      <c r="A245" s="143" t="s">
        <v>1762</v>
      </c>
      <c r="B245" s="144" t="s">
        <v>1861</v>
      </c>
      <c r="C245" s="139" t="s">
        <v>144</v>
      </c>
      <c r="D245" s="185">
        <f>VLOOKUP('663.1'!A87,'663.1'!A87:N367,14,FALSE)</f>
        <v>15003.336755316326</v>
      </c>
    </row>
    <row r="246" spans="1:4" ht="54" thickTop="1" thickBot="1">
      <c r="A246" s="143" t="s">
        <v>1216</v>
      </c>
      <c r="B246" s="144" t="s">
        <v>1862</v>
      </c>
      <c r="C246" s="139" t="s">
        <v>388</v>
      </c>
      <c r="D246" s="185">
        <f>VLOOKUP('670.1'!A87,'670.1'!A87:N368,14,FALSE)</f>
        <v>663127.49632974493</v>
      </c>
    </row>
    <row r="247" spans="1:4" ht="54" thickTop="1" thickBot="1">
      <c r="A247" s="143" t="s">
        <v>1217</v>
      </c>
      <c r="B247" s="144" t="s">
        <v>1863</v>
      </c>
      <c r="C247" s="139" t="s">
        <v>388</v>
      </c>
      <c r="D247" s="185">
        <f>VLOOKUP('670.2'!A87,'670.2'!A87:N369,14,FALSE)</f>
        <v>687252.89632974495</v>
      </c>
    </row>
    <row r="248" spans="1:4" ht="54" thickTop="1" thickBot="1">
      <c r="A248" s="143" t="s">
        <v>1764</v>
      </c>
      <c r="B248" s="144" t="s">
        <v>1864</v>
      </c>
      <c r="C248" s="139" t="s">
        <v>388</v>
      </c>
      <c r="D248" s="185">
        <f>VLOOKUP('670.3'!A87,'670.3'!A87:N370,14,FALSE)</f>
        <v>730059.29632974498</v>
      </c>
    </row>
    <row r="249" spans="1:4" ht="54" thickTop="1" thickBot="1">
      <c r="A249" s="143" t="s">
        <v>1765</v>
      </c>
      <c r="B249" s="144" t="s">
        <v>1865</v>
      </c>
      <c r="C249" s="139" t="s">
        <v>388</v>
      </c>
      <c r="D249" s="185">
        <f>VLOOKUP('670.4'!A87,'670.4'!A87:N371,14,FALSE)</f>
        <v>730059.29632974498</v>
      </c>
    </row>
    <row r="250" spans="1:4" ht="54" thickTop="1" thickBot="1">
      <c r="A250" s="143" t="s">
        <v>1766</v>
      </c>
      <c r="B250" s="144" t="s">
        <v>1866</v>
      </c>
      <c r="C250" s="139" t="s">
        <v>388</v>
      </c>
      <c r="D250" s="185">
        <f>VLOOKUP('670.5'!A89,'670.5'!A89:N372,14,FALSE)</f>
        <v>10690846.228182908</v>
      </c>
    </row>
    <row r="251" spans="1:4" ht="54" thickTop="1" thickBot="1">
      <c r="A251" s="143" t="s">
        <v>1218</v>
      </c>
      <c r="B251" s="144" t="s">
        <v>1867</v>
      </c>
      <c r="C251" s="139" t="s">
        <v>388</v>
      </c>
      <c r="D251" s="185">
        <f>VLOOKUP('671.1'!A89,'671.1'!A89:N373,14,FALSE)</f>
        <v>663543.57255316328</v>
      </c>
    </row>
    <row r="252" spans="1:4" ht="54" thickTop="1" thickBot="1">
      <c r="A252" s="143" t="s">
        <v>1219</v>
      </c>
      <c r="B252" s="144" t="s">
        <v>1868</v>
      </c>
      <c r="C252" s="139" t="s">
        <v>144</v>
      </c>
      <c r="D252" s="185">
        <f>VLOOKUP('671.2'!A89,'671.2'!A89:N374,14,FALSE)</f>
        <v>181462.58876950206</v>
      </c>
    </row>
    <row r="253" spans="1:4" ht="54" thickTop="1" thickBot="1">
      <c r="A253" s="143" t="s">
        <v>1767</v>
      </c>
      <c r="B253" s="144" t="s">
        <v>1869</v>
      </c>
      <c r="C253" s="139" t="s">
        <v>388</v>
      </c>
      <c r="D253" s="185">
        <f>VLOOKUP('671.3'!A87,'671.3'!A87:N375,14,FALSE)</f>
        <v>705790.07957442862</v>
      </c>
    </row>
    <row r="254" spans="1:4" ht="54" thickTop="1" thickBot="1">
      <c r="A254" s="143" t="s">
        <v>1768</v>
      </c>
      <c r="B254" s="144" t="s">
        <v>1870</v>
      </c>
      <c r="C254" s="139" t="s">
        <v>144</v>
      </c>
      <c r="D254" s="185">
        <f>VLOOKUP('671.4'!A87,'671.4'!A87:N376,14,FALSE)</f>
        <v>184847.4692375864</v>
      </c>
    </row>
    <row r="255" spans="1:4" ht="54" thickTop="1" thickBot="1">
      <c r="A255" s="143" t="s">
        <v>1220</v>
      </c>
      <c r="B255" s="144" t="s">
        <v>1871</v>
      </c>
      <c r="C255" s="139" t="s">
        <v>144</v>
      </c>
      <c r="D255" s="185">
        <f>VLOOKUP('672.1'!A87,'672.1'!A87:N377,14,FALSE)</f>
        <v>68821.386755316315</v>
      </c>
    </row>
    <row r="256" spans="1:4" ht="54" thickTop="1" thickBot="1">
      <c r="A256" s="143" t="s">
        <v>1769</v>
      </c>
      <c r="B256" s="144" t="s">
        <v>1872</v>
      </c>
      <c r="C256" s="139" t="s">
        <v>144</v>
      </c>
      <c r="D256" s="185">
        <f>VLOOKUP('672.2'!A87,'672.2'!A87:N378,14,FALSE)</f>
        <v>28920.783769502039</v>
      </c>
    </row>
    <row r="257" spans="1:4" ht="54" thickTop="1" thickBot="1">
      <c r="A257" s="143" t="s">
        <v>1770</v>
      </c>
      <c r="B257" s="144" t="s">
        <v>1873</v>
      </c>
      <c r="C257" s="139" t="s">
        <v>144</v>
      </c>
      <c r="D257" s="185">
        <f>VLOOKUP('672.3'!A87,'672.3'!A87:N379,14,FALSE)</f>
        <v>70358.880706379583</v>
      </c>
    </row>
    <row r="258" spans="1:4" ht="54" thickTop="1" thickBot="1">
      <c r="A258" s="143" t="s">
        <v>1771</v>
      </c>
      <c r="B258" s="144" t="s">
        <v>1874</v>
      </c>
      <c r="C258" s="139" t="s">
        <v>144</v>
      </c>
      <c r="D258" s="185">
        <f>VLOOKUP('672.4'!A87,'672.3'!A87:N380,14,FALSE)</f>
        <v>70358.880706379583</v>
      </c>
    </row>
    <row r="259" spans="1:4" ht="54" thickTop="1" thickBot="1">
      <c r="A259" s="143" t="s">
        <v>1816</v>
      </c>
      <c r="B259" s="144" t="s">
        <v>1875</v>
      </c>
      <c r="C259" s="139" t="s">
        <v>233</v>
      </c>
      <c r="D259" s="185">
        <f>VLOOKUP('673.1.1'!A87,'673.1.1'!A87:N381,14,FALSE)</f>
        <v>8694.709459219388</v>
      </c>
    </row>
    <row r="260" spans="1:4" ht="54" thickTop="1" thickBot="1">
      <c r="A260" s="143" t="s">
        <v>1817</v>
      </c>
      <c r="B260" s="144" t="s">
        <v>2152</v>
      </c>
      <c r="C260" s="139" t="s">
        <v>233</v>
      </c>
      <c r="D260" s="185">
        <f>VLOOKUP('673.1.2'!A87,'673.1.2'!A87:N382,14,FALSE)</f>
        <v>9980.2794592193877</v>
      </c>
    </row>
    <row r="261" spans="1:4" ht="54" thickTop="1" thickBot="1">
      <c r="A261" s="143" t="s">
        <v>1221</v>
      </c>
      <c r="B261" s="144" t="s">
        <v>1876</v>
      </c>
      <c r="C261" s="139" t="s">
        <v>388</v>
      </c>
      <c r="D261" s="185">
        <f>VLOOKUP('673.2'!A87,'673.2'!A87:N383,14,FALSE)</f>
        <v>90963.038212759187</v>
      </c>
    </row>
    <row r="262" spans="1:4" ht="54" thickTop="1" thickBot="1">
      <c r="A262" s="143" t="s">
        <v>1222</v>
      </c>
      <c r="B262" s="144" t="s">
        <v>1877</v>
      </c>
      <c r="C262" s="139" t="s">
        <v>388</v>
      </c>
      <c r="D262" s="185">
        <f>VLOOKUP('673.3'!A89,'673.3'!A89:N384,14,FALSE)</f>
        <v>79215.491953726916</v>
      </c>
    </row>
    <row r="263" spans="1:4" ht="54" thickTop="1" thickBot="1">
      <c r="A263" s="143" t="s">
        <v>1223</v>
      </c>
      <c r="B263" s="144" t="s">
        <v>2102</v>
      </c>
      <c r="C263" s="139" t="s">
        <v>144</v>
      </c>
      <c r="D263" s="185">
        <f>VLOOKUP('674.1'!A89,'674.1'!A89:N385,14,FALSE)</f>
        <v>128982.62626594899</v>
      </c>
    </row>
    <row r="264" spans="1:4" ht="54" thickTop="1" thickBot="1">
      <c r="A264" s="143" t="s">
        <v>1224</v>
      </c>
      <c r="B264" s="144" t="s">
        <v>1878</v>
      </c>
      <c r="C264" s="139" t="s">
        <v>144</v>
      </c>
      <c r="D264" s="185">
        <f>VLOOKUP('674.2'!A89,'674.2'!A89:N386,14,FALSE)</f>
        <v>241338.69004253059</v>
      </c>
    </row>
    <row r="265" spans="1:4" ht="54" thickTop="1" thickBot="1">
      <c r="A265" s="143" t="s">
        <v>1225</v>
      </c>
      <c r="B265" s="144" t="s">
        <v>1879</v>
      </c>
      <c r="C265" s="139" t="s">
        <v>233</v>
      </c>
      <c r="D265" s="185">
        <f>VLOOKUP('680.1'!A87,'680.1'!A87:N387,14,FALSE)</f>
        <v>285334.24299905234</v>
      </c>
    </row>
    <row r="266" spans="1:4" ht="54" thickTop="1" thickBot="1">
      <c r="A266" s="143" t="s">
        <v>1226</v>
      </c>
      <c r="B266" s="144" t="s">
        <v>1880</v>
      </c>
      <c r="C266" s="139" t="s">
        <v>144</v>
      </c>
      <c r="D266" s="185">
        <f>VLOOKUP('680.2'!A87,'680.2'!A87:N388,14,FALSE)</f>
        <v>27933.411034447232</v>
      </c>
    </row>
    <row r="267" spans="1:4" ht="54" thickTop="1" thickBot="1">
      <c r="A267" s="143" t="s">
        <v>1227</v>
      </c>
      <c r="B267" s="144" t="s">
        <v>1881</v>
      </c>
      <c r="C267" s="139" t="s">
        <v>388</v>
      </c>
      <c r="D267" s="185">
        <f>VLOOKUP('680.3'!A89,'680.3'!A89:N389,14,FALSE)</f>
        <v>1164707.1672960969</v>
      </c>
    </row>
    <row r="268" spans="1:4" ht="54" thickTop="1" thickBot="1">
      <c r="A268" s="143" t="s">
        <v>1228</v>
      </c>
      <c r="B268" s="144" t="s">
        <v>1882</v>
      </c>
      <c r="C268" s="139" t="s">
        <v>388</v>
      </c>
      <c r="D268" s="185">
        <f>VLOOKUP('681.1'!A89,'681.1'!A89:N390,14,FALSE)</f>
        <v>581526.68553189794</v>
      </c>
    </row>
    <row r="269" spans="1:4" ht="54" thickTop="1" thickBot="1">
      <c r="A269" s="143" t="s">
        <v>1776</v>
      </c>
      <c r="B269" s="144" t="s">
        <v>1883</v>
      </c>
      <c r="C269" s="139" t="s">
        <v>388</v>
      </c>
      <c r="D269" s="185">
        <f>VLOOKUP('681.2'!A89,'681.2'!A89:N391,14,FALSE)</f>
        <v>605652.08553189784</v>
      </c>
    </row>
    <row r="270" spans="1:4" ht="54" thickTop="1" thickBot="1">
      <c r="A270" s="143" t="s">
        <v>1777</v>
      </c>
      <c r="B270" s="144" t="s">
        <v>1884</v>
      </c>
      <c r="C270" s="139" t="s">
        <v>388</v>
      </c>
      <c r="D270" s="185">
        <f>VLOOKUP('681.3'!A89,'681.3'!A89:N392,14,FALSE)</f>
        <v>648458.48553189787</v>
      </c>
    </row>
    <row r="271" spans="1:4" ht="54" thickTop="1" thickBot="1">
      <c r="A271" s="143" t="s">
        <v>1778</v>
      </c>
      <c r="B271" s="144" t="s">
        <v>1885</v>
      </c>
      <c r="C271" s="139" t="s">
        <v>388</v>
      </c>
      <c r="D271" s="185">
        <f>VLOOKUP('681.4'!A89,'681.4'!A89:N393,14,FALSE)</f>
        <v>648458.48553189787</v>
      </c>
    </row>
    <row r="272" spans="1:4" ht="54" thickTop="1" thickBot="1">
      <c r="A272" s="143" t="s">
        <v>1229</v>
      </c>
      <c r="B272" s="144" t="s">
        <v>1886</v>
      </c>
      <c r="C272" s="139" t="s">
        <v>388</v>
      </c>
      <c r="D272" s="185">
        <f>VLOOKUP('682.1'!A89,'682.1'!A89:N394,14,FALSE)</f>
        <v>413043.50053189794</v>
      </c>
    </row>
    <row r="273" spans="1:4" ht="54" thickTop="1" thickBot="1">
      <c r="A273" s="143" t="s">
        <v>1779</v>
      </c>
      <c r="B273" s="144" t="s">
        <v>1887</v>
      </c>
      <c r="C273" s="139" t="s">
        <v>388</v>
      </c>
      <c r="D273" s="185">
        <f>VLOOKUP('682.2'!A89,'682.2'!A89:N395,14,FALSE)</f>
        <v>413043.50053189794</v>
      </c>
    </row>
    <row r="274" spans="1:4" ht="54" thickTop="1" thickBot="1">
      <c r="A274" s="143" t="s">
        <v>1781</v>
      </c>
      <c r="B274" s="144" t="s">
        <v>1888</v>
      </c>
      <c r="C274" s="139" t="s">
        <v>388</v>
      </c>
      <c r="D274" s="185">
        <f>VLOOKUP('682.3'!A89,'682.3'!A89:N396,14,FALSE)</f>
        <v>413043.50053189794</v>
      </c>
    </row>
    <row r="275" spans="1:4" ht="54" thickTop="1" thickBot="1">
      <c r="A275" s="143" t="s">
        <v>1783</v>
      </c>
      <c r="B275" s="144" t="s">
        <v>2103</v>
      </c>
      <c r="C275" s="139" t="s">
        <v>388</v>
      </c>
      <c r="D275" s="185">
        <f>VLOOKUP('682.4'!A89,'682.4'!A89:N397,14,FALSE)</f>
        <v>413043.50053189794</v>
      </c>
    </row>
    <row r="276" spans="1:4" ht="54" thickTop="1" thickBot="1">
      <c r="A276" s="143" t="s">
        <v>1785</v>
      </c>
      <c r="B276" s="144" t="s">
        <v>1889</v>
      </c>
      <c r="C276" s="139" t="s">
        <v>233</v>
      </c>
      <c r="D276" s="185">
        <f>VLOOKUP('683.1'!A89,'683.1'!A89:N398,14,FALSE)</f>
        <v>11430.271003037898</v>
      </c>
    </row>
    <row r="277" spans="1:4" ht="54" thickTop="1" thickBot="1">
      <c r="A277" s="143" t="s">
        <v>1787</v>
      </c>
      <c r="B277" s="144" t="s">
        <v>1890</v>
      </c>
      <c r="C277" s="139" t="s">
        <v>233</v>
      </c>
      <c r="D277" s="185">
        <f>VLOOKUP('683.2'!A89,'683.2'!A89:N399,14,FALSE)</f>
        <v>22454.141003037901</v>
      </c>
    </row>
    <row r="278" spans="1:4" ht="54" thickTop="1" thickBot="1">
      <c r="A278" s="143" t="s">
        <v>1789</v>
      </c>
      <c r="B278" s="144" t="s">
        <v>1891</v>
      </c>
      <c r="C278" s="139" t="s">
        <v>233</v>
      </c>
      <c r="D278" s="185">
        <f>VLOOKUP('683.3'!A89,'683.3'!A89:N400,14,FALSE)</f>
        <v>11430.271003037898</v>
      </c>
    </row>
    <row r="279" spans="1:4" ht="54" thickTop="1" thickBot="1">
      <c r="A279" s="143" t="s">
        <v>1790</v>
      </c>
      <c r="B279" s="144" t="s">
        <v>1892</v>
      </c>
      <c r="C279" s="139" t="s">
        <v>233</v>
      </c>
      <c r="D279" s="185">
        <f>VLOOKUP('683.4'!A89,'683.4'!A89:N401,14,FALSE)</f>
        <v>22454.141003037901</v>
      </c>
    </row>
    <row r="280" spans="1:4" ht="54" thickTop="1" thickBot="1">
      <c r="A280" s="143" t="s">
        <v>1791</v>
      </c>
      <c r="B280" s="144" t="s">
        <v>1893</v>
      </c>
      <c r="C280" s="139" t="s">
        <v>233</v>
      </c>
      <c r="D280" s="185">
        <f>VLOOKUP('683.5'!A87,'683.5'!A87:N402,14,FALSE)</f>
        <v>1174497.2497543036</v>
      </c>
    </row>
    <row r="281" spans="1:4" ht="54" thickTop="1" thickBot="1">
      <c r="A281" s="143" t="s">
        <v>2153</v>
      </c>
      <c r="B281" s="144" t="s">
        <v>1894</v>
      </c>
      <c r="C281" s="139" t="s">
        <v>233</v>
      </c>
      <c r="D281" s="185">
        <f>VLOOKUP('690.1.1'!A89,'690.1.1'!A89:N403,14,FALSE)</f>
        <v>13483.499404253062</v>
      </c>
    </row>
    <row r="282" spans="1:4" ht="54" thickTop="1" thickBot="1">
      <c r="A282" s="143" t="s">
        <v>1794</v>
      </c>
      <c r="B282" s="144" t="s">
        <v>1895</v>
      </c>
      <c r="C282" s="139" t="s">
        <v>233</v>
      </c>
      <c r="D282" s="185">
        <f>VLOOKUP('690.1.2'!A89,'690.1.2'!A89:N404,14,FALSE)</f>
        <v>34055.922021265302</v>
      </c>
    </row>
    <row r="283" spans="1:4" ht="54" thickTop="1" thickBot="1">
      <c r="A283" s="143" t="s">
        <v>1230</v>
      </c>
      <c r="B283" s="144" t="s">
        <v>1896</v>
      </c>
      <c r="C283" s="139" t="s">
        <v>144</v>
      </c>
      <c r="D283" s="185">
        <f>VLOOKUP('700.1'!A89,'700.1'!A89:N405,14,FALSE)</f>
        <v>1640.7076211815038</v>
      </c>
    </row>
    <row r="284" spans="1:4" ht="54" thickTop="1" thickBot="1">
      <c r="A284" s="143" t="s">
        <v>1231</v>
      </c>
      <c r="B284" s="144" t="s">
        <v>1897</v>
      </c>
      <c r="C284" s="139" t="s">
        <v>144</v>
      </c>
      <c r="D284" s="185">
        <f>VLOOKUP('700.2'!A89,'700.2'!A89:N406,14,FALSE)</f>
        <v>1644.3366794842984</v>
      </c>
    </row>
    <row r="285" spans="1:4" ht="54" thickTop="1" thickBot="1">
      <c r="A285" s="143" t="s">
        <v>1232</v>
      </c>
      <c r="B285" s="144" t="s">
        <v>1898</v>
      </c>
      <c r="C285" s="139" t="s">
        <v>233</v>
      </c>
      <c r="D285" s="185">
        <f>VLOOKUP('700.3'!A89,'700.3'!A89:N407,14,FALSE)</f>
        <v>45691.716370681665</v>
      </c>
    </row>
    <row r="286" spans="1:4" ht="54" thickTop="1" thickBot="1">
      <c r="A286" s="143" t="s">
        <v>1233</v>
      </c>
      <c r="B286" s="144" t="s">
        <v>1899</v>
      </c>
      <c r="C286" s="139" t="s">
        <v>233</v>
      </c>
      <c r="D286" s="185">
        <f>VLOOKUP('700.4'!A89,'700.4'!A89:N408,14,FALSE)</f>
        <v>48336.010072601559</v>
      </c>
    </row>
    <row r="287" spans="1:4" ht="54" thickTop="1" thickBot="1">
      <c r="A287" s="143" t="s">
        <v>1234</v>
      </c>
      <c r="B287" s="144" t="s">
        <v>1900</v>
      </c>
      <c r="C287" s="139" t="s">
        <v>1929</v>
      </c>
      <c r="D287" s="185">
        <f>VLOOKUP('701.1'!A89,'701.1'!A89:N409,14,FALSE)</f>
        <v>11808.578280871217</v>
      </c>
    </row>
    <row r="288" spans="1:4" ht="54" thickTop="1" thickBot="1">
      <c r="A288" s="143" t="s">
        <v>1797</v>
      </c>
      <c r="B288" s="144" t="s">
        <v>1901</v>
      </c>
      <c r="C288" s="139" t="s">
        <v>1929</v>
      </c>
      <c r="D288" s="185">
        <f>VLOOKUP('710.1'!A89,'710.1'!A89:N410,14,FALSE)</f>
        <v>510443.72107260156</v>
      </c>
    </row>
    <row r="289" spans="1:4" ht="54" thickTop="1" thickBot="1">
      <c r="A289" s="143" t="s">
        <v>1235</v>
      </c>
      <c r="B289" s="144" t="s">
        <v>1902</v>
      </c>
      <c r="C289" s="139" t="s">
        <v>233</v>
      </c>
      <c r="D289" s="185">
        <f>VLOOKUP('710.2'!A89,'710.2'!A89:N411,14,FALSE)</f>
        <v>501623.22107260156</v>
      </c>
    </row>
    <row r="290" spans="1:4" ht="54" thickTop="1" thickBot="1">
      <c r="A290" s="143" t="s">
        <v>1236</v>
      </c>
      <c r="B290" s="144" t="s">
        <v>1903</v>
      </c>
      <c r="C290" s="139" t="s">
        <v>1929</v>
      </c>
      <c r="D290" s="185">
        <f>VLOOKUP('720.1'!A89,'720.1'!A89:N412,14,FALSE)</f>
        <v>141496.63203630078</v>
      </c>
    </row>
    <row r="291" spans="1:4" ht="54" thickTop="1" thickBot="1">
      <c r="A291" s="143" t="s">
        <v>1237</v>
      </c>
      <c r="B291" s="144" t="s">
        <v>1904</v>
      </c>
      <c r="C291" s="139" t="s">
        <v>144</v>
      </c>
      <c r="D291" s="185">
        <f>VLOOKUP('730.1'!A89,'730.1'!A89:N413,14,FALSE)</f>
        <v>115179.59289072525</v>
      </c>
    </row>
    <row r="292" spans="1:4" ht="54" thickTop="1" thickBot="1">
      <c r="A292" s="143" t="s">
        <v>1238</v>
      </c>
      <c r="B292" s="144" t="s">
        <v>1905</v>
      </c>
      <c r="C292" s="139" t="s">
        <v>1929</v>
      </c>
      <c r="D292" s="185">
        <f>VLOOKUP('730.2'!A89,'730.2'!A89:N414,14,FALSE)</f>
        <v>91291.882695707289</v>
      </c>
    </row>
    <row r="293" spans="1:4" ht="54" thickTop="1" thickBot="1">
      <c r="A293" s="143" t="s">
        <v>1239</v>
      </c>
      <c r="B293" s="144" t="s">
        <v>1906</v>
      </c>
      <c r="C293" s="139" t="s">
        <v>1929</v>
      </c>
      <c r="D293" s="185">
        <f>VLOOKUP('730.3'!A89,'730.3'!A89:N415,14,FALSE)</f>
        <v>83271.623478317881</v>
      </c>
    </row>
    <row r="294" spans="1:4" ht="54" thickTop="1" thickBot="1">
      <c r="A294" s="143" t="s">
        <v>1798</v>
      </c>
      <c r="B294" s="144" t="s">
        <v>1907</v>
      </c>
      <c r="C294" s="139" t="s">
        <v>1929</v>
      </c>
      <c r="D294" s="185">
        <f>VLOOKUP('730.4'!A89,'730.4'!A89:N416,14,FALSE)</f>
        <v>169495.42347831788</v>
      </c>
    </row>
    <row r="295" spans="1:4" ht="54" thickTop="1" thickBot="1">
      <c r="A295" s="143" t="s">
        <v>1240</v>
      </c>
      <c r="B295" s="144" t="s">
        <v>1908</v>
      </c>
      <c r="C295" s="139" t="s">
        <v>144</v>
      </c>
      <c r="D295" s="185">
        <f>VLOOKUP('731.1'!A89,'731.1'!A89:N417,14,FALSE)</f>
        <v>670296.65905164427</v>
      </c>
    </row>
    <row r="296" spans="1:4" ht="54" thickTop="1" thickBot="1">
      <c r="A296" s="143" t="s">
        <v>1241</v>
      </c>
      <c r="B296" s="144" t="s">
        <v>1909</v>
      </c>
      <c r="C296" s="139" t="s">
        <v>2101</v>
      </c>
      <c r="D296" s="185">
        <f>VLOOKUP('740.1'!A89,'740.1'!A89:N418,14,FALSE)</f>
        <v>12184.024863365848</v>
      </c>
    </row>
    <row r="297" spans="1:4" ht="54" thickTop="1" thickBot="1">
      <c r="A297" s="143" t="s">
        <v>1801</v>
      </c>
      <c r="B297" s="144" t="s">
        <v>1910</v>
      </c>
      <c r="C297" s="139" t="s">
        <v>1929</v>
      </c>
      <c r="D297" s="185">
        <f>VLOOKUP('741.1'!A89,'741.1'!A89:N419,14,FALSE)</f>
        <v>299828.39626633533</v>
      </c>
    </row>
    <row r="298" spans="1:4" ht="54" thickTop="1" thickBot="1">
      <c r="A298" s="143" t="s">
        <v>1242</v>
      </c>
      <c r="B298" s="144" t="s">
        <v>1911</v>
      </c>
      <c r="C298" s="139" t="s">
        <v>144</v>
      </c>
      <c r="D298" s="185">
        <f>VLOOKUP('800.1'!A89,'800.1'!A89:N420,14,FALSE)</f>
        <v>78586.281379262975</v>
      </c>
    </row>
    <row r="299" spans="1:4" ht="54" thickTop="1" thickBot="1">
      <c r="A299" s="143" t="s">
        <v>1243</v>
      </c>
      <c r="B299" s="144" t="s">
        <v>1912</v>
      </c>
      <c r="C299" s="139" t="s">
        <v>144</v>
      </c>
      <c r="D299" s="185">
        <f>VLOOKUP('800.2'!A89,'800.2'!A89:N421,14,FALSE)</f>
        <v>85030.381379262981</v>
      </c>
    </row>
    <row r="300" spans="1:4" ht="54" thickTop="1" thickBot="1">
      <c r="A300" s="143" t="s">
        <v>1244</v>
      </c>
      <c r="B300" s="144" t="s">
        <v>1913</v>
      </c>
      <c r="C300" s="139" t="s">
        <v>144</v>
      </c>
      <c r="D300" s="185">
        <f>VLOOKUP('800.3'!A89,'800.3'!A89:N422,14,FALSE)</f>
        <v>120971.42551705189</v>
      </c>
    </row>
    <row r="301" spans="1:4" ht="54" thickTop="1" thickBot="1">
      <c r="A301" s="143" t="s">
        <v>1245</v>
      </c>
      <c r="B301" s="144" t="s">
        <v>1914</v>
      </c>
      <c r="C301" s="139" t="s">
        <v>144</v>
      </c>
      <c r="D301" s="185">
        <f>VLOOKUP('800.4'!A89,'800.4'!A89:N423,14,FALSE)</f>
        <v>127099.6255170519</v>
      </c>
    </row>
    <row r="302" spans="1:4" ht="54" thickTop="1" thickBot="1">
      <c r="A302" s="143" t="s">
        <v>1802</v>
      </c>
      <c r="B302" s="144" t="s">
        <v>1915</v>
      </c>
      <c r="C302" s="139" t="s">
        <v>1929</v>
      </c>
      <c r="D302" s="185">
        <f>VLOOKUP('802.1'!A89,'802.1'!A89:N424,14,FALSE)</f>
        <v>364798.90010126331</v>
      </c>
    </row>
    <row r="303" spans="1:4" ht="54" thickTop="1" thickBot="1">
      <c r="A303" s="143" t="s">
        <v>1803</v>
      </c>
      <c r="B303" s="144" t="s">
        <v>1965</v>
      </c>
      <c r="C303" s="139" t="s">
        <v>1929</v>
      </c>
      <c r="D303" s="185">
        <f>VLOOKUP('802.2'!A89,'802.2'!A89:N425,14,FALSE)</f>
        <v>63666.725075947499</v>
      </c>
    </row>
    <row r="304" spans="1:4" ht="54" thickTop="1" thickBot="1">
      <c r="A304" s="143" t="s">
        <v>1804</v>
      </c>
      <c r="B304" s="144" t="s">
        <v>1916</v>
      </c>
      <c r="C304" s="139" t="s">
        <v>1929</v>
      </c>
      <c r="D304" s="185">
        <f>VLOOKUP('802.3'!A89,'802.3'!A89:N426,14,FALSE)</f>
        <v>39324.690594373169</v>
      </c>
    </row>
    <row r="305" spans="1:4" ht="54" thickTop="1" thickBot="1">
      <c r="A305" s="143" t="s">
        <v>1805</v>
      </c>
      <c r="B305" s="144" t="s">
        <v>1917</v>
      </c>
      <c r="C305" s="139" t="s">
        <v>1929</v>
      </c>
      <c r="D305" s="185">
        <f>VLOOKUP('802.4'!A89,'802.4'!A89:N427,14,FALSE)</f>
        <v>32962.567945779876</v>
      </c>
    </row>
    <row r="306" spans="1:4" ht="54" thickTop="1" thickBot="1">
      <c r="A306" s="143" t="s">
        <v>1806</v>
      </c>
      <c r="B306" s="144" t="s">
        <v>1918</v>
      </c>
      <c r="C306" s="139" t="s">
        <v>1929</v>
      </c>
      <c r="D306" s="185">
        <f>VLOOKUP('802.5'!A89,'802.5'!A89:N428,14,FALSE)</f>
        <v>243789.13106879478</v>
      </c>
    </row>
    <row r="307" spans="1:4" ht="54" thickTop="1" thickBot="1">
      <c r="A307" s="143" t="s">
        <v>1807</v>
      </c>
      <c r="B307" s="144" t="s">
        <v>1919</v>
      </c>
      <c r="C307" s="139" t="s">
        <v>1929</v>
      </c>
      <c r="D307" s="185">
        <f>VLOOKUP('802.6'!A89,'802.6'!A89:N429,14,FALSE)</f>
        <v>237932.63106879478</v>
      </c>
    </row>
    <row r="308" spans="1:4" ht="54" thickTop="1" thickBot="1">
      <c r="A308" s="143" t="s">
        <v>1808</v>
      </c>
      <c r="B308" s="144" t="s">
        <v>1920</v>
      </c>
      <c r="C308" s="139" t="s">
        <v>1929</v>
      </c>
      <c r="D308" s="185">
        <f>VLOOKUP('802.7'!A89,'802.7'!A89:N430,14,FALSE)</f>
        <v>154654.33547782718</v>
      </c>
    </row>
    <row r="309" spans="1:4" ht="54" thickTop="1" thickBot="1">
      <c r="A309" s="143" t="s">
        <v>1809</v>
      </c>
      <c r="B309" s="144" t="s">
        <v>1921</v>
      </c>
      <c r="C309" s="139" t="s">
        <v>1929</v>
      </c>
      <c r="D309" s="185">
        <f>VLOOKUP('802.8'!A89,'802.8'!A89:N431,14,FALSE)</f>
        <v>131993.36429759045</v>
      </c>
    </row>
    <row r="310" spans="1:4" ht="54" thickTop="1" thickBot="1">
      <c r="A310" s="143" t="s">
        <v>1246</v>
      </c>
      <c r="B310" s="144" t="s">
        <v>1922</v>
      </c>
      <c r="C310" s="139" t="s">
        <v>233</v>
      </c>
      <c r="D310" s="185">
        <f>VLOOKUP('810.1'!A89,'810.1'!A89:N432,14,FALSE)</f>
        <v>307644.60517223616</v>
      </c>
    </row>
    <row r="311" spans="1:4" ht="54" thickTop="1" thickBot="1">
      <c r="A311" s="143" t="s">
        <v>1247</v>
      </c>
      <c r="B311" s="144" t="s">
        <v>1923</v>
      </c>
      <c r="C311" s="139" t="s">
        <v>233</v>
      </c>
      <c r="D311" s="185">
        <f>VLOOKUP('810.2'!A89,'810.2'!A89:N433,14,FALSE)</f>
        <v>207186.17206889443</v>
      </c>
    </row>
    <row r="312" spans="1:4" ht="54" thickTop="1" thickBot="1">
      <c r="A312" s="143" t="s">
        <v>1248</v>
      </c>
      <c r="B312" s="144" t="s">
        <v>1924</v>
      </c>
      <c r="C312" s="139" t="s">
        <v>233</v>
      </c>
      <c r="D312" s="185">
        <f>VLOOKUP('810.3'!A89,'810.3'!A89:N435,14,FALSE)</f>
        <v>202623.71388411845</v>
      </c>
    </row>
    <row r="313" spans="1:4" ht="55.2" thickTop="1" thickBot="1">
      <c r="A313" s="143" t="s">
        <v>1810</v>
      </c>
      <c r="B313" s="144" t="s">
        <v>2156</v>
      </c>
      <c r="C313" s="139" t="s">
        <v>233</v>
      </c>
      <c r="D313" s="185">
        <f>VLOOKUP('811.1'!A89,'811.1'!A89:N436,14,FALSE)</f>
        <v>302043.47889678046</v>
      </c>
    </row>
    <row r="314" spans="1:4" ht="55.2" thickTop="1" thickBot="1">
      <c r="A314" s="143" t="s">
        <v>1811</v>
      </c>
      <c r="B314" s="144" t="s">
        <v>2157</v>
      </c>
      <c r="C314" s="139" t="s">
        <v>233</v>
      </c>
      <c r="D314" s="185">
        <f>VLOOKUP('811.2'!A89,'811.2'!A89:N437,14,FALSE)</f>
        <v>310394.54889678047</v>
      </c>
    </row>
    <row r="315" spans="1:4" ht="54" thickTop="1" thickBot="1">
      <c r="A315" s="143" t="s">
        <v>1249</v>
      </c>
      <c r="B315" s="144" t="s">
        <v>2159</v>
      </c>
      <c r="C315" s="139" t="s">
        <v>233</v>
      </c>
      <c r="D315" s="185">
        <f>VLOOKUP('812.1'!A89,'812.1'!A89:N438,14,FALSE)</f>
        <v>66667.983303267072</v>
      </c>
    </row>
    <row r="316" spans="1:4" ht="54" thickTop="1" thickBot="1">
      <c r="A316" s="143" t="s">
        <v>1812</v>
      </c>
      <c r="B316" s="144" t="s">
        <v>1925</v>
      </c>
      <c r="C316" s="139" t="s">
        <v>2101</v>
      </c>
      <c r="D316" s="185">
        <f>VLOOKUP('820.1'!A89,'820.1'!A89:N439,14,FALSE)</f>
        <v>42972.873510632649</v>
      </c>
    </row>
    <row r="317" spans="1:4" ht="54" thickTop="1" thickBot="1">
      <c r="A317" s="143" t="s">
        <v>1813</v>
      </c>
      <c r="B317" s="144" t="s">
        <v>1926</v>
      </c>
      <c r="C317" s="139" t="s">
        <v>1068</v>
      </c>
      <c r="D317" s="185">
        <f>VLOOKUP('820.1.2'!A88,'820.1.2'!A88:N440,14,FALSE)</f>
        <v>6986787.83687755</v>
      </c>
    </row>
    <row r="318" spans="1:4" ht="54" thickTop="1" thickBot="1">
      <c r="A318" s="143" t="s">
        <v>1250</v>
      </c>
      <c r="B318" s="144" t="s">
        <v>1927</v>
      </c>
      <c r="C318" s="139" t="s">
        <v>2104</v>
      </c>
      <c r="D318" s="185">
        <f>VLOOKUP('900.1'!A88,'900.1'!A88:N441,14,FALSE)</f>
        <v>926.25802469135806</v>
      </c>
    </row>
    <row r="319" spans="1:4" ht="55.2" thickTop="1" thickBot="1">
      <c r="A319" s="143" t="s">
        <v>1251</v>
      </c>
      <c r="B319" s="144" t="s">
        <v>2301</v>
      </c>
      <c r="C319" s="139" t="s">
        <v>2105</v>
      </c>
      <c r="D319" s="185">
        <f>VLOOKUP('900.2'!A88,'900.2'!A88:N442,14,FALSE)</f>
        <v>1136.7712121212121</v>
      </c>
    </row>
    <row r="320" spans="1:4" ht="54" thickTop="1" thickBot="1">
      <c r="A320" s="143" t="s">
        <v>1252</v>
      </c>
      <c r="B320" s="144" t="s">
        <v>1928</v>
      </c>
      <c r="C320" s="139" t="s">
        <v>2105</v>
      </c>
      <c r="D320" s="185">
        <f>VLOOKUP('900.3'!A88,'900.3'!A88:N443,14,FALSE)</f>
        <v>1136.7712121212121</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C72" sqref="C72"/>
      <selection pane="topRight" activeCell="C72" sqref="C72"/>
      <selection pane="bottomLeft" activeCell="C72" sqref="C72"/>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8" t="s">
        <v>1934</v>
      </c>
      <c r="B1" s="679"/>
      <c r="C1" s="679"/>
      <c r="D1" s="680"/>
    </row>
    <row r="2" spans="1:4" ht="20.25" customHeight="1" thickBot="1">
      <c r="A2" s="681"/>
      <c r="B2" s="682"/>
      <c r="C2" s="682"/>
      <c r="D2" s="683"/>
    </row>
    <row r="3" spans="1:4" ht="15.6" thickTop="1" thickBot="1">
      <c r="A3" s="677" t="s">
        <v>2329</v>
      </c>
      <c r="B3" s="677"/>
      <c r="C3" s="677"/>
      <c r="D3" s="677"/>
    </row>
    <row r="4" spans="1:4" ht="15.6" thickTop="1" thickBot="1">
      <c r="A4" s="677"/>
      <c r="B4" s="677"/>
      <c r="C4" s="677"/>
      <c r="D4" s="677"/>
    </row>
    <row r="5" spans="1:4" ht="15.6" thickTop="1" thickBot="1">
      <c r="A5" s="677"/>
      <c r="B5" s="677"/>
      <c r="C5" s="677"/>
      <c r="D5" s="677"/>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16">
        <v>56173.925726710004</v>
      </c>
    </row>
    <row r="9" spans="1:4" ht="15.6" thickTop="1" thickBot="1">
      <c r="A9" s="9" t="s">
        <v>102</v>
      </c>
      <c r="B9" s="10" t="s">
        <v>1966</v>
      </c>
      <c r="C9" s="11" t="s">
        <v>103</v>
      </c>
      <c r="D9" s="1016">
        <v>51067.205206099999</v>
      </c>
    </row>
    <row r="10" spans="1:4" ht="15.6" thickTop="1" thickBot="1">
      <c r="A10" s="9" t="s">
        <v>0</v>
      </c>
      <c r="B10" s="10" t="s">
        <v>1966</v>
      </c>
      <c r="C10" s="11" t="s">
        <v>1</v>
      </c>
      <c r="D10" s="1016">
        <v>66387.366767929998</v>
      </c>
    </row>
    <row r="11" spans="1:4" ht="15.6" thickTop="1" thickBot="1">
      <c r="A11" s="9" t="s">
        <v>1758</v>
      </c>
      <c r="B11" s="10" t="s">
        <v>1966</v>
      </c>
      <c r="C11" s="11" t="s">
        <v>1757</v>
      </c>
      <c r="D11" s="1016">
        <v>306403.23123659997</v>
      </c>
    </row>
    <row r="12" spans="1:4" ht="15.6" thickTop="1" thickBot="1">
      <c r="A12" s="9" t="s">
        <v>100</v>
      </c>
      <c r="B12" s="10" t="s">
        <v>1966</v>
      </c>
      <c r="C12" s="11" t="s">
        <v>101</v>
      </c>
      <c r="D12" s="1016">
        <v>76600.807809149992</v>
      </c>
    </row>
    <row r="13" spans="1:4" ht="15.6" thickTop="1" thickBot="1">
      <c r="A13" s="9" t="s">
        <v>62</v>
      </c>
      <c r="B13" s="10" t="s">
        <v>1966</v>
      </c>
      <c r="C13" s="11" t="s">
        <v>63</v>
      </c>
      <c r="D13" s="1016">
        <v>561739.25726709992</v>
      </c>
    </row>
    <row r="14" spans="1:4" ht="15.6" thickTop="1" thickBot="1">
      <c r="A14" s="9" t="s">
        <v>108</v>
      </c>
      <c r="B14" s="10" t="s">
        <v>1966</v>
      </c>
      <c r="C14" s="11" t="s">
        <v>109</v>
      </c>
      <c r="D14" s="1016">
        <v>306403.23123659997</v>
      </c>
    </row>
    <row r="15" spans="1:4" ht="15.6" thickTop="1" thickBot="1">
      <c r="A15" s="9" t="s">
        <v>41</v>
      </c>
      <c r="B15" s="10" t="s">
        <v>1966</v>
      </c>
      <c r="C15" s="11" t="s">
        <v>42</v>
      </c>
      <c r="D15" s="1016">
        <v>204268.8208244</v>
      </c>
    </row>
    <row r="16" spans="1:4" ht="15.6" thickTop="1" thickBot="1">
      <c r="A16" s="9" t="s">
        <v>43</v>
      </c>
      <c r="B16" s="10" t="s">
        <v>1966</v>
      </c>
      <c r="C16" s="11" t="s">
        <v>44</v>
      </c>
      <c r="D16" s="1016">
        <v>306403.23123659997</v>
      </c>
    </row>
    <row r="17" spans="1:4" ht="15.6" thickTop="1" thickBot="1">
      <c r="A17" s="9" t="s">
        <v>106</v>
      </c>
      <c r="B17" s="10" t="s">
        <v>1966</v>
      </c>
      <c r="C17" s="11" t="s">
        <v>107</v>
      </c>
      <c r="D17" s="1016">
        <v>102134.4104122</v>
      </c>
    </row>
    <row r="18" spans="1:4" ht="15.6" thickTop="1" thickBot="1">
      <c r="A18" s="9" t="s">
        <v>1759</v>
      </c>
      <c r="B18" s="10" t="s">
        <v>1966</v>
      </c>
      <c r="C18" s="11" t="s">
        <v>2106</v>
      </c>
      <c r="D18" s="1016">
        <v>91920.96937097999</v>
      </c>
    </row>
    <row r="19" spans="1:4" ht="15.6" thickTop="1" thickBot="1">
      <c r="A19" s="9" t="s">
        <v>96</v>
      </c>
      <c r="B19" s="10" t="s">
        <v>92</v>
      </c>
      <c r="C19" s="11" t="s">
        <v>97</v>
      </c>
      <c r="D19" s="1016">
        <v>2042688.2082439999</v>
      </c>
    </row>
    <row r="20" spans="1:4" ht="15.6" thickTop="1" thickBot="1">
      <c r="A20" s="9" t="s">
        <v>76</v>
      </c>
      <c r="B20" s="10" t="s">
        <v>1966</v>
      </c>
      <c r="C20" s="11" t="s">
        <v>77</v>
      </c>
      <c r="D20" s="1016">
        <v>465180.576</v>
      </c>
    </row>
    <row r="21" spans="1:4" ht="15.6" thickTop="1" thickBot="1">
      <c r="A21" s="9" t="s">
        <v>74</v>
      </c>
      <c r="B21" s="10" t="s">
        <v>1966</v>
      </c>
      <c r="C21" s="11" t="s">
        <v>75</v>
      </c>
      <c r="D21" s="1016">
        <v>456873.78</v>
      </c>
    </row>
    <row r="22" spans="1:4" ht="15.6" thickTop="1" thickBot="1">
      <c r="A22" s="9" t="s">
        <v>84</v>
      </c>
      <c r="B22" s="10" t="s">
        <v>1966</v>
      </c>
      <c r="C22" s="11" t="s">
        <v>85</v>
      </c>
      <c r="D22" s="1016">
        <v>521251.44899999996</v>
      </c>
    </row>
    <row r="23" spans="1:4" ht="15.6" thickTop="1" thickBot="1">
      <c r="A23" s="9" t="s">
        <v>78</v>
      </c>
      <c r="B23" s="10" t="s">
        <v>1966</v>
      </c>
      <c r="C23" s="11" t="s">
        <v>79</v>
      </c>
      <c r="D23" s="1016">
        <v>579399.02099999995</v>
      </c>
    </row>
    <row r="24" spans="1:4" ht="15.6" thickTop="1" thickBot="1">
      <c r="A24" s="9" t="s">
        <v>64</v>
      </c>
      <c r="B24" s="10" t="s">
        <v>1966</v>
      </c>
      <c r="C24" s="11" t="s">
        <v>65</v>
      </c>
      <c r="D24" s="1016">
        <v>448566.984</v>
      </c>
    </row>
    <row r="25" spans="1:4" ht="15.6" thickTop="1" thickBot="1">
      <c r="A25" s="9" t="s">
        <v>80</v>
      </c>
      <c r="B25" s="10" t="s">
        <v>1966</v>
      </c>
      <c r="C25" s="11" t="s">
        <v>81</v>
      </c>
      <c r="D25" s="1016">
        <v>533711.64300000004</v>
      </c>
    </row>
    <row r="26" spans="1:4" ht="15.6" thickTop="1" thickBot="1">
      <c r="A26" s="9" t="s">
        <v>82</v>
      </c>
      <c r="B26" s="10" t="s">
        <v>1966</v>
      </c>
      <c r="C26" s="11" t="s">
        <v>83</v>
      </c>
      <c r="D26" s="1016">
        <v>552401.93400000001</v>
      </c>
    </row>
    <row r="27" spans="1:4" ht="15.6" thickTop="1" thickBot="1">
      <c r="A27" s="9" t="s">
        <v>104</v>
      </c>
      <c r="B27" s="10" t="s">
        <v>1966</v>
      </c>
      <c r="C27" s="11" t="s">
        <v>105</v>
      </c>
      <c r="D27" s="1016">
        <v>139138.83299999998</v>
      </c>
    </row>
    <row r="28" spans="1:4" ht="15.6" thickTop="1" thickBot="1">
      <c r="A28" s="9" t="s">
        <v>4</v>
      </c>
      <c r="B28" s="10" t="s">
        <v>1966</v>
      </c>
      <c r="C28" s="11" t="s">
        <v>5</v>
      </c>
      <c r="D28" s="1016">
        <v>155752.42500000002</v>
      </c>
    </row>
    <row r="29" spans="1:4" ht="16.5" customHeight="1" thickTop="1" thickBot="1">
      <c r="A29" s="9" t="s">
        <v>45</v>
      </c>
      <c r="B29" s="10" t="s">
        <v>1966</v>
      </c>
      <c r="C29" s="11" t="s">
        <v>2332</v>
      </c>
      <c r="D29" s="1016">
        <v>153201.61561829998</v>
      </c>
    </row>
    <row r="30" spans="1:4" ht="15.6" thickTop="1" thickBot="1">
      <c r="A30" s="9" t="s">
        <v>66</v>
      </c>
      <c r="B30" s="10" t="s">
        <v>1966</v>
      </c>
      <c r="C30" s="11" t="s">
        <v>67</v>
      </c>
      <c r="D30" s="1016">
        <v>153201.61561829998</v>
      </c>
    </row>
    <row r="31" spans="1:4" ht="15.6" thickTop="1" thickBot="1">
      <c r="A31" s="9" t="s">
        <v>23</v>
      </c>
      <c r="B31" s="10" t="s">
        <v>1966</v>
      </c>
      <c r="C31" s="11" t="s">
        <v>24</v>
      </c>
      <c r="D31" s="1016">
        <v>510672.05206099997</v>
      </c>
    </row>
    <row r="32" spans="1:4" ht="15.6" thickTop="1" thickBot="1">
      <c r="A32" s="9" t="s">
        <v>7</v>
      </c>
      <c r="B32" s="10" t="s">
        <v>1966</v>
      </c>
      <c r="C32" s="11" t="s">
        <v>8</v>
      </c>
      <c r="D32" s="1016">
        <v>102134.4104122</v>
      </c>
    </row>
    <row r="33" spans="1:4" ht="15.6" thickTop="1" thickBot="1">
      <c r="A33" s="9" t="s">
        <v>9</v>
      </c>
      <c r="B33" s="10" t="s">
        <v>1966</v>
      </c>
      <c r="C33" s="11" t="s">
        <v>10</v>
      </c>
      <c r="D33" s="1016">
        <v>153201.61561829998</v>
      </c>
    </row>
    <row r="34" spans="1:4" ht="15.6" thickTop="1" thickBot="1">
      <c r="A34" s="9" t="s">
        <v>11</v>
      </c>
      <c r="B34" s="10" t="s">
        <v>1966</v>
      </c>
      <c r="C34" s="11" t="s">
        <v>12</v>
      </c>
      <c r="D34" s="1016">
        <v>204268.8208244</v>
      </c>
    </row>
    <row r="35" spans="1:4" ht="15.6" thickTop="1" thickBot="1">
      <c r="A35" s="9" t="s">
        <v>13</v>
      </c>
      <c r="B35" s="10" t="s">
        <v>1966</v>
      </c>
      <c r="C35" s="11" t="s">
        <v>14</v>
      </c>
      <c r="D35" s="1016">
        <v>255336.02603049998</v>
      </c>
    </row>
    <row r="36" spans="1:4" ht="15.6" thickTop="1" thickBot="1">
      <c r="A36" s="9" t="s">
        <v>15</v>
      </c>
      <c r="B36" s="10" t="s">
        <v>1966</v>
      </c>
      <c r="C36" s="11" t="s">
        <v>16</v>
      </c>
      <c r="D36" s="1016">
        <v>306403.23123659997</v>
      </c>
    </row>
    <row r="37" spans="1:4" ht="15.6" thickTop="1" thickBot="1">
      <c r="A37" s="9" t="s">
        <v>17</v>
      </c>
      <c r="B37" s="10" t="s">
        <v>1966</v>
      </c>
      <c r="C37" s="11" t="s">
        <v>18</v>
      </c>
      <c r="D37" s="1016">
        <v>357470.43644269998</v>
      </c>
    </row>
    <row r="38" spans="1:4" ht="15.6" thickTop="1" thickBot="1">
      <c r="A38" s="9" t="s">
        <v>19</v>
      </c>
      <c r="B38" s="10" t="s">
        <v>1966</v>
      </c>
      <c r="C38" s="11" t="s">
        <v>20</v>
      </c>
      <c r="D38" s="1016">
        <v>408537.6416488</v>
      </c>
    </row>
    <row r="39" spans="1:4" ht="15.6" thickTop="1" thickBot="1">
      <c r="A39" s="9" t="s">
        <v>21</v>
      </c>
      <c r="B39" s="10" t="s">
        <v>1966</v>
      </c>
      <c r="C39" s="11" t="s">
        <v>22</v>
      </c>
      <c r="D39" s="1016">
        <v>459604.84685490001</v>
      </c>
    </row>
    <row r="40" spans="1:4" ht="15.6" thickTop="1" thickBot="1">
      <c r="A40" s="9" t="s">
        <v>72</v>
      </c>
      <c r="B40" s="10" t="s">
        <v>1966</v>
      </c>
      <c r="C40" s="11" t="s">
        <v>73</v>
      </c>
      <c r="D40" s="1016">
        <v>56173.925726710004</v>
      </c>
    </row>
    <row r="41" spans="1:4" ht="15.6" thickTop="1" thickBot="1">
      <c r="A41" s="9" t="s">
        <v>27</v>
      </c>
      <c r="B41" s="10" t="s">
        <v>1966</v>
      </c>
      <c r="C41" s="11" t="s">
        <v>28</v>
      </c>
      <c r="D41" s="1016">
        <v>112347.85145342001</v>
      </c>
    </row>
    <row r="42" spans="1:4" ht="15.6" thickTop="1" thickBot="1">
      <c r="A42" s="9" t="s">
        <v>25</v>
      </c>
      <c r="B42" s="10" t="s">
        <v>1966</v>
      </c>
      <c r="C42" s="11" t="s">
        <v>26</v>
      </c>
      <c r="D42" s="1016">
        <v>112347.85145342001</v>
      </c>
    </row>
    <row r="43" spans="1:4" ht="15.6" thickTop="1" thickBot="1">
      <c r="A43" s="9" t="s">
        <v>30</v>
      </c>
      <c r="B43" s="10" t="s">
        <v>1966</v>
      </c>
      <c r="C43" s="11" t="s">
        <v>31</v>
      </c>
      <c r="D43" s="1016">
        <v>102134.4104122</v>
      </c>
    </row>
    <row r="44" spans="1:4" ht="17.25" customHeight="1" thickTop="1" thickBot="1">
      <c r="A44" s="9" t="s">
        <v>40</v>
      </c>
      <c r="B44" s="10" t="s">
        <v>1966</v>
      </c>
      <c r="C44" s="11" t="s">
        <v>2331</v>
      </c>
      <c r="D44" s="1016">
        <v>255336.02603049998</v>
      </c>
    </row>
    <row r="45" spans="1:4" ht="15.6" thickTop="1" thickBot="1">
      <c r="A45" s="9" t="s">
        <v>32</v>
      </c>
      <c r="B45" s="10" t="s">
        <v>1966</v>
      </c>
      <c r="C45" s="11" t="s">
        <v>33</v>
      </c>
      <c r="D45" s="1016">
        <v>204268.8208244</v>
      </c>
    </row>
    <row r="46" spans="1:4" ht="15.6" thickTop="1" thickBot="1">
      <c r="A46" s="9" t="s">
        <v>34</v>
      </c>
      <c r="B46" s="10" t="s">
        <v>1966</v>
      </c>
      <c r="C46" s="11" t="s">
        <v>35</v>
      </c>
      <c r="D46" s="1016">
        <v>306403.23123659997</v>
      </c>
    </row>
    <row r="47" spans="1:4" ht="15.6" thickTop="1" thickBot="1">
      <c r="A47" s="9" t="s">
        <v>70</v>
      </c>
      <c r="B47" s="10" t="s">
        <v>1966</v>
      </c>
      <c r="C47" s="11" t="s">
        <v>71</v>
      </c>
      <c r="D47" s="1016">
        <v>270656.18759232998</v>
      </c>
    </row>
    <row r="48" spans="1:4" ht="15.6" thickTop="1" thickBot="1">
      <c r="A48" s="9" t="s">
        <v>36</v>
      </c>
      <c r="B48" s="10" t="s">
        <v>1966</v>
      </c>
      <c r="C48" s="11" t="s">
        <v>37</v>
      </c>
      <c r="D48" s="1016">
        <v>112347.85145342001</v>
      </c>
    </row>
    <row r="49" spans="1:4" ht="15.6" thickTop="1" thickBot="1">
      <c r="A49" s="9" t="s">
        <v>38</v>
      </c>
      <c r="B49" s="10" t="s">
        <v>1966</v>
      </c>
      <c r="C49" s="11" t="s">
        <v>39</v>
      </c>
      <c r="D49" s="1016">
        <v>122561.29249463999</v>
      </c>
    </row>
    <row r="50" spans="1:4" ht="15.6" thickTop="1" thickBot="1">
      <c r="A50" s="9" t="s">
        <v>89</v>
      </c>
      <c r="B50" s="10" t="s">
        <v>1966</v>
      </c>
      <c r="C50" s="11" t="s">
        <v>90</v>
      </c>
      <c r="D50" s="1016">
        <v>127668.01301524999</v>
      </c>
    </row>
    <row r="51" spans="1:4" ht="15.6" thickTop="1" thickBot="1">
      <c r="A51" s="9" t="s">
        <v>46</v>
      </c>
      <c r="B51" s="10" t="s">
        <v>1966</v>
      </c>
      <c r="C51" s="11" t="s">
        <v>47</v>
      </c>
      <c r="D51" s="1016">
        <v>51067.205206099999</v>
      </c>
    </row>
    <row r="52" spans="1:4" ht="15.6" thickTop="1" thickBot="1">
      <c r="A52" s="9" t="s">
        <v>48</v>
      </c>
      <c r="B52" s="10" t="s">
        <v>1966</v>
      </c>
      <c r="C52" s="11" t="s">
        <v>49</v>
      </c>
      <c r="D52" s="1016">
        <v>102134.4104122</v>
      </c>
    </row>
    <row r="53" spans="1:4" ht="15.6" thickTop="1" thickBot="1">
      <c r="A53" s="9" t="s">
        <v>50</v>
      </c>
      <c r="B53" s="10" t="s">
        <v>1966</v>
      </c>
      <c r="C53" s="11" t="s">
        <v>51</v>
      </c>
      <c r="D53" s="1016">
        <v>102134.4104122</v>
      </c>
    </row>
    <row r="54" spans="1:4" ht="15.6" thickTop="1" thickBot="1">
      <c r="A54" s="9" t="s">
        <v>68</v>
      </c>
      <c r="B54" s="10" t="s">
        <v>1966</v>
      </c>
      <c r="C54" s="11" t="s">
        <v>69</v>
      </c>
      <c r="D54" s="1016">
        <v>204268.8208244</v>
      </c>
    </row>
    <row r="55" spans="1:4" ht="44.4" thickTop="1" thickBot="1">
      <c r="A55" s="9" t="s">
        <v>29</v>
      </c>
      <c r="B55" s="10" t="s">
        <v>1966</v>
      </c>
      <c r="C55" s="11" t="s">
        <v>1967</v>
      </c>
      <c r="D55" s="1016">
        <v>766008.07809149986</v>
      </c>
    </row>
    <row r="56" spans="1:4" ht="15.6" thickTop="1" thickBot="1">
      <c r="A56" s="9" t="s">
        <v>52</v>
      </c>
      <c r="B56" s="10" t="s">
        <v>1966</v>
      </c>
      <c r="C56" s="11" t="s">
        <v>53</v>
      </c>
      <c r="D56" s="1016">
        <v>76600.807809149992</v>
      </c>
    </row>
    <row r="57" spans="1:4" ht="15.6" thickTop="1" thickBot="1">
      <c r="A57" s="9" t="s">
        <v>54</v>
      </c>
      <c r="B57" s="10" t="s">
        <v>1966</v>
      </c>
      <c r="C57" s="11" t="s">
        <v>55</v>
      </c>
      <c r="D57" s="1016">
        <v>153201.61561829998</v>
      </c>
    </row>
    <row r="58" spans="1:4" ht="15.6" thickTop="1" thickBot="1">
      <c r="A58" s="9" t="s">
        <v>56</v>
      </c>
      <c r="B58" s="10" t="s">
        <v>1966</v>
      </c>
      <c r="C58" s="11" t="s">
        <v>57</v>
      </c>
      <c r="D58" s="1016">
        <v>102134.4104122</v>
      </c>
    </row>
    <row r="59" spans="1:4" ht="15.6" thickTop="1" thickBot="1">
      <c r="A59" s="9" t="s">
        <v>2</v>
      </c>
      <c r="B59" s="10" t="s">
        <v>1966</v>
      </c>
      <c r="C59" s="11" t="s">
        <v>3</v>
      </c>
      <c r="D59" s="1016">
        <v>204268.8208244</v>
      </c>
    </row>
    <row r="60" spans="1:4" ht="15.6" thickTop="1" thickBot="1">
      <c r="A60" s="9" t="s">
        <v>58</v>
      </c>
      <c r="B60" s="10" t="s">
        <v>1966</v>
      </c>
      <c r="C60" s="11" t="s">
        <v>59</v>
      </c>
      <c r="D60" s="1016">
        <v>127668.01301524999</v>
      </c>
    </row>
    <row r="61" spans="1:4" ht="15.6" thickTop="1" thickBot="1">
      <c r="A61" s="9" t="s">
        <v>86</v>
      </c>
      <c r="B61" s="10" t="s">
        <v>1966</v>
      </c>
      <c r="C61" s="11" t="s">
        <v>87</v>
      </c>
      <c r="D61" s="1016">
        <v>153201.61561829998</v>
      </c>
    </row>
    <row r="62" spans="1:4" ht="15.6" thickTop="1" thickBot="1">
      <c r="A62" s="9" t="s">
        <v>88</v>
      </c>
      <c r="B62" s="10" t="s">
        <v>1966</v>
      </c>
      <c r="C62" s="11" t="s">
        <v>87</v>
      </c>
      <c r="D62" s="1016">
        <v>153201.61561829998</v>
      </c>
    </row>
    <row r="63" spans="1:4" ht="15.6" thickTop="1" thickBot="1">
      <c r="A63" s="9" t="s">
        <v>60</v>
      </c>
      <c r="B63" s="10" t="s">
        <v>1966</v>
      </c>
      <c r="C63" s="11" t="s">
        <v>61</v>
      </c>
      <c r="D63" s="1016">
        <v>153201.61561829998</v>
      </c>
    </row>
    <row r="64" spans="1:4" ht="17.25" customHeight="1" thickTop="1" thickBot="1">
      <c r="A64" s="9" t="s">
        <v>6</v>
      </c>
      <c r="B64" s="10" t="s">
        <v>1966</v>
      </c>
      <c r="C64" s="11" t="s">
        <v>2330</v>
      </c>
      <c r="D64" s="1016">
        <v>51067.205206099999</v>
      </c>
    </row>
    <row r="65" spans="1:4" ht="15.6" thickTop="1" thickBot="1">
      <c r="A65" s="9" t="s">
        <v>91</v>
      </c>
      <c r="B65" s="10" t="s">
        <v>92</v>
      </c>
      <c r="C65" s="11" t="s">
        <v>93</v>
      </c>
      <c r="D65" s="1016">
        <v>510672.05206099997</v>
      </c>
    </row>
    <row r="66" spans="1:4" ht="15.6" thickTop="1" thickBot="1">
      <c r="A66" s="9" t="s">
        <v>94</v>
      </c>
      <c r="B66" s="10" t="s">
        <v>92</v>
      </c>
      <c r="C66" s="11" t="s">
        <v>95</v>
      </c>
      <c r="D66" s="1016">
        <v>255336.02603049998</v>
      </c>
    </row>
    <row r="67" spans="1:4" ht="15.6" thickTop="1" thickBot="1">
      <c r="A67" s="9" t="s">
        <v>2334</v>
      </c>
      <c r="B67" s="10" t="s">
        <v>1966</v>
      </c>
      <c r="C67" s="11" t="s">
        <v>2333</v>
      </c>
      <c r="D67" s="101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G155"/>
  <sheetViews>
    <sheetView zoomScale="77" zoomScaleNormal="77" workbookViewId="0">
      <pane xSplit="4" ySplit="3" topLeftCell="E4" activePane="bottomRight" state="frozen"/>
      <selection activeCell="C72" sqref="C72"/>
      <selection pane="topRight" activeCell="C72" sqref="C72"/>
      <selection pane="bottomLeft" activeCell="C72" sqref="C72"/>
      <selection pane="bottomRight" activeCell="E9" sqref="E9"/>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87" t="s">
        <v>1934</v>
      </c>
      <c r="B1" s="688"/>
      <c r="C1" s="688"/>
      <c r="D1" s="689"/>
    </row>
    <row r="2" spans="1:4" ht="89.25" customHeight="1" thickBot="1">
      <c r="A2" s="690"/>
      <c r="B2" s="691"/>
      <c r="C2" s="691"/>
      <c r="D2" s="692"/>
    </row>
    <row r="3" spans="1:4" ht="53.25" customHeight="1" thickTop="1" thickBot="1">
      <c r="A3" s="684" t="s">
        <v>110</v>
      </c>
      <c r="B3" s="685"/>
      <c r="C3" s="685"/>
      <c r="D3" s="686"/>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62">
        <v>71106.5</v>
      </c>
    </row>
    <row r="8" spans="1:4" ht="30" customHeight="1" thickTop="1" thickBot="1">
      <c r="A8" s="16" t="s">
        <v>112</v>
      </c>
      <c r="B8" s="14" t="s">
        <v>113</v>
      </c>
      <c r="C8" s="17" t="s">
        <v>114</v>
      </c>
      <c r="D8" s="662">
        <v>2955</v>
      </c>
    </row>
    <row r="9" spans="1:4" ht="30" customHeight="1" thickTop="1" thickBot="1">
      <c r="A9" s="16" t="s">
        <v>117</v>
      </c>
      <c r="B9" s="14" t="s">
        <v>113</v>
      </c>
      <c r="C9" s="17" t="s">
        <v>118</v>
      </c>
      <c r="D9" s="662">
        <v>97341</v>
      </c>
    </row>
    <row r="10" spans="1:4" ht="30" customHeight="1" thickTop="1" thickBot="1">
      <c r="A10" s="16" t="s">
        <v>119</v>
      </c>
      <c r="B10" s="14" t="s">
        <v>113</v>
      </c>
      <c r="C10" s="17" t="s">
        <v>120</v>
      </c>
      <c r="D10" s="662">
        <v>47328</v>
      </c>
    </row>
    <row r="11" spans="1:4" ht="30" customHeight="1" thickTop="1" thickBot="1">
      <c r="A11" s="16" t="s">
        <v>123</v>
      </c>
      <c r="B11" s="14" t="s">
        <v>113</v>
      </c>
      <c r="C11" s="17" t="s">
        <v>124</v>
      </c>
      <c r="D11" s="662">
        <v>24910</v>
      </c>
    </row>
    <row r="12" spans="1:4" ht="30" customHeight="1" thickTop="1" thickBot="1">
      <c r="A12" s="16" t="s">
        <v>121</v>
      </c>
      <c r="B12" s="14" t="s">
        <v>113</v>
      </c>
      <c r="C12" s="17" t="s">
        <v>122</v>
      </c>
      <c r="D12" s="662">
        <v>71643</v>
      </c>
    </row>
    <row r="13" spans="1:4" ht="30" customHeight="1" thickTop="1" thickBot="1">
      <c r="A13" s="16" t="s">
        <v>125</v>
      </c>
      <c r="B13" s="14" t="s">
        <v>113</v>
      </c>
      <c r="C13" s="17" t="s">
        <v>126</v>
      </c>
      <c r="D13" s="662">
        <v>49394.5</v>
      </c>
    </row>
    <row r="14" spans="1:4" ht="30" customHeight="1" thickTop="1" thickBot="1">
      <c r="A14" s="16" t="s">
        <v>131</v>
      </c>
      <c r="B14" s="14" t="s">
        <v>113</v>
      </c>
      <c r="C14" s="17" t="s">
        <v>132</v>
      </c>
      <c r="D14" s="662">
        <v>279346</v>
      </c>
    </row>
    <row r="15" spans="1:4" ht="30" customHeight="1" thickTop="1" thickBot="1">
      <c r="A15" s="16" t="s">
        <v>129</v>
      </c>
      <c r="B15" s="14" t="s">
        <v>113</v>
      </c>
      <c r="C15" s="17" t="s">
        <v>130</v>
      </c>
      <c r="D15" s="662">
        <v>207171</v>
      </c>
    </row>
    <row r="16" spans="1:4" ht="30" customHeight="1" thickTop="1" thickBot="1">
      <c r="A16" s="16" t="s">
        <v>127</v>
      </c>
      <c r="B16" s="14" t="s">
        <v>113</v>
      </c>
      <c r="C16" s="17" t="s">
        <v>128</v>
      </c>
      <c r="D16" s="662">
        <v>141927</v>
      </c>
    </row>
    <row r="17" spans="1:4" ht="30" customHeight="1" thickTop="1" thickBot="1">
      <c r="A17" s="16" t="s">
        <v>1795</v>
      </c>
      <c r="B17" s="14" t="s">
        <v>113</v>
      </c>
      <c r="C17" s="17" t="s">
        <v>1796</v>
      </c>
      <c r="D17" s="662">
        <v>64177.5</v>
      </c>
    </row>
    <row r="18" spans="1:4" ht="30" customHeight="1" thickTop="1" thickBot="1">
      <c r="A18" s="16" t="s">
        <v>133</v>
      </c>
      <c r="B18" s="14" t="s">
        <v>113</v>
      </c>
      <c r="C18" s="17" t="s">
        <v>134</v>
      </c>
      <c r="D18" s="662">
        <v>74263</v>
      </c>
    </row>
    <row r="19" spans="1:4" ht="30" customHeight="1" thickTop="1" thickBot="1">
      <c r="A19" s="16" t="s">
        <v>146</v>
      </c>
      <c r="B19" s="14" t="s">
        <v>113</v>
      </c>
      <c r="C19" s="17" t="s">
        <v>147</v>
      </c>
      <c r="D19" s="662">
        <v>278192</v>
      </c>
    </row>
    <row r="20" spans="1:4" ht="30" customHeight="1" thickTop="1" thickBot="1">
      <c r="A20" s="16" t="s">
        <v>135</v>
      </c>
      <c r="B20" s="14" t="s">
        <v>113</v>
      </c>
      <c r="C20" s="17" t="s">
        <v>1968</v>
      </c>
      <c r="D20" s="662">
        <v>56218</v>
      </c>
    </row>
    <row r="21" spans="1:4" ht="30" customHeight="1" thickTop="1" thickBot="1">
      <c r="A21" s="16" t="s">
        <v>136</v>
      </c>
      <c r="B21" s="14" t="s">
        <v>113</v>
      </c>
      <c r="C21" s="17" t="s">
        <v>137</v>
      </c>
      <c r="D21" s="662">
        <v>160070.5</v>
      </c>
    </row>
    <row r="22" spans="1:4" ht="30" customHeight="1" thickTop="1" thickBot="1">
      <c r="A22" s="16" t="s">
        <v>138</v>
      </c>
      <c r="B22" s="14" t="s">
        <v>113</v>
      </c>
      <c r="C22" s="17" t="s">
        <v>139</v>
      </c>
      <c r="D22" s="662">
        <v>51950</v>
      </c>
    </row>
    <row r="23" spans="1:4" ht="30" customHeight="1" thickTop="1" thickBot="1">
      <c r="A23" s="16" t="s">
        <v>143</v>
      </c>
      <c r="B23" s="14" t="s">
        <v>144</v>
      </c>
      <c r="C23" s="17" t="s">
        <v>145</v>
      </c>
      <c r="D23" s="662">
        <v>37376.5</v>
      </c>
    </row>
    <row r="24" spans="1:4" ht="30" customHeight="1" thickTop="1" thickBot="1">
      <c r="A24" s="16" t="s">
        <v>140</v>
      </c>
      <c r="B24" s="14" t="s">
        <v>1082</v>
      </c>
      <c r="C24" s="17" t="s">
        <v>142</v>
      </c>
      <c r="D24" s="662">
        <v>41867.5</v>
      </c>
    </row>
    <row r="25" spans="1:4" ht="30" customHeight="1" thickTop="1" thickBot="1">
      <c r="A25" s="16" t="s">
        <v>148</v>
      </c>
      <c r="B25" s="14" t="s">
        <v>113</v>
      </c>
      <c r="C25" s="17" t="s">
        <v>149</v>
      </c>
      <c r="D25" s="662">
        <v>156600</v>
      </c>
    </row>
    <row r="26" spans="1:4" ht="30" customHeight="1" thickTop="1" thickBot="1">
      <c r="A26" s="16" t="s">
        <v>150</v>
      </c>
      <c r="B26" s="14" t="s">
        <v>113</v>
      </c>
      <c r="C26" s="17" t="s">
        <v>151</v>
      </c>
      <c r="D26" s="662">
        <v>214200</v>
      </c>
    </row>
    <row r="27" spans="1:4" ht="30" customHeight="1" thickTop="1" thickBot="1">
      <c r="A27" s="16" t="s">
        <v>152</v>
      </c>
      <c r="B27" s="14" t="s">
        <v>113</v>
      </c>
      <c r="C27" s="17" t="s">
        <v>153</v>
      </c>
      <c r="D27" s="662">
        <v>73446</v>
      </c>
    </row>
    <row r="28" spans="1:4" ht="30" customHeight="1" thickTop="1" thickBot="1">
      <c r="A28" s="16" t="s">
        <v>154</v>
      </c>
      <c r="B28" s="14" t="s">
        <v>113</v>
      </c>
      <c r="C28" s="17" t="s">
        <v>155</v>
      </c>
      <c r="D28" s="662">
        <v>89904</v>
      </c>
    </row>
    <row r="29" spans="1:4" ht="30" customHeight="1" thickTop="1" thickBot="1">
      <c r="A29" s="16" t="s">
        <v>156</v>
      </c>
      <c r="B29" s="14" t="s">
        <v>113</v>
      </c>
      <c r="C29" s="17" t="s">
        <v>157</v>
      </c>
      <c r="D29" s="662">
        <v>1104.5</v>
      </c>
    </row>
    <row r="30" spans="1:4" ht="30" customHeight="1" thickTop="1" thickBot="1">
      <c r="A30" s="16" t="s">
        <v>166</v>
      </c>
      <c r="B30" s="14" t="s">
        <v>113</v>
      </c>
      <c r="C30" s="17" t="s">
        <v>167</v>
      </c>
      <c r="D30" s="662">
        <v>117515</v>
      </c>
    </row>
    <row r="31" spans="1:4" ht="30" customHeight="1" thickTop="1" thickBot="1">
      <c r="A31" s="16" t="s">
        <v>162</v>
      </c>
      <c r="B31" s="14" t="s">
        <v>113</v>
      </c>
      <c r="C31" s="17" t="s">
        <v>163</v>
      </c>
      <c r="D31" s="662">
        <v>22648</v>
      </c>
    </row>
    <row r="32" spans="1:4" ht="30" customHeight="1" thickTop="1" thickBot="1">
      <c r="A32" s="16" t="s">
        <v>164</v>
      </c>
      <c r="B32" s="14" t="s">
        <v>113</v>
      </c>
      <c r="C32" s="17" t="s">
        <v>165</v>
      </c>
      <c r="D32" s="662">
        <v>28090</v>
      </c>
    </row>
    <row r="33" spans="1:4" ht="30" customHeight="1" thickTop="1" thickBot="1">
      <c r="A33" s="16" t="s">
        <v>171</v>
      </c>
      <c r="B33" s="14" t="s">
        <v>113</v>
      </c>
      <c r="C33" s="17" t="s">
        <v>172</v>
      </c>
      <c r="D33" s="662">
        <v>18353</v>
      </c>
    </row>
    <row r="34" spans="1:4" ht="30" customHeight="1" thickTop="1" thickBot="1">
      <c r="A34" s="16" t="s">
        <v>160</v>
      </c>
      <c r="B34" s="14" t="s">
        <v>113</v>
      </c>
      <c r="C34" s="17" t="s">
        <v>161</v>
      </c>
      <c r="D34" s="662">
        <v>10819</v>
      </c>
    </row>
    <row r="35" spans="1:4" ht="30" customHeight="1" thickTop="1" thickBot="1">
      <c r="A35" s="16" t="s">
        <v>173</v>
      </c>
      <c r="B35" s="14" t="s">
        <v>113</v>
      </c>
      <c r="C35" s="17" t="s">
        <v>1970</v>
      </c>
      <c r="D35" s="662">
        <v>155788</v>
      </c>
    </row>
    <row r="36" spans="1:4" ht="30" customHeight="1" thickTop="1" thickBot="1">
      <c r="A36" s="16" t="s">
        <v>170</v>
      </c>
      <c r="B36" s="14" t="s">
        <v>113</v>
      </c>
      <c r="C36" s="17" t="s">
        <v>1969</v>
      </c>
      <c r="D36" s="662">
        <v>95613</v>
      </c>
    </row>
    <row r="37" spans="1:4" ht="30" customHeight="1" thickTop="1" thickBot="1">
      <c r="A37" s="16" t="s">
        <v>168</v>
      </c>
      <c r="B37" s="14" t="s">
        <v>113</v>
      </c>
      <c r="C37" s="17" t="s">
        <v>169</v>
      </c>
      <c r="D37" s="662">
        <v>92731</v>
      </c>
    </row>
    <row r="38" spans="1:4" ht="30" customHeight="1" thickTop="1" thickBot="1">
      <c r="A38" s="16" t="s">
        <v>174</v>
      </c>
      <c r="B38" s="14" t="s">
        <v>113</v>
      </c>
      <c r="C38" s="17" t="s">
        <v>175</v>
      </c>
      <c r="D38" s="662">
        <v>97929</v>
      </c>
    </row>
    <row r="39" spans="1:4" ht="30" customHeight="1" thickTop="1" thickBot="1">
      <c r="A39" s="16" t="s">
        <v>176</v>
      </c>
      <c r="B39" s="14" t="s">
        <v>113</v>
      </c>
      <c r="C39" s="17" t="s">
        <v>177</v>
      </c>
      <c r="D39" s="662">
        <v>84384</v>
      </c>
    </row>
    <row r="40" spans="1:4" ht="30" customHeight="1" thickTop="1" thickBot="1">
      <c r="A40" s="16" t="s">
        <v>180</v>
      </c>
      <c r="B40" s="14" t="s">
        <v>113</v>
      </c>
      <c r="C40" s="17" t="s">
        <v>181</v>
      </c>
      <c r="D40" s="662">
        <v>144942</v>
      </c>
    </row>
    <row r="41" spans="1:4" ht="30" customHeight="1" thickTop="1" thickBot="1">
      <c r="A41" s="16" t="s">
        <v>178</v>
      </c>
      <c r="B41" s="14" t="s">
        <v>113</v>
      </c>
      <c r="C41" s="17" t="s">
        <v>179</v>
      </c>
      <c r="D41" s="662">
        <v>126824</v>
      </c>
    </row>
    <row r="42" spans="1:4" ht="30" customHeight="1" thickTop="1" thickBot="1">
      <c r="A42" s="16" t="s">
        <v>182</v>
      </c>
      <c r="B42" s="14" t="s">
        <v>113</v>
      </c>
      <c r="C42" s="17" t="s">
        <v>183</v>
      </c>
      <c r="D42" s="662">
        <v>103034</v>
      </c>
    </row>
    <row r="43" spans="1:4" ht="30" customHeight="1" thickTop="1" thickBot="1">
      <c r="A43" s="16" t="s">
        <v>1756</v>
      </c>
      <c r="B43" s="14" t="s">
        <v>113</v>
      </c>
      <c r="C43" s="17" t="s">
        <v>1755</v>
      </c>
      <c r="D43" s="662">
        <v>4757</v>
      </c>
    </row>
    <row r="44" spans="1:4" ht="30" customHeight="1" thickTop="1" thickBot="1">
      <c r="A44" s="16" t="s">
        <v>184</v>
      </c>
      <c r="B44" s="14" t="s">
        <v>113</v>
      </c>
      <c r="C44" s="17" t="s">
        <v>185</v>
      </c>
      <c r="D44" s="662">
        <v>35000</v>
      </c>
    </row>
    <row r="45" spans="1:4" ht="30" customHeight="1" thickTop="1" thickBot="1">
      <c r="A45" s="16" t="s">
        <v>1687</v>
      </c>
      <c r="B45" s="14" t="s">
        <v>113</v>
      </c>
      <c r="C45" s="17" t="s">
        <v>1688</v>
      </c>
      <c r="D45" s="662">
        <v>3448.5</v>
      </c>
    </row>
    <row r="46" spans="1:4" ht="30" customHeight="1" thickTop="1" thickBot="1">
      <c r="A46" s="16" t="s">
        <v>188</v>
      </c>
      <c r="B46" s="14" t="s">
        <v>113</v>
      </c>
      <c r="C46" s="17" t="s">
        <v>189</v>
      </c>
      <c r="D46" s="662">
        <v>4561</v>
      </c>
    </row>
    <row r="47" spans="1:4" ht="30" customHeight="1" thickTop="1" thickBot="1">
      <c r="A47" s="16" t="s">
        <v>186</v>
      </c>
      <c r="B47" s="14" t="s">
        <v>113</v>
      </c>
      <c r="C47" s="17" t="s">
        <v>187</v>
      </c>
      <c r="D47" s="662">
        <v>3261</v>
      </c>
    </row>
    <row r="48" spans="1:4" ht="30" customHeight="1" thickTop="1" thickBot="1">
      <c r="A48" s="16" t="s">
        <v>190</v>
      </c>
      <c r="B48" s="14" t="s">
        <v>113</v>
      </c>
      <c r="C48" s="17" t="s">
        <v>191</v>
      </c>
      <c r="D48" s="662">
        <v>5169</v>
      </c>
    </row>
    <row r="49" spans="1:4" ht="30" customHeight="1" thickTop="1" thickBot="1">
      <c r="A49" s="16" t="s">
        <v>201</v>
      </c>
      <c r="B49" s="14" t="s">
        <v>113</v>
      </c>
      <c r="C49" s="17" t="s">
        <v>1972</v>
      </c>
      <c r="D49" s="662">
        <v>91555</v>
      </c>
    </row>
    <row r="50" spans="1:4" ht="30" customHeight="1" thickTop="1" thickBot="1">
      <c r="A50" s="16" t="s">
        <v>192</v>
      </c>
      <c r="B50" s="14" t="s">
        <v>113</v>
      </c>
      <c r="C50" s="17" t="s">
        <v>193</v>
      </c>
      <c r="D50" s="662">
        <v>49584.5</v>
      </c>
    </row>
    <row r="51" spans="1:4" ht="30" customHeight="1" thickTop="1" thickBot="1">
      <c r="A51" s="16" t="s">
        <v>194</v>
      </c>
      <c r="B51" s="14" t="s">
        <v>113</v>
      </c>
      <c r="C51" s="17" t="s">
        <v>1971</v>
      </c>
      <c r="D51" s="662">
        <v>2493</v>
      </c>
    </row>
    <row r="52" spans="1:4" ht="30" customHeight="1" thickTop="1" thickBot="1">
      <c r="A52" s="16" t="s">
        <v>224</v>
      </c>
      <c r="B52" s="14" t="s">
        <v>92</v>
      </c>
      <c r="C52" s="17" t="s">
        <v>1975</v>
      </c>
      <c r="D52" s="662">
        <v>197410.5</v>
      </c>
    </row>
    <row r="53" spans="1:4" ht="30" customHeight="1" thickTop="1" thickBot="1">
      <c r="A53" s="16" t="s">
        <v>195</v>
      </c>
      <c r="B53" s="14" t="s">
        <v>113</v>
      </c>
      <c r="C53" s="17" t="s">
        <v>196</v>
      </c>
      <c r="D53" s="662">
        <v>19134.5</v>
      </c>
    </row>
    <row r="54" spans="1:4" ht="30" customHeight="1" thickTop="1" thickBot="1">
      <c r="A54" s="16" t="s">
        <v>214</v>
      </c>
      <c r="B54" s="14" t="s">
        <v>113</v>
      </c>
      <c r="C54" s="17" t="s">
        <v>215</v>
      </c>
      <c r="D54" s="662">
        <v>16909.5</v>
      </c>
    </row>
    <row r="55" spans="1:4" ht="30" customHeight="1" thickTop="1" thickBot="1">
      <c r="A55" s="16" t="s">
        <v>197</v>
      </c>
      <c r="B55" s="14" t="s">
        <v>113</v>
      </c>
      <c r="C55" s="17" t="s">
        <v>198</v>
      </c>
      <c r="D55" s="662">
        <v>182556.5</v>
      </c>
    </row>
    <row r="56" spans="1:4" ht="30" customHeight="1" thickTop="1" thickBot="1">
      <c r="A56" s="16" t="s">
        <v>199</v>
      </c>
      <c r="B56" s="14" t="s">
        <v>113</v>
      </c>
      <c r="C56" s="17" t="s">
        <v>200</v>
      </c>
      <c r="D56" s="662">
        <v>19357</v>
      </c>
    </row>
    <row r="57" spans="1:4" ht="30" customHeight="1" thickTop="1" thickBot="1">
      <c r="A57" s="16" t="s">
        <v>202</v>
      </c>
      <c r="B57" s="14" t="s">
        <v>113</v>
      </c>
      <c r="C57" s="17" t="s">
        <v>203</v>
      </c>
      <c r="D57" s="662">
        <v>102390</v>
      </c>
    </row>
    <row r="58" spans="1:4" ht="30" customHeight="1" thickTop="1" thickBot="1">
      <c r="A58" s="16" t="s">
        <v>212</v>
      </c>
      <c r="B58" s="14" t="s">
        <v>113</v>
      </c>
      <c r="C58" s="17" t="s">
        <v>213</v>
      </c>
      <c r="D58" s="662">
        <v>45299</v>
      </c>
    </row>
    <row r="59" spans="1:4" ht="30" customHeight="1" thickTop="1" thickBot="1">
      <c r="A59" s="16" t="s">
        <v>206</v>
      </c>
      <c r="B59" s="14" t="s">
        <v>113</v>
      </c>
      <c r="C59" s="17" t="s">
        <v>207</v>
      </c>
      <c r="D59" s="662">
        <v>11119</v>
      </c>
    </row>
    <row r="60" spans="1:4" ht="30" customHeight="1" thickTop="1" thickBot="1">
      <c r="A60" s="16" t="s">
        <v>204</v>
      </c>
      <c r="B60" s="14" t="s">
        <v>113</v>
      </c>
      <c r="C60" s="17" t="s">
        <v>205</v>
      </c>
      <c r="D60" s="662">
        <v>18539</v>
      </c>
    </row>
    <row r="61" spans="1:4" ht="30" customHeight="1" thickTop="1" thickBot="1">
      <c r="A61" s="16" t="s">
        <v>208</v>
      </c>
      <c r="B61" s="14" t="s">
        <v>113</v>
      </c>
      <c r="C61" s="17" t="s">
        <v>209</v>
      </c>
      <c r="D61" s="662">
        <v>18427</v>
      </c>
    </row>
    <row r="62" spans="1:4" ht="30" customHeight="1" thickTop="1" thickBot="1">
      <c r="A62" s="16" t="s">
        <v>210</v>
      </c>
      <c r="B62" s="14" t="s">
        <v>113</v>
      </c>
      <c r="C62" s="17" t="s">
        <v>211</v>
      </c>
      <c r="D62" s="662">
        <v>22453</v>
      </c>
    </row>
    <row r="63" spans="1:4" ht="30" customHeight="1" thickTop="1" thickBot="1">
      <c r="A63" s="16" t="s">
        <v>217</v>
      </c>
      <c r="B63" s="14" t="s">
        <v>113</v>
      </c>
      <c r="C63" s="17" t="s">
        <v>218</v>
      </c>
      <c r="D63" s="662">
        <v>33225</v>
      </c>
    </row>
    <row r="64" spans="1:4" ht="30" customHeight="1" thickTop="1" thickBot="1">
      <c r="A64" s="16" t="s">
        <v>219</v>
      </c>
      <c r="B64" s="14" t="s">
        <v>113</v>
      </c>
      <c r="C64" s="17" t="s">
        <v>220</v>
      </c>
      <c r="D64" s="662">
        <v>15474</v>
      </c>
    </row>
    <row r="65" spans="1:4" ht="30" customHeight="1" thickTop="1" thickBot="1">
      <c r="A65" s="16" t="s">
        <v>216</v>
      </c>
      <c r="B65" s="14" t="s">
        <v>113</v>
      </c>
      <c r="C65" s="17" t="s">
        <v>1973</v>
      </c>
      <c r="D65" s="662">
        <v>16653.5</v>
      </c>
    </row>
    <row r="66" spans="1:4" ht="30" customHeight="1" thickTop="1" thickBot="1">
      <c r="A66" s="16" t="s">
        <v>221</v>
      </c>
      <c r="B66" s="14" t="s">
        <v>113</v>
      </c>
      <c r="C66" s="17" t="s">
        <v>1974</v>
      </c>
      <c r="D66" s="662">
        <v>92076</v>
      </c>
    </row>
    <row r="67" spans="1:4" ht="30" customHeight="1" thickTop="1" thickBot="1">
      <c r="A67" s="16" t="s">
        <v>222</v>
      </c>
      <c r="B67" s="14" t="s">
        <v>113</v>
      </c>
      <c r="C67" s="17" t="s">
        <v>223</v>
      </c>
      <c r="D67" s="662">
        <v>37311</v>
      </c>
    </row>
    <row r="68" spans="1:4" ht="30" customHeight="1" thickTop="1" thickBot="1">
      <c r="A68" s="16" t="s">
        <v>225</v>
      </c>
      <c r="B68" s="14" t="s">
        <v>113</v>
      </c>
      <c r="C68" s="17" t="s">
        <v>226</v>
      </c>
      <c r="D68" s="662">
        <v>93406.5</v>
      </c>
    </row>
    <row r="69" spans="1:4" ht="30" customHeight="1" thickTop="1" thickBot="1">
      <c r="A69" s="16" t="s">
        <v>227</v>
      </c>
      <c r="B69" s="14" t="s">
        <v>113</v>
      </c>
      <c r="C69" s="17" t="s">
        <v>1976</v>
      </c>
      <c r="D69" s="662">
        <v>16421</v>
      </c>
    </row>
    <row r="70" spans="1:4" ht="30" customHeight="1" thickTop="1" thickBot="1">
      <c r="A70" s="16" t="s">
        <v>232</v>
      </c>
      <c r="B70" s="14" t="s">
        <v>233</v>
      </c>
      <c r="C70" s="17" t="s">
        <v>1979</v>
      </c>
      <c r="D70" s="662">
        <v>6563.5</v>
      </c>
    </row>
    <row r="71" spans="1:4" ht="30" customHeight="1" thickTop="1" thickBot="1">
      <c r="A71" s="16" t="s">
        <v>228</v>
      </c>
      <c r="B71" s="14" t="s">
        <v>113</v>
      </c>
      <c r="C71" s="17" t="s">
        <v>1977</v>
      </c>
      <c r="D71" s="662">
        <v>5896</v>
      </c>
    </row>
    <row r="72" spans="1:4" ht="30" customHeight="1" thickTop="1" thickBot="1">
      <c r="A72" s="16" t="s">
        <v>229</v>
      </c>
      <c r="B72" s="14" t="s">
        <v>113</v>
      </c>
      <c r="C72" s="17" t="s">
        <v>1978</v>
      </c>
      <c r="D72" s="662">
        <v>8635.5</v>
      </c>
    </row>
    <row r="73" spans="1:4" ht="30" customHeight="1" thickTop="1" thickBot="1">
      <c r="A73" s="16" t="s">
        <v>230</v>
      </c>
      <c r="B73" s="14" t="s">
        <v>113</v>
      </c>
      <c r="C73" s="17" t="s">
        <v>231</v>
      </c>
      <c r="D73" s="662">
        <v>4775.5</v>
      </c>
    </row>
    <row r="74" spans="1:4" ht="30" customHeight="1" thickTop="1" thickBot="1">
      <c r="A74" s="16" t="s">
        <v>234</v>
      </c>
      <c r="B74" s="14" t="s">
        <v>113</v>
      </c>
      <c r="C74" s="17" t="s">
        <v>235</v>
      </c>
      <c r="D74" s="662">
        <v>19468</v>
      </c>
    </row>
    <row r="75" spans="1:4" ht="30" customHeight="1" thickTop="1" thickBot="1">
      <c r="A75" s="16" t="s">
        <v>236</v>
      </c>
      <c r="B75" s="14" t="s">
        <v>113</v>
      </c>
      <c r="C75" s="17" t="s">
        <v>237</v>
      </c>
      <c r="D75" s="662">
        <v>383134.5</v>
      </c>
    </row>
    <row r="76" spans="1:4" ht="30" customHeight="1" thickTop="1" thickBot="1">
      <c r="A76" s="16" t="s">
        <v>238</v>
      </c>
      <c r="B76" s="14" t="s">
        <v>113</v>
      </c>
      <c r="C76" s="17" t="s">
        <v>239</v>
      </c>
      <c r="D76" s="662">
        <v>493762.5</v>
      </c>
    </row>
    <row r="77" spans="1:4" ht="30" customHeight="1" thickTop="1" thickBot="1">
      <c r="A77" s="16" t="s">
        <v>240</v>
      </c>
      <c r="B77" s="14" t="s">
        <v>113</v>
      </c>
      <c r="C77" s="17" t="s">
        <v>1980</v>
      </c>
      <c r="D77" s="662">
        <v>154718</v>
      </c>
    </row>
    <row r="78" spans="1:4" ht="30" customHeight="1" thickTop="1" thickBot="1">
      <c r="A78" s="16" t="s">
        <v>241</v>
      </c>
      <c r="B78" s="14" t="s">
        <v>113</v>
      </c>
      <c r="C78" s="17" t="s">
        <v>1981</v>
      </c>
      <c r="D78" s="662">
        <v>164155</v>
      </c>
    </row>
    <row r="79" spans="1:4" ht="30" customHeight="1" thickTop="1" thickBot="1">
      <c r="A79" s="16" t="s">
        <v>246</v>
      </c>
      <c r="B79" s="14" t="s">
        <v>113</v>
      </c>
      <c r="C79" s="17" t="s">
        <v>1986</v>
      </c>
      <c r="D79" s="662">
        <v>164155</v>
      </c>
    </row>
    <row r="80" spans="1:4" ht="30" customHeight="1" thickTop="1" thickBot="1">
      <c r="A80" s="16" t="s">
        <v>243</v>
      </c>
      <c r="B80" s="14" t="s">
        <v>113</v>
      </c>
      <c r="C80" s="17" t="s">
        <v>1983</v>
      </c>
      <c r="D80" s="662">
        <v>135834</v>
      </c>
    </row>
    <row r="81" spans="1:4" ht="30" customHeight="1" thickTop="1" thickBot="1">
      <c r="A81" s="16" t="s">
        <v>244</v>
      </c>
      <c r="B81" s="14" t="s">
        <v>113</v>
      </c>
      <c r="C81" s="17" t="s">
        <v>1984</v>
      </c>
      <c r="D81" s="662">
        <v>283028</v>
      </c>
    </row>
    <row r="82" spans="1:4" ht="30" customHeight="1" thickTop="1" thickBot="1">
      <c r="A82" s="16" t="s">
        <v>245</v>
      </c>
      <c r="B82" s="14" t="s">
        <v>113</v>
      </c>
      <c r="C82" s="17" t="s">
        <v>1985</v>
      </c>
      <c r="D82" s="662">
        <v>185910</v>
      </c>
    </row>
    <row r="83" spans="1:4" ht="30" customHeight="1" thickTop="1" thickBot="1">
      <c r="A83" s="16" t="s">
        <v>247</v>
      </c>
      <c r="B83" s="14" t="s">
        <v>113</v>
      </c>
      <c r="C83" s="17" t="s">
        <v>1987</v>
      </c>
      <c r="D83" s="662">
        <v>181133</v>
      </c>
    </row>
    <row r="84" spans="1:4" ht="30" customHeight="1" thickTop="1" thickBot="1">
      <c r="A84" s="16" t="s">
        <v>242</v>
      </c>
      <c r="B84" s="14" t="s">
        <v>113</v>
      </c>
      <c r="C84" s="17" t="s">
        <v>1982</v>
      </c>
      <c r="D84" s="662">
        <v>169795.5</v>
      </c>
    </row>
    <row r="85" spans="1:4" ht="30" customHeight="1" thickTop="1" thickBot="1">
      <c r="A85" s="16" t="s">
        <v>248</v>
      </c>
      <c r="B85" s="14" t="s">
        <v>113</v>
      </c>
      <c r="C85" s="17" t="s">
        <v>1988</v>
      </c>
      <c r="D85" s="662">
        <v>291668</v>
      </c>
    </row>
    <row r="86" spans="1:4" ht="30" customHeight="1" thickTop="1" thickBot="1">
      <c r="A86" s="16" t="s">
        <v>249</v>
      </c>
      <c r="B86" s="14" t="s">
        <v>113</v>
      </c>
      <c r="C86" s="17" t="s">
        <v>250</v>
      </c>
      <c r="D86" s="662">
        <v>4565</v>
      </c>
    </row>
    <row r="87" spans="1:4" ht="30" customHeight="1" thickTop="1" thickBot="1">
      <c r="A87" s="16" t="s">
        <v>255</v>
      </c>
      <c r="B87" s="14" t="s">
        <v>113</v>
      </c>
      <c r="C87" s="17" t="s">
        <v>256</v>
      </c>
      <c r="D87" s="662">
        <v>2026530</v>
      </c>
    </row>
    <row r="88" spans="1:4" ht="30" customHeight="1" thickTop="1" thickBot="1">
      <c r="A88" s="16" t="s">
        <v>253</v>
      </c>
      <c r="B88" s="14" t="s">
        <v>113</v>
      </c>
      <c r="C88" s="17" t="s">
        <v>254</v>
      </c>
      <c r="D88" s="662">
        <v>29703</v>
      </c>
    </row>
    <row r="89" spans="1:4" ht="30" customHeight="1" thickTop="1" thickBot="1">
      <c r="A89" s="16" t="s">
        <v>251</v>
      </c>
      <c r="B89" s="14" t="s">
        <v>113</v>
      </c>
      <c r="C89" s="17" t="s">
        <v>252</v>
      </c>
      <c r="D89" s="662">
        <v>18931.5</v>
      </c>
    </row>
    <row r="90" spans="1:4" ht="30" customHeight="1" thickTop="1" thickBot="1">
      <c r="A90" s="16" t="s">
        <v>257</v>
      </c>
      <c r="B90" s="14" t="s">
        <v>113</v>
      </c>
      <c r="C90" s="17" t="s">
        <v>258</v>
      </c>
      <c r="D90" s="662">
        <v>19575</v>
      </c>
    </row>
    <row r="91" spans="1:4" ht="30" customHeight="1" thickTop="1" thickBot="1">
      <c r="A91" s="16" t="s">
        <v>259</v>
      </c>
      <c r="B91" s="14" t="s">
        <v>113</v>
      </c>
      <c r="C91" s="17" t="s">
        <v>260</v>
      </c>
      <c r="D91" s="662">
        <v>91138.5</v>
      </c>
    </row>
    <row r="92" spans="1:4" ht="30" customHeight="1" thickTop="1" thickBot="1">
      <c r="A92" s="16" t="s">
        <v>261</v>
      </c>
      <c r="B92" s="14" t="s">
        <v>113</v>
      </c>
      <c r="C92" s="17" t="s">
        <v>262</v>
      </c>
      <c r="D92" s="662">
        <v>10674</v>
      </c>
    </row>
    <row r="93" spans="1:4" ht="30" customHeight="1" thickTop="1" thickBot="1">
      <c r="A93" s="16" t="s">
        <v>263</v>
      </c>
      <c r="B93" s="14" t="s">
        <v>113</v>
      </c>
      <c r="C93" s="17" t="s">
        <v>264</v>
      </c>
      <c r="D93" s="662">
        <v>11573</v>
      </c>
    </row>
    <row r="94" spans="1:4" ht="30" customHeight="1" thickTop="1" thickBot="1">
      <c r="A94" s="16" t="s">
        <v>265</v>
      </c>
      <c r="B94" s="14" t="s">
        <v>113</v>
      </c>
      <c r="C94" s="17" t="s">
        <v>266</v>
      </c>
      <c r="D94" s="662">
        <v>23028.5</v>
      </c>
    </row>
    <row r="95" spans="1:4" ht="30" customHeight="1" thickTop="1" thickBot="1">
      <c r="A95" s="16" t="s">
        <v>267</v>
      </c>
      <c r="B95" s="14" t="s">
        <v>113</v>
      </c>
      <c r="C95" s="17" t="s">
        <v>268</v>
      </c>
      <c r="D95" s="662">
        <v>82402</v>
      </c>
    </row>
    <row r="96" spans="1:4" ht="30" customHeight="1" thickTop="1" thickBot="1">
      <c r="A96" s="16" t="s">
        <v>269</v>
      </c>
      <c r="B96" s="14" t="s">
        <v>113</v>
      </c>
      <c r="C96" s="17" t="s">
        <v>270</v>
      </c>
      <c r="D96" s="662">
        <v>195859</v>
      </c>
    </row>
    <row r="97" spans="1:4" ht="30" customHeight="1" thickTop="1" thickBot="1">
      <c r="A97" s="16" t="s">
        <v>271</v>
      </c>
      <c r="B97" s="14" t="s">
        <v>113</v>
      </c>
      <c r="C97" s="17" t="s">
        <v>272</v>
      </c>
      <c r="D97" s="662">
        <v>161662</v>
      </c>
    </row>
    <row r="98" spans="1:4" ht="30" customHeight="1" thickTop="1" thickBot="1">
      <c r="A98" s="16" t="s">
        <v>273</v>
      </c>
      <c r="B98" s="14" t="s">
        <v>113</v>
      </c>
      <c r="C98" s="17" t="s">
        <v>274</v>
      </c>
      <c r="D98" s="662">
        <v>6107.5</v>
      </c>
    </row>
    <row r="99" spans="1:4" ht="30" customHeight="1" thickTop="1" thickBot="1">
      <c r="A99" s="16" t="s">
        <v>275</v>
      </c>
      <c r="B99" s="14" t="s">
        <v>113</v>
      </c>
      <c r="C99" s="17" t="s">
        <v>276</v>
      </c>
      <c r="D99" s="662">
        <v>12975.5</v>
      </c>
    </row>
    <row r="100" spans="1:4" ht="30" customHeight="1" thickTop="1" thickBot="1">
      <c r="A100" s="16" t="s">
        <v>277</v>
      </c>
      <c r="B100" s="14" t="s">
        <v>113</v>
      </c>
      <c r="C100" s="17" t="s">
        <v>278</v>
      </c>
      <c r="D100" s="662">
        <v>417525.5</v>
      </c>
    </row>
    <row r="101" spans="1:4" ht="30" customHeight="1" thickTop="1" thickBot="1">
      <c r="A101" s="16" t="s">
        <v>279</v>
      </c>
      <c r="B101" s="14" t="s">
        <v>113</v>
      </c>
      <c r="C101" s="17" t="s">
        <v>1989</v>
      </c>
      <c r="D101" s="662">
        <v>380796</v>
      </c>
    </row>
    <row r="102" spans="1:4" ht="30" customHeight="1" thickTop="1" thickBot="1">
      <c r="A102" s="16" t="s">
        <v>280</v>
      </c>
      <c r="B102" s="14" t="s">
        <v>113</v>
      </c>
      <c r="C102" s="17" t="s">
        <v>281</v>
      </c>
      <c r="D102" s="662">
        <v>412212.5</v>
      </c>
    </row>
    <row r="103" spans="1:4" ht="30" customHeight="1" thickTop="1" thickBot="1">
      <c r="A103" s="16" t="s">
        <v>282</v>
      </c>
      <c r="B103" s="14" t="s">
        <v>113</v>
      </c>
      <c r="C103" s="17" t="s">
        <v>283</v>
      </c>
      <c r="D103" s="662">
        <v>622602</v>
      </c>
    </row>
    <row r="104" spans="1:4" ht="30" customHeight="1" thickTop="1" thickBot="1">
      <c r="A104" s="16" t="s">
        <v>284</v>
      </c>
      <c r="B104" s="14" t="s">
        <v>113</v>
      </c>
      <c r="C104" s="17" t="s">
        <v>285</v>
      </c>
      <c r="D104" s="662">
        <v>565965</v>
      </c>
    </row>
    <row r="105" spans="1:4" ht="30" customHeight="1" thickTop="1" thickBot="1">
      <c r="A105" s="16" t="s">
        <v>286</v>
      </c>
      <c r="B105" s="14" t="s">
        <v>113</v>
      </c>
      <c r="C105" s="17" t="s">
        <v>287</v>
      </c>
      <c r="D105" s="662">
        <v>255979</v>
      </c>
    </row>
    <row r="106" spans="1:4" ht="30" customHeight="1" thickTop="1" thickBot="1">
      <c r="A106" s="16" t="s">
        <v>288</v>
      </c>
      <c r="B106" s="14" t="s">
        <v>113</v>
      </c>
      <c r="C106" s="17" t="s">
        <v>289</v>
      </c>
      <c r="D106" s="662">
        <v>14002</v>
      </c>
    </row>
    <row r="107" spans="1:4" ht="30" customHeight="1" thickTop="1" thickBot="1">
      <c r="A107" s="16" t="s">
        <v>290</v>
      </c>
      <c r="B107" s="14" t="s">
        <v>113</v>
      </c>
      <c r="C107" s="17" t="s">
        <v>291</v>
      </c>
      <c r="D107" s="662">
        <v>638780</v>
      </c>
    </row>
    <row r="108" spans="1:4" ht="30" customHeight="1" thickTop="1" thickBot="1">
      <c r="A108" s="16" t="s">
        <v>292</v>
      </c>
      <c r="B108" s="14" t="s">
        <v>113</v>
      </c>
      <c r="C108" s="17" t="s">
        <v>293</v>
      </c>
      <c r="D108" s="662">
        <v>8999</v>
      </c>
    </row>
    <row r="109" spans="1:4" ht="30" customHeight="1" thickTop="1" thickBot="1">
      <c r="A109" s="16" t="s">
        <v>294</v>
      </c>
      <c r="B109" s="14" t="s">
        <v>113</v>
      </c>
      <c r="C109" s="17" t="s">
        <v>1990</v>
      </c>
      <c r="D109" s="662">
        <v>1003559.5</v>
      </c>
    </row>
    <row r="110" spans="1:4" ht="30" customHeight="1" thickTop="1" thickBot="1">
      <c r="A110" s="16" t="s">
        <v>295</v>
      </c>
      <c r="B110" s="14" t="s">
        <v>113</v>
      </c>
      <c r="C110" s="17" t="s">
        <v>296</v>
      </c>
      <c r="D110" s="662">
        <v>2809</v>
      </c>
    </row>
    <row r="111" spans="1:4" ht="30" customHeight="1" thickTop="1" thickBot="1">
      <c r="A111" s="16" t="s">
        <v>297</v>
      </c>
      <c r="B111" s="14" t="s">
        <v>113</v>
      </c>
      <c r="C111" s="17" t="s">
        <v>298</v>
      </c>
      <c r="D111" s="662">
        <v>147172</v>
      </c>
    </row>
    <row r="112" spans="1:4" ht="30" customHeight="1" thickTop="1" thickBot="1">
      <c r="A112" s="16" t="s">
        <v>299</v>
      </c>
      <c r="B112" s="14" t="s">
        <v>113</v>
      </c>
      <c r="C112" s="17" t="s">
        <v>300</v>
      </c>
      <c r="D112" s="662">
        <v>507338</v>
      </c>
    </row>
    <row r="113" spans="1:4" ht="30" customHeight="1" thickTop="1" thickBot="1">
      <c r="A113" s="16" t="s">
        <v>301</v>
      </c>
      <c r="B113" s="14" t="s">
        <v>113</v>
      </c>
      <c r="C113" s="17" t="s">
        <v>302</v>
      </c>
      <c r="D113" s="662">
        <v>12704.5</v>
      </c>
    </row>
    <row r="114" spans="1:4" ht="30" customHeight="1" thickTop="1" thickBot="1">
      <c r="A114" s="16" t="s">
        <v>305</v>
      </c>
      <c r="B114" s="14" t="s">
        <v>113</v>
      </c>
      <c r="C114" s="17" t="s">
        <v>306</v>
      </c>
      <c r="D114" s="662">
        <v>119000</v>
      </c>
    </row>
    <row r="115" spans="1:4" ht="30" customHeight="1" thickTop="1" thickBot="1">
      <c r="A115" s="16" t="s">
        <v>303</v>
      </c>
      <c r="B115" s="14" t="s">
        <v>113</v>
      </c>
      <c r="C115" s="17" t="s">
        <v>304</v>
      </c>
      <c r="D115" s="662">
        <v>119000</v>
      </c>
    </row>
    <row r="116" spans="1:4" ht="30" customHeight="1" thickTop="1" thickBot="1">
      <c r="A116" s="16" t="s">
        <v>309</v>
      </c>
      <c r="B116" s="14" t="s">
        <v>113</v>
      </c>
      <c r="C116" s="17" t="s">
        <v>1991</v>
      </c>
      <c r="D116" s="662">
        <v>117515</v>
      </c>
    </row>
    <row r="117" spans="1:4" ht="30" customHeight="1" thickTop="1" thickBot="1">
      <c r="A117" s="16" t="s">
        <v>310</v>
      </c>
      <c r="B117" s="14" t="s">
        <v>113</v>
      </c>
      <c r="C117" s="17" t="s">
        <v>311</v>
      </c>
      <c r="D117" s="662">
        <v>166523</v>
      </c>
    </row>
    <row r="118" spans="1:4" ht="30" customHeight="1" thickTop="1" thickBot="1">
      <c r="A118" s="16" t="s">
        <v>313</v>
      </c>
      <c r="B118" s="14" t="s">
        <v>113</v>
      </c>
      <c r="C118" s="17" t="s">
        <v>1993</v>
      </c>
      <c r="D118" s="662">
        <v>265727</v>
      </c>
    </row>
    <row r="119" spans="1:4" ht="30" customHeight="1" thickTop="1" thickBot="1">
      <c r="A119" s="16" t="s">
        <v>318</v>
      </c>
      <c r="B119" s="14" t="s">
        <v>113</v>
      </c>
      <c r="C119" s="17" t="s">
        <v>319</v>
      </c>
      <c r="D119" s="662">
        <v>220699</v>
      </c>
    </row>
    <row r="120" spans="1:4" ht="30" customHeight="1" thickTop="1" thickBot="1">
      <c r="A120" s="16" t="s">
        <v>314</v>
      </c>
      <c r="B120" s="14" t="s">
        <v>113</v>
      </c>
      <c r="C120" s="17" t="s">
        <v>315</v>
      </c>
      <c r="D120" s="662">
        <v>202605</v>
      </c>
    </row>
    <row r="121" spans="1:4" ht="30" customHeight="1" thickTop="1" thickBot="1">
      <c r="A121" s="16" t="s">
        <v>1732</v>
      </c>
      <c r="B121" s="14" t="s">
        <v>113</v>
      </c>
      <c r="C121" s="17" t="s">
        <v>1733</v>
      </c>
      <c r="D121" s="662">
        <v>115760</v>
      </c>
    </row>
    <row r="122" spans="1:4" ht="30" customHeight="1" thickTop="1" thickBot="1">
      <c r="A122" s="16" t="s">
        <v>322</v>
      </c>
      <c r="B122" s="14" t="s">
        <v>113</v>
      </c>
      <c r="C122" s="17" t="s">
        <v>323</v>
      </c>
      <c r="D122" s="662">
        <v>116600</v>
      </c>
    </row>
    <row r="123" spans="1:4" ht="30" customHeight="1" thickTop="1" thickBot="1">
      <c r="A123" s="16" t="s">
        <v>320</v>
      </c>
      <c r="B123" s="14" t="s">
        <v>113</v>
      </c>
      <c r="C123" s="17" t="s">
        <v>321</v>
      </c>
      <c r="D123" s="662">
        <v>135169</v>
      </c>
    </row>
    <row r="124" spans="1:4" ht="30" customHeight="1" thickTop="1" thickBot="1">
      <c r="A124" s="16" t="s">
        <v>312</v>
      </c>
      <c r="B124" s="14" t="s">
        <v>113</v>
      </c>
      <c r="C124" s="17" t="s">
        <v>1992</v>
      </c>
      <c r="D124" s="662">
        <v>209009</v>
      </c>
    </row>
    <row r="125" spans="1:4" ht="30" customHeight="1" thickTop="1" thickBot="1">
      <c r="A125" s="16" t="s">
        <v>316</v>
      </c>
      <c r="B125" s="14" t="s">
        <v>113</v>
      </c>
      <c r="C125" s="17" t="s">
        <v>317</v>
      </c>
      <c r="D125" s="662">
        <v>195506</v>
      </c>
    </row>
    <row r="126" spans="1:4" ht="30" customHeight="1" thickTop="1" thickBot="1">
      <c r="A126" s="16" t="s">
        <v>307</v>
      </c>
      <c r="B126" s="14" t="s">
        <v>113</v>
      </c>
      <c r="C126" s="17" t="s">
        <v>308</v>
      </c>
      <c r="D126" s="662">
        <v>138513</v>
      </c>
    </row>
    <row r="127" spans="1:4" ht="30" customHeight="1" thickTop="1" thickBot="1">
      <c r="A127" s="16" t="s">
        <v>324</v>
      </c>
      <c r="B127" s="14" t="s">
        <v>113</v>
      </c>
      <c r="C127" s="17" t="s">
        <v>325</v>
      </c>
      <c r="D127" s="662">
        <v>5693.5</v>
      </c>
    </row>
    <row r="128" spans="1:4" ht="30" customHeight="1" thickTop="1" thickBot="1">
      <c r="A128" s="16" t="s">
        <v>326</v>
      </c>
      <c r="B128" s="14" t="s">
        <v>113</v>
      </c>
      <c r="C128" s="17" t="s">
        <v>327</v>
      </c>
      <c r="D128" s="662">
        <v>122601</v>
      </c>
    </row>
    <row r="129" spans="1:7" ht="30" customHeight="1" thickTop="1" thickBot="1">
      <c r="A129" s="16" t="s">
        <v>328</v>
      </c>
      <c r="B129" s="14" t="s">
        <v>113</v>
      </c>
      <c r="C129" s="17" t="s">
        <v>329</v>
      </c>
      <c r="D129" s="662">
        <v>104</v>
      </c>
    </row>
    <row r="130" spans="1:7" ht="30" customHeight="1" thickTop="1" thickBot="1">
      <c r="A130" s="16" t="s">
        <v>330</v>
      </c>
      <c r="B130" s="14" t="s">
        <v>113</v>
      </c>
      <c r="C130" s="17" t="s">
        <v>331</v>
      </c>
      <c r="D130" s="662">
        <v>3460</v>
      </c>
    </row>
    <row r="131" spans="1:7" ht="30" customHeight="1" thickTop="1" thickBot="1">
      <c r="A131" s="16" t="s">
        <v>332</v>
      </c>
      <c r="B131" s="14" t="s">
        <v>113</v>
      </c>
      <c r="C131" s="17" t="s">
        <v>333</v>
      </c>
      <c r="D131" s="662">
        <v>2512</v>
      </c>
    </row>
    <row r="132" spans="1:7" ht="30" customHeight="1" thickTop="1" thickBot="1">
      <c r="A132" s="16" t="s">
        <v>334</v>
      </c>
      <c r="B132" s="14" t="s">
        <v>113</v>
      </c>
      <c r="C132" s="17" t="s">
        <v>1760</v>
      </c>
      <c r="D132" s="662">
        <v>4045</v>
      </c>
    </row>
    <row r="133" spans="1:7" ht="30" customHeight="1" thickTop="1" thickBot="1">
      <c r="A133" s="16" t="s">
        <v>335</v>
      </c>
      <c r="B133" s="14" t="s">
        <v>92</v>
      </c>
      <c r="C133" s="17" t="s">
        <v>1994</v>
      </c>
      <c r="D133" s="662">
        <v>366968</v>
      </c>
    </row>
    <row r="134" spans="1:7" ht="30" customHeight="1" thickTop="1" thickBot="1">
      <c r="A134" s="16" t="s">
        <v>336</v>
      </c>
      <c r="B134" s="14" t="s">
        <v>113</v>
      </c>
      <c r="C134" s="17" t="s">
        <v>337</v>
      </c>
      <c r="D134" s="662">
        <v>68140.5</v>
      </c>
    </row>
    <row r="135" spans="1:7" ht="30" customHeight="1" thickTop="1" thickBot="1">
      <c r="A135" s="16" t="s">
        <v>338</v>
      </c>
      <c r="B135" s="14" t="s">
        <v>339</v>
      </c>
      <c r="C135" s="17" t="s">
        <v>340</v>
      </c>
      <c r="D135" s="662">
        <v>1257</v>
      </c>
    </row>
    <row r="136" spans="1:7" ht="30" customHeight="1" thickTop="1" thickBot="1">
      <c r="A136" s="16" t="s">
        <v>352</v>
      </c>
      <c r="B136" s="14" t="s">
        <v>339</v>
      </c>
      <c r="C136" s="17" t="s">
        <v>353</v>
      </c>
      <c r="D136" s="662">
        <v>1713</v>
      </c>
    </row>
    <row r="137" spans="1:7" ht="30" customHeight="1" thickTop="1" thickBot="1">
      <c r="A137" s="16" t="s">
        <v>343</v>
      </c>
      <c r="B137" s="14" t="s">
        <v>344</v>
      </c>
      <c r="C137" s="17" t="s">
        <v>345</v>
      </c>
      <c r="D137" s="663">
        <v>0</v>
      </c>
      <c r="E137" s="664"/>
      <c r="G137" s="661"/>
    </row>
    <row r="138" spans="1:7" ht="30" customHeight="1" thickTop="1" thickBot="1">
      <c r="A138" s="16" t="s">
        <v>346</v>
      </c>
      <c r="B138" s="14" t="s">
        <v>344</v>
      </c>
      <c r="C138" s="17" t="s">
        <v>347</v>
      </c>
      <c r="D138" s="663">
        <v>0</v>
      </c>
      <c r="E138" s="664"/>
      <c r="F138" s="661"/>
      <c r="G138" s="661"/>
    </row>
    <row r="139" spans="1:7" ht="30" customHeight="1" thickTop="1" thickBot="1">
      <c r="A139" s="16" t="s">
        <v>350</v>
      </c>
      <c r="B139" s="14" t="s">
        <v>339</v>
      </c>
      <c r="C139" s="17" t="s">
        <v>351</v>
      </c>
      <c r="D139" s="665">
        <v>1615</v>
      </c>
    </row>
    <row r="140" spans="1:7" ht="30" customHeight="1" thickTop="1" thickBot="1">
      <c r="A140" s="16" t="s">
        <v>348</v>
      </c>
      <c r="B140" s="14" t="s">
        <v>339</v>
      </c>
      <c r="C140" s="17" t="s">
        <v>349</v>
      </c>
      <c r="D140" s="665">
        <v>1573</v>
      </c>
    </row>
    <row r="141" spans="1:7" ht="30" customHeight="1" thickTop="1" thickBot="1">
      <c r="A141" s="16" t="s">
        <v>356</v>
      </c>
      <c r="B141" s="14" t="s">
        <v>113</v>
      </c>
      <c r="C141" s="17" t="s">
        <v>357</v>
      </c>
      <c r="D141" s="665">
        <v>82510</v>
      </c>
    </row>
    <row r="142" spans="1:7" ht="30" customHeight="1" thickTop="1" thickBot="1">
      <c r="A142" s="16" t="s">
        <v>341</v>
      </c>
      <c r="B142" s="14" t="s">
        <v>339</v>
      </c>
      <c r="C142" s="17" t="s">
        <v>342</v>
      </c>
      <c r="D142" s="665">
        <v>1257</v>
      </c>
    </row>
    <row r="143" spans="1:7" ht="30" customHeight="1" thickTop="1" thickBot="1">
      <c r="A143" s="16" t="s">
        <v>354</v>
      </c>
      <c r="B143" s="14" t="s">
        <v>113</v>
      </c>
      <c r="C143" s="17" t="s">
        <v>355</v>
      </c>
      <c r="D143" s="665">
        <v>74535.5</v>
      </c>
    </row>
    <row r="144" spans="1:7" ht="30" customHeight="1" thickTop="1" thickBot="1">
      <c r="A144" s="16" t="s">
        <v>359</v>
      </c>
      <c r="B144" s="14" t="s">
        <v>113</v>
      </c>
      <c r="C144" s="17" t="s">
        <v>360</v>
      </c>
      <c r="D144" s="665">
        <v>146651.5</v>
      </c>
    </row>
    <row r="145" spans="1:4" ht="68.25" customHeight="1" thickTop="1" thickBot="1">
      <c r="A145" s="16" t="s">
        <v>358</v>
      </c>
      <c r="B145" s="14" t="s">
        <v>113</v>
      </c>
      <c r="C145" s="17" t="s">
        <v>2303</v>
      </c>
      <c r="D145" s="665">
        <v>281090</v>
      </c>
    </row>
    <row r="146" spans="1:4" ht="30" customHeight="1" thickTop="1" thickBot="1">
      <c r="A146" s="16" t="s">
        <v>361</v>
      </c>
      <c r="B146" s="14" t="s">
        <v>113</v>
      </c>
      <c r="C146" s="17" t="s">
        <v>1995</v>
      </c>
      <c r="D146" s="665">
        <v>90717</v>
      </c>
    </row>
    <row r="147" spans="1:4" ht="30" customHeight="1" thickTop="1" thickBot="1">
      <c r="A147" s="16" t="s">
        <v>362</v>
      </c>
      <c r="B147" s="14" t="s">
        <v>113</v>
      </c>
      <c r="C147" s="17" t="s">
        <v>1996</v>
      </c>
      <c r="D147" s="665">
        <v>107511.5</v>
      </c>
    </row>
    <row r="148" spans="1:4" ht="30" customHeight="1" thickTop="1" thickBot="1">
      <c r="A148" s="16" t="s">
        <v>367</v>
      </c>
      <c r="B148" s="14" t="s">
        <v>113</v>
      </c>
      <c r="C148" s="17" t="s">
        <v>368</v>
      </c>
      <c r="D148" s="665">
        <v>14740</v>
      </c>
    </row>
    <row r="149" spans="1:4" ht="30" customHeight="1" thickTop="1" thickBot="1">
      <c r="A149" s="16" t="s">
        <v>363</v>
      </c>
      <c r="B149" s="14" t="s">
        <v>113</v>
      </c>
      <c r="C149" s="17" t="s">
        <v>364</v>
      </c>
      <c r="D149" s="665">
        <v>5750</v>
      </c>
    </row>
    <row r="150" spans="1:4" ht="30" customHeight="1" thickTop="1" thickBot="1">
      <c r="A150" s="16" t="s">
        <v>158</v>
      </c>
      <c r="B150" s="14" t="s">
        <v>113</v>
      </c>
      <c r="C150" s="17" t="s">
        <v>159</v>
      </c>
      <c r="D150" s="665">
        <v>57879</v>
      </c>
    </row>
    <row r="151" spans="1:4" ht="30" customHeight="1" thickTop="1" thickBot="1">
      <c r="A151" s="16" t="s">
        <v>369</v>
      </c>
      <c r="B151" s="14" t="s">
        <v>113</v>
      </c>
      <c r="C151" s="17" t="s">
        <v>370</v>
      </c>
      <c r="D151" s="665">
        <v>152240</v>
      </c>
    </row>
    <row r="152" spans="1:4" ht="30" customHeight="1" thickTop="1" thickBot="1">
      <c r="A152" s="16" t="s">
        <v>371</v>
      </c>
      <c r="B152" s="14" t="s">
        <v>113</v>
      </c>
      <c r="C152" s="17" t="s">
        <v>372</v>
      </c>
      <c r="D152" s="665">
        <v>169099</v>
      </c>
    </row>
    <row r="153" spans="1:4" ht="30" customHeight="1" thickTop="1" thickBot="1">
      <c r="A153" s="16" t="s">
        <v>365</v>
      </c>
      <c r="B153" s="14" t="s">
        <v>113</v>
      </c>
      <c r="C153" s="17" t="s">
        <v>366</v>
      </c>
      <c r="D153" s="665">
        <v>155840</v>
      </c>
    </row>
    <row r="154" spans="1:4" ht="30" customHeight="1" thickTop="1" thickBot="1">
      <c r="A154" s="16" t="s">
        <v>373</v>
      </c>
      <c r="B154" s="14" t="s">
        <v>113</v>
      </c>
      <c r="C154" s="17" t="s">
        <v>374</v>
      </c>
      <c r="D154" s="665">
        <v>57713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6" activePane="bottomRight" state="frozen"/>
      <selection sqref="A1:J6"/>
      <selection pane="topRight" sqref="A1:J6"/>
      <selection pane="bottomLeft" sqref="A1:J6"/>
      <selection pane="bottomRight" activeCell="D6" sqref="D6:D153"/>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94" t="s">
        <v>1934</v>
      </c>
      <c r="B1" s="695"/>
      <c r="C1" s="695"/>
      <c r="D1" s="696"/>
    </row>
    <row r="2" spans="1:4" ht="60.75" customHeight="1" thickTop="1" thickBot="1">
      <c r="A2" s="693" t="s">
        <v>375</v>
      </c>
      <c r="B2" s="693"/>
      <c r="C2" s="693"/>
      <c r="D2" s="693"/>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67">
        <v>71106.5</v>
      </c>
    </row>
    <row r="7" spans="1:4" ht="15.6" thickTop="1" thickBot="1">
      <c r="A7" s="200" t="s">
        <v>814</v>
      </c>
      <c r="B7" s="200" t="s">
        <v>377</v>
      </c>
      <c r="C7" s="205" t="s">
        <v>815</v>
      </c>
      <c r="D7" s="667">
        <v>2955</v>
      </c>
    </row>
    <row r="8" spans="1:4" ht="15.6" thickTop="1" thickBot="1">
      <c r="A8" s="200" t="s">
        <v>810</v>
      </c>
      <c r="B8" s="200" t="s">
        <v>377</v>
      </c>
      <c r="C8" s="205" t="s">
        <v>811</v>
      </c>
      <c r="D8" s="667">
        <v>97341</v>
      </c>
    </row>
    <row r="9" spans="1:4" ht="15.6" thickTop="1" thickBot="1">
      <c r="A9" s="200" t="s">
        <v>812</v>
      </c>
      <c r="B9" s="200" t="s">
        <v>377</v>
      </c>
      <c r="C9" s="205" t="s">
        <v>813</v>
      </c>
      <c r="D9" s="667">
        <v>47328</v>
      </c>
    </row>
    <row r="10" spans="1:4" ht="15.6" thickTop="1" thickBot="1">
      <c r="A10" s="200" t="s">
        <v>1752</v>
      </c>
      <c r="B10" s="200" t="s">
        <v>377</v>
      </c>
      <c r="C10" s="205" t="s">
        <v>1751</v>
      </c>
      <c r="D10" s="667">
        <v>24910</v>
      </c>
    </row>
    <row r="11" spans="1:4" ht="15.6" thickTop="1" thickBot="1">
      <c r="A11" s="200" t="s">
        <v>818</v>
      </c>
      <c r="B11" s="200" t="s">
        <v>377</v>
      </c>
      <c r="C11" s="205" t="s">
        <v>819</v>
      </c>
      <c r="D11" s="667">
        <v>71643</v>
      </c>
    </row>
    <row r="12" spans="1:4" ht="15.6" thickTop="1" thickBot="1">
      <c r="A12" s="200" t="s">
        <v>816</v>
      </c>
      <c r="B12" s="200" t="s">
        <v>377</v>
      </c>
      <c r="C12" s="205" t="s">
        <v>817</v>
      </c>
      <c r="D12" s="667">
        <v>49394.5</v>
      </c>
    </row>
    <row r="13" spans="1:4" ht="15.6" thickTop="1" thickBot="1">
      <c r="A13" s="200" t="s">
        <v>820</v>
      </c>
      <c r="B13" s="200" t="s">
        <v>92</v>
      </c>
      <c r="C13" s="205" t="s">
        <v>2029</v>
      </c>
      <c r="D13" s="667">
        <v>279346</v>
      </c>
    </row>
    <row r="14" spans="1:4" ht="15.6" thickTop="1" thickBot="1">
      <c r="A14" s="200" t="s">
        <v>822</v>
      </c>
      <c r="B14" s="200" t="s">
        <v>233</v>
      </c>
      <c r="C14" s="205" t="s">
        <v>2031</v>
      </c>
      <c r="D14" s="667">
        <v>207171</v>
      </c>
    </row>
    <row r="15" spans="1:4" ht="15.6" thickTop="1" thickBot="1">
      <c r="A15" s="200" t="s">
        <v>823</v>
      </c>
      <c r="B15" s="200" t="s">
        <v>92</v>
      </c>
      <c r="C15" s="205" t="s">
        <v>2032</v>
      </c>
      <c r="D15" s="667">
        <v>141927</v>
      </c>
    </row>
    <row r="16" spans="1:4" ht="15.6" thickTop="1" thickBot="1">
      <c r="A16" s="200" t="s">
        <v>821</v>
      </c>
      <c r="B16" s="200" t="s">
        <v>233</v>
      </c>
      <c r="C16" s="205" t="s">
        <v>2030</v>
      </c>
      <c r="D16" s="667">
        <v>64177.5</v>
      </c>
    </row>
    <row r="17" spans="1:4" ht="15.6" thickTop="1" thickBot="1">
      <c r="A17" s="200" t="s">
        <v>847</v>
      </c>
      <c r="B17" s="200" t="s">
        <v>425</v>
      </c>
      <c r="C17" s="205" t="s">
        <v>848</v>
      </c>
      <c r="D17" s="667">
        <v>74263</v>
      </c>
    </row>
    <row r="18" spans="1:4" ht="15.6" thickTop="1" thickBot="1">
      <c r="A18" s="200" t="s">
        <v>824</v>
      </c>
      <c r="B18" s="200" t="s">
        <v>388</v>
      </c>
      <c r="C18" s="205" t="s">
        <v>2033</v>
      </c>
      <c r="D18" s="667">
        <v>278192</v>
      </c>
    </row>
    <row r="19" spans="1:4" ht="30" thickTop="1" thickBot="1">
      <c r="A19" s="200" t="s">
        <v>825</v>
      </c>
      <c r="B19" s="200" t="s">
        <v>388</v>
      </c>
      <c r="C19" s="205" t="s">
        <v>826</v>
      </c>
      <c r="D19" s="667">
        <v>56218</v>
      </c>
    </row>
    <row r="20" spans="1:4" ht="15.6" thickTop="1" thickBot="1">
      <c r="A20" s="200" t="s">
        <v>831</v>
      </c>
      <c r="B20" s="200" t="s">
        <v>388</v>
      </c>
      <c r="C20" s="205" t="s">
        <v>832</v>
      </c>
      <c r="D20" s="667">
        <v>160070.5</v>
      </c>
    </row>
    <row r="21" spans="1:4" ht="30" thickTop="1" thickBot="1">
      <c r="A21" s="200" t="s">
        <v>827</v>
      </c>
      <c r="B21" s="200" t="s">
        <v>388</v>
      </c>
      <c r="C21" s="205" t="s">
        <v>828</v>
      </c>
      <c r="D21" s="667">
        <v>51950</v>
      </c>
    </row>
    <row r="22" spans="1:4" ht="30" thickTop="1" thickBot="1">
      <c r="A22" s="200" t="s">
        <v>829</v>
      </c>
      <c r="B22" s="200" t="s">
        <v>388</v>
      </c>
      <c r="C22" s="205" t="s">
        <v>830</v>
      </c>
      <c r="D22" s="667">
        <v>37376.5</v>
      </c>
    </row>
    <row r="23" spans="1:4" ht="15.6" thickTop="1" thickBot="1">
      <c r="A23" s="200" t="s">
        <v>833</v>
      </c>
      <c r="B23" s="200" t="s">
        <v>388</v>
      </c>
      <c r="C23" s="205" t="s">
        <v>834</v>
      </c>
      <c r="D23" s="667">
        <v>41867.5</v>
      </c>
    </row>
    <row r="24" spans="1:4" ht="15.6" thickTop="1" thickBot="1">
      <c r="A24" s="200" t="s">
        <v>843</v>
      </c>
      <c r="B24" s="200" t="s">
        <v>388</v>
      </c>
      <c r="C24" s="205" t="s">
        <v>844</v>
      </c>
      <c r="D24" s="667">
        <v>156600</v>
      </c>
    </row>
    <row r="25" spans="1:4" ht="15.6" thickTop="1" thickBot="1">
      <c r="A25" s="200" t="s">
        <v>835</v>
      </c>
      <c r="B25" s="200" t="s">
        <v>388</v>
      </c>
      <c r="C25" s="205" t="s">
        <v>836</v>
      </c>
      <c r="D25" s="667">
        <v>214200</v>
      </c>
    </row>
    <row r="26" spans="1:4" ht="15.6" thickTop="1" thickBot="1">
      <c r="A26" s="200" t="s">
        <v>838</v>
      </c>
      <c r="B26" s="200" t="s">
        <v>388</v>
      </c>
      <c r="C26" s="205" t="s">
        <v>2108</v>
      </c>
      <c r="D26" s="667">
        <v>73446</v>
      </c>
    </row>
    <row r="27" spans="1:4" ht="15.6" thickTop="1" thickBot="1">
      <c r="A27" s="200" t="s">
        <v>837</v>
      </c>
      <c r="B27" s="200" t="s">
        <v>388</v>
      </c>
      <c r="C27" s="205" t="s">
        <v>2110</v>
      </c>
      <c r="D27" s="667">
        <v>89904</v>
      </c>
    </row>
    <row r="28" spans="1:4" ht="15.6" thickTop="1" thickBot="1">
      <c r="A28" s="200" t="s">
        <v>840</v>
      </c>
      <c r="B28" s="200" t="s">
        <v>388</v>
      </c>
      <c r="C28" s="205" t="s">
        <v>2109</v>
      </c>
      <c r="D28" s="667">
        <v>1104.5</v>
      </c>
    </row>
    <row r="29" spans="1:4" ht="15.6" thickTop="1" thickBot="1">
      <c r="A29" s="200" t="s">
        <v>839</v>
      </c>
      <c r="B29" s="200" t="s">
        <v>388</v>
      </c>
      <c r="C29" s="205" t="s">
        <v>2107</v>
      </c>
      <c r="D29" s="667">
        <v>117515</v>
      </c>
    </row>
    <row r="30" spans="1:4" ht="30" thickTop="1" thickBot="1">
      <c r="A30" s="200" t="s">
        <v>841</v>
      </c>
      <c r="B30" s="200" t="s">
        <v>388</v>
      </c>
      <c r="C30" s="205" t="s">
        <v>842</v>
      </c>
      <c r="D30" s="667">
        <v>22648</v>
      </c>
    </row>
    <row r="31" spans="1:4" ht="15.6" thickTop="1" thickBot="1">
      <c r="A31" s="200" t="s">
        <v>845</v>
      </c>
      <c r="B31" s="200" t="s">
        <v>425</v>
      </c>
      <c r="C31" s="205" t="s">
        <v>846</v>
      </c>
      <c r="D31" s="667">
        <v>28090</v>
      </c>
    </row>
    <row r="32" spans="1:4" ht="15.6" thickTop="1" thickBot="1">
      <c r="A32" s="200" t="s">
        <v>850</v>
      </c>
      <c r="B32" s="200" t="s">
        <v>144</v>
      </c>
      <c r="C32" s="205" t="s">
        <v>2035</v>
      </c>
      <c r="D32" s="667">
        <v>18353</v>
      </c>
    </row>
    <row r="33" spans="1:4" ht="15.6" thickTop="1" thickBot="1">
      <c r="A33" s="200" t="s">
        <v>851</v>
      </c>
      <c r="B33" s="200" t="s">
        <v>377</v>
      </c>
      <c r="C33" s="205" t="s">
        <v>852</v>
      </c>
      <c r="D33" s="667">
        <v>10819</v>
      </c>
    </row>
    <row r="34" spans="1:4" ht="15.6" thickTop="1" thickBot="1">
      <c r="A34" s="200" t="s">
        <v>857</v>
      </c>
      <c r="B34" s="200" t="s">
        <v>377</v>
      </c>
      <c r="C34" s="205" t="s">
        <v>858</v>
      </c>
      <c r="D34" s="667">
        <v>155788</v>
      </c>
    </row>
    <row r="35" spans="1:4" ht="15.6" thickTop="1" thickBot="1">
      <c r="A35" s="200" t="s">
        <v>853</v>
      </c>
      <c r="B35" s="200" t="s">
        <v>377</v>
      </c>
      <c r="C35" s="205" t="s">
        <v>854</v>
      </c>
      <c r="D35" s="667">
        <v>95613</v>
      </c>
    </row>
    <row r="36" spans="1:4" ht="15.6" thickTop="1" thickBot="1">
      <c r="A36" s="200" t="s">
        <v>855</v>
      </c>
      <c r="B36" s="200" t="s">
        <v>377</v>
      </c>
      <c r="C36" s="205" t="s">
        <v>856</v>
      </c>
      <c r="D36" s="667">
        <v>92731</v>
      </c>
    </row>
    <row r="37" spans="1:4" ht="15.6" thickTop="1" thickBot="1">
      <c r="A37" s="200" t="s">
        <v>976</v>
      </c>
      <c r="B37" s="200" t="s">
        <v>377</v>
      </c>
      <c r="C37" s="205" t="s">
        <v>977</v>
      </c>
      <c r="D37" s="667">
        <v>97929</v>
      </c>
    </row>
    <row r="38" spans="1:4" ht="15.6" thickTop="1" thickBot="1">
      <c r="A38" s="200" t="s">
        <v>859</v>
      </c>
      <c r="B38" s="200" t="s">
        <v>377</v>
      </c>
      <c r="C38" s="205" t="s">
        <v>860</v>
      </c>
      <c r="D38" s="667">
        <v>84384</v>
      </c>
    </row>
    <row r="39" spans="1:4" ht="30" thickTop="1" thickBot="1">
      <c r="A39" s="200" t="s">
        <v>999</v>
      </c>
      <c r="B39" s="200" t="s">
        <v>92</v>
      </c>
      <c r="C39" s="205" t="s">
        <v>1000</v>
      </c>
      <c r="D39" s="667">
        <v>144942</v>
      </c>
    </row>
    <row r="40" spans="1:4" ht="15.6" thickTop="1" thickBot="1">
      <c r="A40" s="200" t="s">
        <v>974</v>
      </c>
      <c r="B40" s="200" t="s">
        <v>92</v>
      </c>
      <c r="C40" s="205" t="s">
        <v>975</v>
      </c>
      <c r="D40" s="667">
        <v>126824</v>
      </c>
    </row>
    <row r="41" spans="1:4" ht="15.6" thickTop="1" thickBot="1">
      <c r="A41" s="200" t="s">
        <v>899</v>
      </c>
      <c r="B41" s="200" t="s">
        <v>92</v>
      </c>
      <c r="C41" s="205" t="s">
        <v>900</v>
      </c>
      <c r="D41" s="667">
        <v>103034</v>
      </c>
    </row>
    <row r="42" spans="1:4" ht="15.6" thickTop="1" thickBot="1">
      <c r="A42" s="200" t="s">
        <v>437</v>
      </c>
      <c r="B42" s="200" t="s">
        <v>92</v>
      </c>
      <c r="C42" s="205" t="s">
        <v>438</v>
      </c>
      <c r="D42" s="667">
        <v>4757</v>
      </c>
    </row>
    <row r="43" spans="1:4" ht="15.6" thickTop="1" thickBot="1">
      <c r="A43" s="200" t="s">
        <v>376</v>
      </c>
      <c r="B43" s="200" t="s">
        <v>377</v>
      </c>
      <c r="C43" s="205" t="s">
        <v>378</v>
      </c>
      <c r="D43" s="667">
        <v>35000</v>
      </c>
    </row>
    <row r="44" spans="1:4" ht="30" thickTop="1" thickBot="1">
      <c r="A44" s="200" t="s">
        <v>379</v>
      </c>
      <c r="B44" s="200" t="s">
        <v>144</v>
      </c>
      <c r="C44" s="205" t="s">
        <v>380</v>
      </c>
      <c r="D44" s="667">
        <v>3448.5</v>
      </c>
    </row>
    <row r="45" spans="1:4" ht="15.6" thickTop="1" thickBot="1">
      <c r="A45" s="200" t="s">
        <v>849</v>
      </c>
      <c r="B45" s="200" t="s">
        <v>377</v>
      </c>
      <c r="C45" s="205" t="s">
        <v>2034</v>
      </c>
      <c r="D45" s="667">
        <v>4561</v>
      </c>
    </row>
    <row r="46" spans="1:4" ht="15.6" thickTop="1" thickBot="1">
      <c r="A46" s="200" t="s">
        <v>995</v>
      </c>
      <c r="B46" s="200" t="s">
        <v>92</v>
      </c>
      <c r="C46" s="205" t="s">
        <v>2060</v>
      </c>
      <c r="D46" s="667">
        <v>3261</v>
      </c>
    </row>
    <row r="47" spans="1:4" ht="15.6" thickTop="1" thickBot="1">
      <c r="A47" s="200" t="s">
        <v>996</v>
      </c>
      <c r="B47" s="200" t="s">
        <v>92</v>
      </c>
      <c r="C47" s="205" t="s">
        <v>2061</v>
      </c>
      <c r="D47" s="667">
        <v>5169</v>
      </c>
    </row>
    <row r="48" spans="1:4" ht="15.6" thickTop="1" thickBot="1">
      <c r="A48" s="200" t="s">
        <v>868</v>
      </c>
      <c r="B48" s="200" t="s">
        <v>388</v>
      </c>
      <c r="C48" s="205" t="s">
        <v>869</v>
      </c>
      <c r="D48" s="667">
        <v>91555</v>
      </c>
    </row>
    <row r="49" spans="1:4" ht="15.6" thickTop="1" thickBot="1">
      <c r="A49" s="200" t="s">
        <v>871</v>
      </c>
      <c r="B49" s="200" t="s">
        <v>388</v>
      </c>
      <c r="C49" s="205" t="s">
        <v>872</v>
      </c>
      <c r="D49" s="667">
        <v>49584.5</v>
      </c>
    </row>
    <row r="50" spans="1:4" ht="15.6" thickTop="1" thickBot="1">
      <c r="A50" s="200" t="s">
        <v>870</v>
      </c>
      <c r="B50" s="200" t="s">
        <v>388</v>
      </c>
      <c r="C50" s="205" t="s">
        <v>2037</v>
      </c>
      <c r="D50" s="667">
        <v>2493</v>
      </c>
    </row>
    <row r="51" spans="1:4" ht="15.6" thickTop="1" thickBot="1">
      <c r="A51" s="200" t="s">
        <v>867</v>
      </c>
      <c r="B51" s="200" t="s">
        <v>388</v>
      </c>
      <c r="C51" s="205" t="s">
        <v>2036</v>
      </c>
      <c r="D51" s="667">
        <v>197410.5</v>
      </c>
    </row>
    <row r="52" spans="1:4" ht="15.6" thickTop="1" thickBot="1">
      <c r="A52" s="200" t="s">
        <v>873</v>
      </c>
      <c r="B52" s="200" t="s">
        <v>388</v>
      </c>
      <c r="C52" s="205" t="s">
        <v>874</v>
      </c>
      <c r="D52" s="667">
        <v>19134.5</v>
      </c>
    </row>
    <row r="53" spans="1:4" ht="15.6" thickTop="1" thickBot="1">
      <c r="A53" s="200" t="s">
        <v>381</v>
      </c>
      <c r="B53" s="200" t="s">
        <v>144</v>
      </c>
      <c r="C53" s="205" t="s">
        <v>382</v>
      </c>
      <c r="D53" s="667">
        <v>16909.5</v>
      </c>
    </row>
    <row r="54" spans="1:4" ht="15.6" thickTop="1" thickBot="1">
      <c r="A54" s="200" t="s">
        <v>865</v>
      </c>
      <c r="B54" s="200" t="s">
        <v>377</v>
      </c>
      <c r="C54" s="205" t="s">
        <v>866</v>
      </c>
      <c r="D54" s="667">
        <v>182556.5</v>
      </c>
    </row>
    <row r="55" spans="1:4" ht="15.6" thickTop="1" thickBot="1">
      <c r="A55" s="200" t="s">
        <v>861</v>
      </c>
      <c r="B55" s="200" t="s">
        <v>425</v>
      </c>
      <c r="C55" s="205" t="s">
        <v>862</v>
      </c>
      <c r="D55" s="667">
        <v>19357</v>
      </c>
    </row>
    <row r="56" spans="1:4" ht="15.6" thickTop="1" thickBot="1">
      <c r="A56" s="200" t="s">
        <v>863</v>
      </c>
      <c r="B56" s="200" t="s">
        <v>637</v>
      </c>
      <c r="C56" s="205" t="s">
        <v>864</v>
      </c>
      <c r="D56" s="667">
        <v>102390</v>
      </c>
    </row>
    <row r="57" spans="1:4" ht="15.6" thickTop="1" thickBot="1">
      <c r="A57" s="200" t="s">
        <v>383</v>
      </c>
      <c r="B57" s="200" t="s">
        <v>377</v>
      </c>
      <c r="C57" s="205" t="s">
        <v>384</v>
      </c>
      <c r="D57" s="667">
        <v>45299</v>
      </c>
    </row>
    <row r="58" spans="1:4" ht="15.6" thickTop="1" thickBot="1">
      <c r="A58" s="200" t="s">
        <v>385</v>
      </c>
      <c r="B58" s="200" t="s">
        <v>377</v>
      </c>
      <c r="C58" s="205" t="s">
        <v>386</v>
      </c>
      <c r="D58" s="667">
        <v>11119</v>
      </c>
    </row>
    <row r="59" spans="1:4" ht="30" thickTop="1" thickBot="1">
      <c r="A59" s="200" t="s">
        <v>387</v>
      </c>
      <c r="B59" s="200" t="s">
        <v>388</v>
      </c>
      <c r="C59" s="205" t="s">
        <v>389</v>
      </c>
      <c r="D59" s="667">
        <v>18539</v>
      </c>
    </row>
    <row r="60" spans="1:4" ht="15.6" thickTop="1" thickBot="1">
      <c r="A60" s="200" t="s">
        <v>390</v>
      </c>
      <c r="B60" s="200" t="s">
        <v>377</v>
      </c>
      <c r="C60" s="205" t="s">
        <v>391</v>
      </c>
      <c r="D60" s="667">
        <v>18427</v>
      </c>
    </row>
    <row r="61" spans="1:4" ht="15.6" thickTop="1" thickBot="1">
      <c r="A61" s="200" t="s">
        <v>392</v>
      </c>
      <c r="B61" s="200" t="s">
        <v>233</v>
      </c>
      <c r="C61" s="205" t="s">
        <v>393</v>
      </c>
      <c r="D61" s="667">
        <v>22453</v>
      </c>
    </row>
    <row r="62" spans="1:4" ht="15.6" thickTop="1" thickBot="1">
      <c r="A62" s="200" t="s">
        <v>400</v>
      </c>
      <c r="B62" s="200" t="s">
        <v>233</v>
      </c>
      <c r="C62" s="205" t="s">
        <v>401</v>
      </c>
      <c r="D62" s="667">
        <v>33225</v>
      </c>
    </row>
    <row r="63" spans="1:4" ht="15.6" thickTop="1" thickBot="1">
      <c r="A63" s="200" t="s">
        <v>394</v>
      </c>
      <c r="B63" s="200" t="s">
        <v>388</v>
      </c>
      <c r="C63" s="205" t="s">
        <v>395</v>
      </c>
      <c r="D63" s="667">
        <v>15474</v>
      </c>
    </row>
    <row r="64" spans="1:4" ht="15.6" thickTop="1" thickBot="1">
      <c r="A64" s="200" t="s">
        <v>402</v>
      </c>
      <c r="B64" s="200" t="s">
        <v>92</v>
      </c>
      <c r="C64" s="205" t="s">
        <v>403</v>
      </c>
      <c r="D64" s="667">
        <v>16653.5</v>
      </c>
    </row>
    <row r="65" spans="1:6" ht="15.6" thickTop="1" thickBot="1">
      <c r="A65" s="200" t="s">
        <v>396</v>
      </c>
      <c r="B65" s="200" t="s">
        <v>92</v>
      </c>
      <c r="C65" s="205" t="s">
        <v>397</v>
      </c>
      <c r="D65" s="667">
        <v>92076</v>
      </c>
    </row>
    <row r="66" spans="1:6" ht="15.6" thickTop="1" thickBot="1">
      <c r="A66" s="200" t="s">
        <v>398</v>
      </c>
      <c r="B66" s="200" t="s">
        <v>92</v>
      </c>
      <c r="C66" s="205" t="s">
        <v>399</v>
      </c>
      <c r="D66" s="667">
        <v>37311</v>
      </c>
    </row>
    <row r="67" spans="1:6" ht="15.6" thickTop="1" thickBot="1">
      <c r="A67" s="200" t="s">
        <v>1001</v>
      </c>
      <c r="B67" s="200" t="s">
        <v>144</v>
      </c>
      <c r="C67" s="205" t="s">
        <v>1002</v>
      </c>
      <c r="D67" s="667">
        <v>93406.5</v>
      </c>
      <c r="F67" s="112"/>
    </row>
    <row r="68" spans="1:6" ht="15.6" thickTop="1" thickBot="1">
      <c r="A68" s="200" t="s">
        <v>404</v>
      </c>
      <c r="B68" s="200" t="s">
        <v>377</v>
      </c>
      <c r="C68" s="205" t="s">
        <v>405</v>
      </c>
      <c r="D68" s="667">
        <v>16421</v>
      </c>
    </row>
    <row r="69" spans="1:6" ht="15.6" thickTop="1" thickBot="1">
      <c r="A69" s="200" t="s">
        <v>406</v>
      </c>
      <c r="B69" s="200" t="s">
        <v>377</v>
      </c>
      <c r="C69" s="205" t="s">
        <v>407</v>
      </c>
      <c r="D69" s="667">
        <v>6563.5</v>
      </c>
    </row>
    <row r="70" spans="1:6" ht="15.6" thickTop="1" thickBot="1">
      <c r="A70" s="200" t="s">
        <v>408</v>
      </c>
      <c r="B70" s="200" t="s">
        <v>144</v>
      </c>
      <c r="C70" s="205" t="s">
        <v>409</v>
      </c>
      <c r="D70" s="667">
        <v>5896</v>
      </c>
    </row>
    <row r="71" spans="1:6" ht="15.6" thickTop="1" thickBot="1">
      <c r="A71" s="200" t="s">
        <v>410</v>
      </c>
      <c r="B71" s="200" t="s">
        <v>92</v>
      </c>
      <c r="C71" s="205" t="s">
        <v>411</v>
      </c>
      <c r="D71" s="667">
        <v>8635.5</v>
      </c>
      <c r="F71" s="112"/>
    </row>
    <row r="72" spans="1:6" ht="15.6" thickTop="1" thickBot="1">
      <c r="A72" s="200" t="s">
        <v>412</v>
      </c>
      <c r="B72" s="200" t="s">
        <v>92</v>
      </c>
      <c r="C72" s="205" t="s">
        <v>413</v>
      </c>
      <c r="D72" s="667">
        <v>4775.5</v>
      </c>
    </row>
    <row r="73" spans="1:6" ht="15.6" thickTop="1" thickBot="1">
      <c r="A73" s="200" t="s">
        <v>882</v>
      </c>
      <c r="B73" s="200" t="s">
        <v>377</v>
      </c>
      <c r="C73" s="205" t="s">
        <v>883</v>
      </c>
      <c r="D73" s="667">
        <v>19468</v>
      </c>
    </row>
    <row r="74" spans="1:6" ht="15.6" thickTop="1" thickBot="1">
      <c r="A74" s="200" t="s">
        <v>877</v>
      </c>
      <c r="B74" s="200" t="s">
        <v>377</v>
      </c>
      <c r="C74" s="205" t="s">
        <v>878</v>
      </c>
      <c r="D74" s="667">
        <v>383134.5</v>
      </c>
    </row>
    <row r="75" spans="1:6" ht="15.6" thickTop="1" thickBot="1">
      <c r="A75" s="200" t="s">
        <v>880</v>
      </c>
      <c r="B75" s="200" t="s">
        <v>377</v>
      </c>
      <c r="C75" s="205" t="s">
        <v>881</v>
      </c>
      <c r="D75" s="667">
        <v>493762.5</v>
      </c>
    </row>
    <row r="76" spans="1:6" ht="15.6" thickTop="1" thickBot="1">
      <c r="A76" s="200" t="s">
        <v>894</v>
      </c>
      <c r="B76" s="200" t="s">
        <v>377</v>
      </c>
      <c r="C76" s="205" t="s">
        <v>895</v>
      </c>
      <c r="D76" s="667">
        <v>154718</v>
      </c>
    </row>
    <row r="77" spans="1:6" ht="15.6" thickTop="1" thickBot="1">
      <c r="A77" s="200" t="s">
        <v>879</v>
      </c>
      <c r="B77" s="200" t="s">
        <v>377</v>
      </c>
      <c r="C77" s="205" t="s">
        <v>2143</v>
      </c>
      <c r="D77" s="667">
        <v>164155</v>
      </c>
    </row>
    <row r="78" spans="1:6" ht="15.6" thickTop="1" thickBot="1">
      <c r="A78" s="200" t="s">
        <v>889</v>
      </c>
      <c r="B78" s="200" t="s">
        <v>377</v>
      </c>
      <c r="C78" s="205" t="s">
        <v>890</v>
      </c>
      <c r="D78" s="667">
        <v>164155</v>
      </c>
    </row>
    <row r="79" spans="1:6" ht="15.6" thickTop="1" thickBot="1">
      <c r="A79" s="200" t="s">
        <v>891</v>
      </c>
      <c r="B79" s="200" t="s">
        <v>377</v>
      </c>
      <c r="C79" s="205" t="s">
        <v>2129</v>
      </c>
      <c r="D79" s="667">
        <v>135834</v>
      </c>
    </row>
    <row r="80" spans="1:6" ht="15.6" thickTop="1" thickBot="1">
      <c r="A80" s="200" t="s">
        <v>892</v>
      </c>
      <c r="B80" s="200" t="s">
        <v>377</v>
      </c>
      <c r="C80" s="205" t="s">
        <v>2130</v>
      </c>
      <c r="D80" s="667">
        <v>283028</v>
      </c>
    </row>
    <row r="81" spans="1:4" ht="30" thickTop="1" thickBot="1">
      <c r="A81" s="200" t="s">
        <v>884</v>
      </c>
      <c r="B81" s="200" t="s">
        <v>377</v>
      </c>
      <c r="C81" s="205" t="s">
        <v>2038</v>
      </c>
      <c r="D81" s="667">
        <v>185910</v>
      </c>
    </row>
    <row r="82" spans="1:4" ht="30" thickTop="1" thickBot="1">
      <c r="A82" s="200" t="s">
        <v>885</v>
      </c>
      <c r="B82" s="200" t="s">
        <v>377</v>
      </c>
      <c r="C82" s="205" t="s">
        <v>2039</v>
      </c>
      <c r="D82" s="667">
        <v>181133</v>
      </c>
    </row>
    <row r="83" spans="1:4" ht="30" thickTop="1" thickBot="1">
      <c r="A83" s="200" t="s">
        <v>886</v>
      </c>
      <c r="B83" s="200" t="s">
        <v>377</v>
      </c>
      <c r="C83" s="205" t="s">
        <v>2040</v>
      </c>
      <c r="D83" s="667">
        <v>169795.5</v>
      </c>
    </row>
    <row r="84" spans="1:4" ht="30" thickTop="1" thickBot="1">
      <c r="A84" s="200" t="s">
        <v>887</v>
      </c>
      <c r="B84" s="200" t="s">
        <v>377</v>
      </c>
      <c r="C84" s="205" t="s">
        <v>2041</v>
      </c>
      <c r="D84" s="667">
        <v>291668</v>
      </c>
    </row>
    <row r="85" spans="1:4" ht="15.6" thickTop="1" thickBot="1">
      <c r="A85" s="200" t="s">
        <v>893</v>
      </c>
      <c r="B85" s="200" t="s">
        <v>377</v>
      </c>
      <c r="C85" s="205" t="s">
        <v>2043</v>
      </c>
      <c r="D85" s="667">
        <v>4565</v>
      </c>
    </row>
    <row r="86" spans="1:4" ht="30" thickTop="1" thickBot="1">
      <c r="A86" s="200" t="s">
        <v>888</v>
      </c>
      <c r="B86" s="200" t="s">
        <v>377</v>
      </c>
      <c r="C86" s="205" t="s">
        <v>2042</v>
      </c>
      <c r="D86" s="667">
        <v>2026530</v>
      </c>
    </row>
    <row r="87" spans="1:4" ht="30" thickTop="1" thickBot="1">
      <c r="A87" s="200" t="s">
        <v>875</v>
      </c>
      <c r="B87" s="200" t="s">
        <v>377</v>
      </c>
      <c r="C87" s="205" t="s">
        <v>876</v>
      </c>
      <c r="D87" s="667">
        <v>29703</v>
      </c>
    </row>
    <row r="88" spans="1:4" ht="15.6" thickTop="1" thickBot="1">
      <c r="A88" s="200" t="s">
        <v>898</v>
      </c>
      <c r="B88" s="200" t="s">
        <v>377</v>
      </c>
      <c r="C88" s="205" t="s">
        <v>2044</v>
      </c>
      <c r="D88" s="667">
        <v>18931.5</v>
      </c>
    </row>
    <row r="89" spans="1:4" ht="15.6" thickTop="1" thickBot="1">
      <c r="A89" s="200" t="s">
        <v>896</v>
      </c>
      <c r="B89" s="200" t="s">
        <v>377</v>
      </c>
      <c r="C89" s="205" t="s">
        <v>897</v>
      </c>
      <c r="D89" s="667">
        <v>19575</v>
      </c>
    </row>
    <row r="90" spans="1:4" ht="15.6" thickTop="1" thickBot="1">
      <c r="A90" s="200" t="s">
        <v>997</v>
      </c>
      <c r="B90" s="200" t="s">
        <v>233</v>
      </c>
      <c r="C90" s="205" t="s">
        <v>998</v>
      </c>
      <c r="D90" s="667">
        <v>91138.5</v>
      </c>
    </row>
    <row r="91" spans="1:4" ht="30" thickTop="1" thickBot="1">
      <c r="A91" s="200" t="s">
        <v>414</v>
      </c>
      <c r="B91" s="200" t="s">
        <v>377</v>
      </c>
      <c r="C91" s="205" t="s">
        <v>415</v>
      </c>
      <c r="D91" s="667">
        <v>10674</v>
      </c>
    </row>
    <row r="92" spans="1:4" ht="15.6" thickTop="1" thickBot="1">
      <c r="A92" s="200" t="s">
        <v>416</v>
      </c>
      <c r="B92" s="200" t="s">
        <v>144</v>
      </c>
      <c r="C92" s="205" t="s">
        <v>417</v>
      </c>
      <c r="D92" s="667">
        <v>11573</v>
      </c>
    </row>
    <row r="93" spans="1:4" ht="15.6" thickTop="1" thickBot="1">
      <c r="A93" s="200" t="s">
        <v>418</v>
      </c>
      <c r="B93" s="200" t="s">
        <v>144</v>
      </c>
      <c r="C93" s="205" t="s">
        <v>419</v>
      </c>
      <c r="D93" s="667">
        <v>23028.5</v>
      </c>
    </row>
    <row r="94" spans="1:4" ht="15.6" thickTop="1" thickBot="1">
      <c r="A94" s="200" t="s">
        <v>420</v>
      </c>
      <c r="B94" s="200" t="s">
        <v>144</v>
      </c>
      <c r="C94" s="205" t="s">
        <v>421</v>
      </c>
      <c r="D94" s="667">
        <v>82402</v>
      </c>
    </row>
    <row r="95" spans="1:4" ht="15.6" thickTop="1" thickBot="1">
      <c r="A95" s="200" t="s">
        <v>422</v>
      </c>
      <c r="B95" s="200" t="s">
        <v>377</v>
      </c>
      <c r="C95" s="205" t="s">
        <v>423</v>
      </c>
      <c r="D95" s="667">
        <v>195859</v>
      </c>
    </row>
    <row r="96" spans="1:4" ht="15.6" thickTop="1" thickBot="1">
      <c r="A96" s="200" t="s">
        <v>441</v>
      </c>
      <c r="B96" s="200" t="s">
        <v>377</v>
      </c>
      <c r="C96" s="205" t="s">
        <v>442</v>
      </c>
      <c r="D96" s="667">
        <v>161662</v>
      </c>
    </row>
    <row r="97" spans="1:4" ht="15.6" thickTop="1" thickBot="1">
      <c r="A97" s="200" t="s">
        <v>439</v>
      </c>
      <c r="B97" s="200" t="s">
        <v>377</v>
      </c>
      <c r="C97" s="205" t="s">
        <v>440</v>
      </c>
      <c r="D97" s="667">
        <v>6107.5</v>
      </c>
    </row>
    <row r="98" spans="1:4" ht="15.6" thickTop="1" thickBot="1">
      <c r="A98" s="200" t="s">
        <v>424</v>
      </c>
      <c r="B98" s="200" t="s">
        <v>425</v>
      </c>
      <c r="C98" s="205" t="s">
        <v>426</v>
      </c>
      <c r="D98" s="667">
        <v>12975.5</v>
      </c>
    </row>
    <row r="99" spans="1:4" ht="30" thickTop="1" thickBot="1">
      <c r="A99" s="200" t="s">
        <v>907</v>
      </c>
      <c r="B99" s="200" t="s">
        <v>388</v>
      </c>
      <c r="C99" s="205" t="s">
        <v>2045</v>
      </c>
      <c r="D99" s="667">
        <v>417525.5</v>
      </c>
    </row>
    <row r="100" spans="1:4" ht="30" thickTop="1" thickBot="1">
      <c r="A100" s="200" t="s">
        <v>908</v>
      </c>
      <c r="B100" s="200" t="s">
        <v>388</v>
      </c>
      <c r="C100" s="205" t="s">
        <v>2046</v>
      </c>
      <c r="D100" s="667">
        <v>380796</v>
      </c>
    </row>
    <row r="101" spans="1:4" ht="30" thickTop="1" thickBot="1">
      <c r="A101" s="200" t="s">
        <v>909</v>
      </c>
      <c r="B101" s="200" t="s">
        <v>388</v>
      </c>
      <c r="C101" s="205" t="s">
        <v>2047</v>
      </c>
      <c r="D101" s="667">
        <v>412212.5</v>
      </c>
    </row>
    <row r="102" spans="1:4" ht="30" thickTop="1" thickBot="1">
      <c r="A102" s="200" t="s">
        <v>910</v>
      </c>
      <c r="B102" s="200" t="s">
        <v>388</v>
      </c>
      <c r="C102" s="205" t="s">
        <v>2048</v>
      </c>
      <c r="D102" s="667">
        <v>622602</v>
      </c>
    </row>
    <row r="103" spans="1:4" ht="30" thickTop="1" thickBot="1">
      <c r="A103" s="200" t="s">
        <v>911</v>
      </c>
      <c r="B103" s="200" t="s">
        <v>388</v>
      </c>
      <c r="C103" s="205" t="s">
        <v>2049</v>
      </c>
      <c r="D103" s="667">
        <v>565965</v>
      </c>
    </row>
    <row r="104" spans="1:4" ht="15.6" thickTop="1" thickBot="1">
      <c r="A104" s="200" t="s">
        <v>905</v>
      </c>
      <c r="B104" s="200" t="s">
        <v>388</v>
      </c>
      <c r="C104" s="205" t="s">
        <v>2112</v>
      </c>
      <c r="D104" s="667">
        <v>255979</v>
      </c>
    </row>
    <row r="105" spans="1:4" ht="15.6" thickTop="1" thickBot="1">
      <c r="A105" s="200" t="s">
        <v>904</v>
      </c>
      <c r="B105" s="200" t="s">
        <v>388</v>
      </c>
      <c r="C105" s="205" t="s">
        <v>2113</v>
      </c>
      <c r="D105" s="667">
        <v>14002</v>
      </c>
    </row>
    <row r="106" spans="1:4" ht="15.6" thickTop="1" thickBot="1">
      <c r="A106" s="200" t="s">
        <v>1745</v>
      </c>
      <c r="B106" s="200" t="s">
        <v>388</v>
      </c>
      <c r="C106" s="205" t="s">
        <v>2111</v>
      </c>
      <c r="D106" s="667">
        <v>638780</v>
      </c>
    </row>
    <row r="107" spans="1:4" ht="15.6" thickTop="1" thickBot="1">
      <c r="A107" s="200" t="s">
        <v>901</v>
      </c>
      <c r="B107" s="200" t="s">
        <v>388</v>
      </c>
      <c r="C107" s="205" t="s">
        <v>2111</v>
      </c>
      <c r="D107" s="667">
        <v>8999</v>
      </c>
    </row>
    <row r="108" spans="1:4" ht="15.6" thickTop="1" thickBot="1">
      <c r="A108" s="200" t="s">
        <v>903</v>
      </c>
      <c r="B108" s="200" t="s">
        <v>388</v>
      </c>
      <c r="C108" s="205" t="s">
        <v>2114</v>
      </c>
      <c r="D108" s="667">
        <v>1003559.5</v>
      </c>
    </row>
    <row r="109" spans="1:4" ht="15.6" thickTop="1" thickBot="1">
      <c r="A109" s="200" t="s">
        <v>902</v>
      </c>
      <c r="B109" s="200" t="s">
        <v>388</v>
      </c>
      <c r="C109" s="205" t="s">
        <v>2115</v>
      </c>
      <c r="D109" s="667">
        <v>2809</v>
      </c>
    </row>
    <row r="110" spans="1:4" ht="15.6" thickTop="1" thickBot="1">
      <c r="A110" s="200" t="s">
        <v>906</v>
      </c>
      <c r="B110" s="200" t="s">
        <v>388</v>
      </c>
      <c r="C110" s="205" t="s">
        <v>2116</v>
      </c>
      <c r="D110" s="667">
        <v>147172</v>
      </c>
    </row>
    <row r="111" spans="1:4" ht="15.6" thickTop="1" thickBot="1">
      <c r="A111" s="200" t="s">
        <v>427</v>
      </c>
      <c r="B111" s="200" t="s">
        <v>144</v>
      </c>
      <c r="C111" s="205" t="s">
        <v>428</v>
      </c>
      <c r="D111" s="667">
        <v>507338</v>
      </c>
    </row>
    <row r="112" spans="1:4" ht="15.6" thickTop="1" thickBot="1">
      <c r="A112" s="200" t="s">
        <v>429</v>
      </c>
      <c r="B112" s="200" t="s">
        <v>233</v>
      </c>
      <c r="C112" s="205" t="s">
        <v>430</v>
      </c>
      <c r="D112" s="667">
        <v>12704.5</v>
      </c>
    </row>
    <row r="113" spans="1:4" ht="30" thickTop="1" thickBot="1">
      <c r="A113" s="200" t="s">
        <v>431</v>
      </c>
      <c r="B113" s="200" t="s">
        <v>92</v>
      </c>
      <c r="C113" s="205" t="s">
        <v>432</v>
      </c>
      <c r="D113" s="667">
        <v>119000</v>
      </c>
    </row>
    <row r="114" spans="1:4" ht="30" thickTop="1" thickBot="1">
      <c r="A114" s="200" t="s">
        <v>433</v>
      </c>
      <c r="B114" s="200" t="s">
        <v>144</v>
      </c>
      <c r="C114" s="205" t="s">
        <v>434</v>
      </c>
      <c r="D114" s="667">
        <v>119000</v>
      </c>
    </row>
    <row r="115" spans="1:4" ht="15.6" thickTop="1" thickBot="1">
      <c r="A115" s="200" t="s">
        <v>435</v>
      </c>
      <c r="B115" s="200" t="s">
        <v>92</v>
      </c>
      <c r="C115" s="655" t="s">
        <v>436</v>
      </c>
      <c r="D115" s="667">
        <v>117515</v>
      </c>
    </row>
    <row r="116" spans="1:4" ht="15.6" thickTop="1" thickBot="1">
      <c r="A116" s="200" t="s">
        <v>443</v>
      </c>
      <c r="B116" s="200" t="s">
        <v>92</v>
      </c>
      <c r="C116" s="205" t="s">
        <v>1997</v>
      </c>
      <c r="D116" s="667">
        <v>166523</v>
      </c>
    </row>
    <row r="117" spans="1:4" ht="15.6" thickTop="1" thickBot="1">
      <c r="A117" s="200" t="s">
        <v>446</v>
      </c>
      <c r="B117" s="200" t="s">
        <v>92</v>
      </c>
      <c r="C117" s="205" t="s">
        <v>447</v>
      </c>
      <c r="D117" s="667">
        <v>265727</v>
      </c>
    </row>
    <row r="118" spans="1:4" ht="30" thickTop="1" thickBot="1">
      <c r="A118" s="200" t="s">
        <v>444</v>
      </c>
      <c r="B118" s="200" t="s">
        <v>92</v>
      </c>
      <c r="C118" s="655" t="s">
        <v>445</v>
      </c>
      <c r="D118" s="667">
        <v>220699</v>
      </c>
    </row>
    <row r="119" spans="1:4" ht="30" thickTop="1" thickBot="1">
      <c r="A119" s="200" t="s">
        <v>449</v>
      </c>
      <c r="B119" s="200" t="s">
        <v>388</v>
      </c>
      <c r="C119" s="205" t="s">
        <v>450</v>
      </c>
      <c r="D119" s="667">
        <v>202605</v>
      </c>
    </row>
    <row r="120" spans="1:4" ht="30" thickTop="1" thickBot="1">
      <c r="A120" s="200" t="s">
        <v>448</v>
      </c>
      <c r="B120" s="200" t="s">
        <v>388</v>
      </c>
      <c r="C120" s="205" t="s">
        <v>1998</v>
      </c>
      <c r="D120" s="667">
        <v>115760</v>
      </c>
    </row>
    <row r="121" spans="1:4" ht="30" thickTop="1" thickBot="1">
      <c r="A121" s="200" t="s">
        <v>912</v>
      </c>
      <c r="B121" s="200" t="s">
        <v>637</v>
      </c>
      <c r="C121" s="205" t="s">
        <v>913</v>
      </c>
      <c r="D121" s="667">
        <v>116600</v>
      </c>
    </row>
    <row r="122" spans="1:4" ht="15.6" thickTop="1" thickBot="1">
      <c r="A122" s="200" t="s">
        <v>914</v>
      </c>
      <c r="B122" s="200" t="s">
        <v>637</v>
      </c>
      <c r="C122" s="205" t="s">
        <v>2050</v>
      </c>
      <c r="D122" s="667">
        <v>135169</v>
      </c>
    </row>
    <row r="123" spans="1:4" ht="15.6" thickTop="1" thickBot="1">
      <c r="A123" s="200" t="s">
        <v>451</v>
      </c>
      <c r="B123" s="200" t="s">
        <v>388</v>
      </c>
      <c r="C123" s="205" t="s">
        <v>1999</v>
      </c>
      <c r="D123" s="667">
        <v>209009</v>
      </c>
    </row>
    <row r="124" spans="1:4" ht="15.6" thickTop="1" thickBot="1">
      <c r="A124" s="200" t="s">
        <v>452</v>
      </c>
      <c r="B124" s="200" t="s">
        <v>144</v>
      </c>
      <c r="C124" s="205" t="s">
        <v>453</v>
      </c>
      <c r="D124" s="667">
        <v>195506</v>
      </c>
    </row>
    <row r="125" spans="1:4" ht="15.6" thickTop="1" thickBot="1">
      <c r="A125" s="200" t="s">
        <v>939</v>
      </c>
      <c r="B125" s="200" t="s">
        <v>425</v>
      </c>
      <c r="C125" s="205" t="s">
        <v>2052</v>
      </c>
      <c r="D125" s="667">
        <v>138513</v>
      </c>
    </row>
    <row r="126" spans="1:4" ht="15.6" thickTop="1" thickBot="1">
      <c r="A126" s="200" t="s">
        <v>940</v>
      </c>
      <c r="B126" s="200" t="s">
        <v>425</v>
      </c>
      <c r="C126" s="205" t="s">
        <v>2053</v>
      </c>
      <c r="D126" s="667">
        <v>5693.5</v>
      </c>
    </row>
    <row r="127" spans="1:4" ht="30" thickTop="1" thickBot="1">
      <c r="A127" s="200" t="s">
        <v>938</v>
      </c>
      <c r="B127" s="200" t="s">
        <v>425</v>
      </c>
      <c r="C127" s="205" t="s">
        <v>2051</v>
      </c>
      <c r="D127" s="667">
        <v>122601</v>
      </c>
    </row>
    <row r="128" spans="1:4" ht="15.6" thickTop="1" thickBot="1">
      <c r="A128" s="200" t="s">
        <v>920</v>
      </c>
      <c r="B128" s="200" t="s">
        <v>425</v>
      </c>
      <c r="C128" s="205" t="s">
        <v>921</v>
      </c>
      <c r="D128" s="667">
        <v>104</v>
      </c>
    </row>
    <row r="129" spans="1:4" ht="15.6" thickTop="1" thickBot="1">
      <c r="A129" s="200" t="s">
        <v>922</v>
      </c>
      <c r="B129" s="200" t="s">
        <v>425</v>
      </c>
      <c r="C129" s="205" t="s">
        <v>923</v>
      </c>
      <c r="D129" s="667">
        <v>3460</v>
      </c>
    </row>
    <row r="130" spans="1:4" ht="15.6" thickTop="1" thickBot="1">
      <c r="A130" s="200" t="s">
        <v>924</v>
      </c>
      <c r="B130" s="200" t="s">
        <v>425</v>
      </c>
      <c r="C130" s="205" t="s">
        <v>925</v>
      </c>
      <c r="D130" s="667">
        <v>2512</v>
      </c>
    </row>
    <row r="131" spans="1:4" ht="15.6" thickTop="1" thickBot="1">
      <c r="A131" s="200" t="s">
        <v>926</v>
      </c>
      <c r="B131" s="200" t="s">
        <v>425</v>
      </c>
      <c r="C131" s="205" t="s">
        <v>927</v>
      </c>
      <c r="D131" s="667">
        <v>4045</v>
      </c>
    </row>
    <row r="132" spans="1:4" ht="15.6" thickTop="1" thickBot="1">
      <c r="A132" s="200" t="s">
        <v>928</v>
      </c>
      <c r="B132" s="200" t="s">
        <v>425</v>
      </c>
      <c r="C132" s="205" t="s">
        <v>929</v>
      </c>
      <c r="D132" s="667">
        <v>366968</v>
      </c>
    </row>
    <row r="133" spans="1:4" ht="15.6" thickTop="1" thickBot="1">
      <c r="A133" s="200" t="s">
        <v>932</v>
      </c>
      <c r="B133" s="200" t="s">
        <v>425</v>
      </c>
      <c r="C133" s="205" t="s">
        <v>933</v>
      </c>
      <c r="D133" s="667">
        <v>68140.5</v>
      </c>
    </row>
    <row r="134" spans="1:4" ht="15.6" thickTop="1" thickBot="1">
      <c r="A134" s="200" t="s">
        <v>930</v>
      </c>
      <c r="B134" s="200" t="s">
        <v>425</v>
      </c>
      <c r="C134" s="205" t="s">
        <v>931</v>
      </c>
      <c r="D134" s="667">
        <v>1257</v>
      </c>
    </row>
    <row r="135" spans="1:4" ht="15.6" thickTop="1" thickBot="1">
      <c r="A135" s="200" t="s">
        <v>934</v>
      </c>
      <c r="B135" s="200" t="s">
        <v>425</v>
      </c>
      <c r="C135" s="205" t="s">
        <v>935</v>
      </c>
      <c r="D135" s="667">
        <v>1713</v>
      </c>
    </row>
    <row r="136" spans="1:4" ht="15.6" thickTop="1" thickBot="1">
      <c r="A136" s="200" t="s">
        <v>936</v>
      </c>
      <c r="B136" s="200" t="s">
        <v>425</v>
      </c>
      <c r="C136" s="205" t="s">
        <v>937</v>
      </c>
      <c r="D136" s="667">
        <v>0</v>
      </c>
    </row>
    <row r="137" spans="1:4" ht="30" thickTop="1" thickBot="1">
      <c r="A137" s="200" t="s">
        <v>918</v>
      </c>
      <c r="B137" s="200" t="s">
        <v>377</v>
      </c>
      <c r="C137" s="205" t="s">
        <v>919</v>
      </c>
      <c r="D137" s="667">
        <v>0</v>
      </c>
    </row>
    <row r="138" spans="1:4" ht="30" thickTop="1" thickBot="1">
      <c r="A138" s="200" t="s">
        <v>915</v>
      </c>
      <c r="B138" s="200" t="s">
        <v>916</v>
      </c>
      <c r="C138" s="205" t="s">
        <v>917</v>
      </c>
      <c r="D138" s="667">
        <v>1615</v>
      </c>
    </row>
    <row r="139" spans="1:4" ht="15.6" thickTop="1" thickBot="1">
      <c r="A139" s="200" t="s">
        <v>454</v>
      </c>
      <c r="B139" s="200" t="s">
        <v>377</v>
      </c>
      <c r="C139" s="205" t="s">
        <v>455</v>
      </c>
      <c r="D139" s="667">
        <v>1573</v>
      </c>
    </row>
    <row r="140" spans="1:4" ht="30" thickTop="1" thickBot="1">
      <c r="A140" s="200" t="s">
        <v>456</v>
      </c>
      <c r="B140" s="200" t="s">
        <v>457</v>
      </c>
      <c r="C140" s="205" t="s">
        <v>458</v>
      </c>
      <c r="D140" s="667">
        <v>82510</v>
      </c>
    </row>
    <row r="141" spans="1:4" ht="30" thickTop="1" thickBot="1">
      <c r="A141" s="200" t="s">
        <v>459</v>
      </c>
      <c r="B141" s="200" t="s">
        <v>144</v>
      </c>
      <c r="C141" s="205" t="s">
        <v>2000</v>
      </c>
      <c r="D141" s="667">
        <v>1257</v>
      </c>
    </row>
    <row r="142" spans="1:4" ht="30" thickTop="1" thickBot="1">
      <c r="A142" s="200" t="s">
        <v>460</v>
      </c>
      <c r="B142" s="200" t="s">
        <v>92</v>
      </c>
      <c r="C142" s="205" t="s">
        <v>461</v>
      </c>
      <c r="D142" s="667">
        <v>74535.5</v>
      </c>
    </row>
    <row r="143" spans="1:4" ht="15.6" thickTop="1" thickBot="1">
      <c r="A143" s="200" t="s">
        <v>462</v>
      </c>
      <c r="B143" s="200" t="s">
        <v>463</v>
      </c>
      <c r="C143" s="205" t="s">
        <v>464</v>
      </c>
      <c r="D143" s="667">
        <v>146651.5</v>
      </c>
    </row>
    <row r="144" spans="1:4" ht="15.6" thickTop="1" thickBot="1">
      <c r="A144" s="200" t="s">
        <v>465</v>
      </c>
      <c r="B144" s="200" t="s">
        <v>425</v>
      </c>
      <c r="C144" s="205" t="s">
        <v>466</v>
      </c>
      <c r="D144" s="667">
        <v>281090</v>
      </c>
    </row>
    <row r="145" spans="1:4" ht="15.6" thickTop="1" thickBot="1">
      <c r="A145" s="200" t="s">
        <v>951</v>
      </c>
      <c r="B145" s="200" t="s">
        <v>233</v>
      </c>
      <c r="C145" s="205" t="s">
        <v>953</v>
      </c>
      <c r="D145" s="667">
        <v>90717</v>
      </c>
    </row>
    <row r="146" spans="1:4" ht="44.4" thickTop="1" thickBot="1">
      <c r="A146" s="200" t="s">
        <v>941</v>
      </c>
      <c r="B146" s="200" t="s">
        <v>233</v>
      </c>
      <c r="C146" s="205" t="s">
        <v>942</v>
      </c>
      <c r="D146" s="667">
        <v>107511.5</v>
      </c>
    </row>
    <row r="147" spans="1:4" ht="30" thickTop="1" thickBot="1">
      <c r="A147" s="200" t="s">
        <v>943</v>
      </c>
      <c r="B147" s="200" t="s">
        <v>233</v>
      </c>
      <c r="C147" s="205" t="s">
        <v>944</v>
      </c>
      <c r="D147" s="667">
        <v>14740</v>
      </c>
    </row>
    <row r="148" spans="1:4" ht="15.6" thickTop="1" thickBot="1">
      <c r="A148" s="200" t="s">
        <v>1775</v>
      </c>
      <c r="B148" s="200" t="s">
        <v>233</v>
      </c>
      <c r="C148" s="205" t="s">
        <v>2054</v>
      </c>
      <c r="D148" s="667">
        <v>5750</v>
      </c>
    </row>
    <row r="149" spans="1:4" ht="30" thickTop="1" thickBot="1">
      <c r="A149" s="200" t="s">
        <v>945</v>
      </c>
      <c r="B149" s="200" t="s">
        <v>144</v>
      </c>
      <c r="C149" s="205" t="s">
        <v>946</v>
      </c>
      <c r="D149" s="667">
        <v>57879</v>
      </c>
    </row>
    <row r="150" spans="1:4" ht="15.6" thickTop="1" thickBot="1">
      <c r="A150" s="200" t="s">
        <v>947</v>
      </c>
      <c r="B150" s="200" t="s">
        <v>233</v>
      </c>
      <c r="C150" s="205" t="s">
        <v>948</v>
      </c>
      <c r="D150" s="667">
        <v>152240</v>
      </c>
    </row>
    <row r="151" spans="1:4" ht="30" thickTop="1" thickBot="1">
      <c r="A151" s="200" t="s">
        <v>949</v>
      </c>
      <c r="B151" s="200" t="s">
        <v>457</v>
      </c>
      <c r="C151" s="205" t="s">
        <v>950</v>
      </c>
      <c r="D151" s="667">
        <v>169099</v>
      </c>
    </row>
    <row r="152" spans="1:4" ht="15.6" thickTop="1" thickBot="1">
      <c r="A152" s="200" t="s">
        <v>467</v>
      </c>
      <c r="B152" s="200" t="s">
        <v>92</v>
      </c>
      <c r="C152" s="205" t="s">
        <v>468</v>
      </c>
      <c r="D152" s="667">
        <v>155840</v>
      </c>
    </row>
    <row r="153" spans="1:4" ht="15.6" thickTop="1" thickBot="1">
      <c r="A153" s="200" t="s">
        <v>469</v>
      </c>
      <c r="B153" s="200" t="s">
        <v>377</v>
      </c>
      <c r="C153" s="205" t="s">
        <v>470</v>
      </c>
      <c r="D153" s="667">
        <v>57713</v>
      </c>
    </row>
    <row r="154" spans="1:4" ht="15.6" thickTop="1" thickBot="1">
      <c r="A154" s="200" t="s">
        <v>471</v>
      </c>
      <c r="B154" s="200" t="s">
        <v>377</v>
      </c>
      <c r="C154" s="205" t="s">
        <v>472</v>
      </c>
      <c r="D154" s="667">
        <v>4350</v>
      </c>
    </row>
    <row r="155" spans="1:4" ht="30" thickTop="1" thickBot="1">
      <c r="A155" s="200" t="s">
        <v>987</v>
      </c>
      <c r="B155" s="200" t="s">
        <v>144</v>
      </c>
      <c r="C155" s="205" t="s">
        <v>988</v>
      </c>
      <c r="D155" s="667">
        <v>56199</v>
      </c>
    </row>
    <row r="156" spans="1:4" ht="30" thickTop="1" thickBot="1">
      <c r="A156" s="200" t="s">
        <v>989</v>
      </c>
      <c r="B156" s="200" t="s">
        <v>144</v>
      </c>
      <c r="C156" s="205" t="s">
        <v>990</v>
      </c>
      <c r="D156" s="667">
        <v>22850</v>
      </c>
    </row>
    <row r="157" spans="1:4" ht="30" thickTop="1" thickBot="1">
      <c r="A157" s="200" t="s">
        <v>991</v>
      </c>
      <c r="B157" s="200" t="s">
        <v>144</v>
      </c>
      <c r="C157" s="205" t="s">
        <v>992</v>
      </c>
      <c r="D157" s="667">
        <v>33106</v>
      </c>
    </row>
    <row r="158" spans="1:4" ht="30" thickTop="1" thickBot="1">
      <c r="A158" s="200" t="s">
        <v>993</v>
      </c>
      <c r="B158" s="200" t="s">
        <v>144</v>
      </c>
      <c r="C158" s="205" t="s">
        <v>994</v>
      </c>
      <c r="D158" s="667">
        <v>64819</v>
      </c>
    </row>
    <row r="159" spans="1:4" ht="15.6" thickTop="1" thickBot="1">
      <c r="A159" s="200" t="s">
        <v>475</v>
      </c>
      <c r="B159" s="200" t="s">
        <v>233</v>
      </c>
      <c r="C159" s="205" t="s">
        <v>476</v>
      </c>
      <c r="D159" s="667">
        <v>6177</v>
      </c>
    </row>
    <row r="160" spans="1:4" ht="15.6" thickTop="1" thickBot="1">
      <c r="A160" s="200" t="s">
        <v>980</v>
      </c>
      <c r="B160" s="200" t="s">
        <v>233</v>
      </c>
      <c r="C160" s="205" t="s">
        <v>476</v>
      </c>
      <c r="D160" s="667">
        <v>6177</v>
      </c>
    </row>
    <row r="161" spans="1:4" ht="15.6" thickTop="1" thickBot="1">
      <c r="A161" s="200" t="s">
        <v>477</v>
      </c>
      <c r="B161" s="200" t="s">
        <v>233</v>
      </c>
      <c r="C161" s="205" t="s">
        <v>478</v>
      </c>
      <c r="D161" s="667">
        <v>8316</v>
      </c>
    </row>
    <row r="162" spans="1:4" ht="15.6" thickTop="1" thickBot="1">
      <c r="A162" s="200" t="s">
        <v>981</v>
      </c>
      <c r="B162" s="200" t="s">
        <v>233</v>
      </c>
      <c r="C162" s="205" t="s">
        <v>478</v>
      </c>
      <c r="D162" s="667">
        <v>6583</v>
      </c>
    </row>
    <row r="163" spans="1:4" ht="15.6" thickTop="1" thickBot="1">
      <c r="A163" s="200" t="s">
        <v>972</v>
      </c>
      <c r="B163" s="200" t="s">
        <v>233</v>
      </c>
      <c r="C163" s="205" t="s">
        <v>973</v>
      </c>
      <c r="D163" s="667">
        <v>5355</v>
      </c>
    </row>
    <row r="164" spans="1:4" ht="15.6" thickTop="1" thickBot="1">
      <c r="A164" s="200" t="s">
        <v>978</v>
      </c>
      <c r="B164" s="200" t="s">
        <v>233</v>
      </c>
      <c r="C164" s="205" t="s">
        <v>973</v>
      </c>
      <c r="D164" s="667">
        <v>6502</v>
      </c>
    </row>
    <row r="165" spans="1:4" ht="15.6" thickTop="1" thickBot="1">
      <c r="A165" s="200" t="s">
        <v>985</v>
      </c>
      <c r="B165" s="200" t="s">
        <v>952</v>
      </c>
      <c r="C165" s="205" t="s">
        <v>986</v>
      </c>
      <c r="D165" s="667">
        <v>12108</v>
      </c>
    </row>
    <row r="166" spans="1:4" ht="15.6" thickTop="1" thickBot="1">
      <c r="A166" s="200" t="s">
        <v>983</v>
      </c>
      <c r="B166" s="200" t="s">
        <v>233</v>
      </c>
      <c r="C166" s="205" t="s">
        <v>984</v>
      </c>
      <c r="D166" s="667">
        <v>7092</v>
      </c>
    </row>
    <row r="167" spans="1:4" ht="15.6" thickTop="1" thickBot="1">
      <c r="A167" s="200" t="s">
        <v>479</v>
      </c>
      <c r="B167" s="200" t="s">
        <v>233</v>
      </c>
      <c r="C167" s="205" t="s">
        <v>480</v>
      </c>
      <c r="D167" s="667">
        <v>9180</v>
      </c>
    </row>
    <row r="168" spans="1:4" ht="15.6" thickTop="1" thickBot="1">
      <c r="A168" s="200" t="s">
        <v>982</v>
      </c>
      <c r="B168" s="200" t="s">
        <v>233</v>
      </c>
      <c r="C168" s="205" t="s">
        <v>480</v>
      </c>
      <c r="D168" s="667">
        <v>9180</v>
      </c>
    </row>
    <row r="169" spans="1:4" ht="15.6" thickTop="1" thickBot="1">
      <c r="A169" s="200" t="s">
        <v>473</v>
      </c>
      <c r="B169" s="200" t="s">
        <v>233</v>
      </c>
      <c r="C169" s="205" t="s">
        <v>474</v>
      </c>
      <c r="D169" s="667">
        <v>8824</v>
      </c>
    </row>
    <row r="170" spans="1:4" ht="15.6" thickTop="1" thickBot="1">
      <c r="A170" s="200" t="s">
        <v>979</v>
      </c>
      <c r="B170" s="200" t="s">
        <v>233</v>
      </c>
      <c r="C170" s="205" t="s">
        <v>474</v>
      </c>
      <c r="D170" s="667">
        <v>8824</v>
      </c>
    </row>
    <row r="171" spans="1:4" ht="15.6" thickTop="1" thickBot="1">
      <c r="A171" s="200" t="s">
        <v>955</v>
      </c>
      <c r="B171" s="200" t="s">
        <v>233</v>
      </c>
      <c r="C171" s="205" t="s">
        <v>956</v>
      </c>
      <c r="D171" s="667">
        <v>12718</v>
      </c>
    </row>
    <row r="172" spans="1:4" ht="15.6" thickTop="1" thickBot="1">
      <c r="A172" s="200" t="s">
        <v>968</v>
      </c>
      <c r="B172" s="200" t="s">
        <v>952</v>
      </c>
      <c r="C172" s="205" t="s">
        <v>969</v>
      </c>
      <c r="D172" s="667">
        <v>16799</v>
      </c>
    </row>
    <row r="173" spans="1:4" ht="15.6" thickTop="1" thickBot="1">
      <c r="A173" s="200" t="s">
        <v>970</v>
      </c>
      <c r="B173" s="200" t="s">
        <v>952</v>
      </c>
      <c r="C173" s="205" t="s">
        <v>971</v>
      </c>
      <c r="D173" s="667">
        <v>5585</v>
      </c>
    </row>
    <row r="174" spans="1:4" ht="15.6" thickTop="1" thickBot="1">
      <c r="A174" s="200" t="s">
        <v>957</v>
      </c>
      <c r="B174" s="200" t="s">
        <v>233</v>
      </c>
      <c r="C174" s="205" t="s">
        <v>958</v>
      </c>
      <c r="D174" s="667">
        <v>4434</v>
      </c>
    </row>
    <row r="175" spans="1:4" ht="15.6" thickTop="1" thickBot="1">
      <c r="A175" s="200" t="s">
        <v>959</v>
      </c>
      <c r="B175" s="200" t="s">
        <v>233</v>
      </c>
      <c r="C175" s="205" t="s">
        <v>960</v>
      </c>
      <c r="D175" s="667">
        <v>4116</v>
      </c>
    </row>
    <row r="176" spans="1:4" ht="30" thickTop="1" thickBot="1">
      <c r="A176" s="200" t="s">
        <v>965</v>
      </c>
      <c r="B176" s="200" t="s">
        <v>233</v>
      </c>
      <c r="C176" s="205" t="s">
        <v>2058</v>
      </c>
      <c r="D176" s="667">
        <v>4799</v>
      </c>
    </row>
    <row r="177" spans="1:4" ht="15.6" thickTop="1" thickBot="1">
      <c r="A177" s="200" t="s">
        <v>961</v>
      </c>
      <c r="B177" s="200" t="s">
        <v>233</v>
      </c>
      <c r="C177" s="205" t="s">
        <v>2056</v>
      </c>
      <c r="D177" s="667">
        <v>5674</v>
      </c>
    </row>
    <row r="178" spans="1:4" ht="30" thickTop="1" thickBot="1">
      <c r="A178" s="200" t="s">
        <v>962</v>
      </c>
      <c r="B178" s="200" t="s">
        <v>233</v>
      </c>
      <c r="C178" s="205" t="s">
        <v>2057</v>
      </c>
      <c r="D178" s="667">
        <v>7128</v>
      </c>
    </row>
    <row r="179" spans="1:4" ht="30" thickTop="1" thickBot="1">
      <c r="A179" s="200" t="s">
        <v>967</v>
      </c>
      <c r="B179" s="200" t="s">
        <v>233</v>
      </c>
      <c r="C179" s="205" t="s">
        <v>2059</v>
      </c>
      <c r="D179" s="667">
        <v>5800</v>
      </c>
    </row>
    <row r="180" spans="1:4" ht="30" thickTop="1" thickBot="1">
      <c r="A180" s="200" t="s">
        <v>954</v>
      </c>
      <c r="B180" s="200" t="s">
        <v>233</v>
      </c>
      <c r="C180" s="205" t="s">
        <v>2055</v>
      </c>
      <c r="D180" s="667">
        <v>6573</v>
      </c>
    </row>
    <row r="181" spans="1:4" ht="15.6" thickTop="1" thickBot="1">
      <c r="A181" s="200" t="s">
        <v>963</v>
      </c>
      <c r="B181" s="200" t="s">
        <v>233</v>
      </c>
      <c r="C181" s="205" t="s">
        <v>964</v>
      </c>
      <c r="D181" s="667">
        <v>4600</v>
      </c>
    </row>
    <row r="182" spans="1:4" ht="15.6" thickTop="1" thickBot="1">
      <c r="A182" s="200" t="s">
        <v>966</v>
      </c>
      <c r="B182" s="200" t="s">
        <v>233</v>
      </c>
      <c r="C182" s="205" t="s">
        <v>964</v>
      </c>
      <c r="D182" s="667">
        <v>4600</v>
      </c>
    </row>
    <row r="183" spans="1:4" ht="15.6" thickTop="1" thickBot="1">
      <c r="A183" s="200" t="s">
        <v>481</v>
      </c>
      <c r="B183" s="200" t="s">
        <v>377</v>
      </c>
      <c r="C183" s="205" t="s">
        <v>482</v>
      </c>
      <c r="D183" s="667">
        <v>6075</v>
      </c>
    </row>
    <row r="184" spans="1:4" ht="15.6" thickTop="1" thickBot="1">
      <c r="A184" s="200" t="s">
        <v>485</v>
      </c>
      <c r="B184" s="200" t="s">
        <v>92</v>
      </c>
      <c r="C184" s="205" t="s">
        <v>486</v>
      </c>
      <c r="D184" s="667">
        <v>5000</v>
      </c>
    </row>
    <row r="185" spans="1:4" ht="15.6" thickTop="1" thickBot="1">
      <c r="A185" s="200" t="s">
        <v>483</v>
      </c>
      <c r="B185" s="200" t="s">
        <v>388</v>
      </c>
      <c r="C185" s="205" t="s">
        <v>484</v>
      </c>
      <c r="D185" s="667">
        <v>71400</v>
      </c>
    </row>
    <row r="186" spans="1:4" ht="15.6" thickTop="1" thickBot="1">
      <c r="A186" s="200" t="s">
        <v>487</v>
      </c>
      <c r="B186" s="200" t="s">
        <v>144</v>
      </c>
      <c r="C186" s="205" t="s">
        <v>2001</v>
      </c>
      <c r="D186" s="667">
        <v>2167</v>
      </c>
    </row>
    <row r="187" spans="1:4" ht="15.6" thickTop="1" thickBot="1">
      <c r="A187" s="200" t="s">
        <v>1539</v>
      </c>
      <c r="B187" s="200" t="s">
        <v>377</v>
      </c>
      <c r="C187" s="205" t="s">
        <v>1538</v>
      </c>
      <c r="D187" s="667">
        <v>11753</v>
      </c>
    </row>
    <row r="188" spans="1:4" ht="15.6" thickTop="1" thickBot="1">
      <c r="A188" s="200" t="s">
        <v>1793</v>
      </c>
      <c r="B188" s="200" t="s">
        <v>377</v>
      </c>
      <c r="C188" s="205" t="s">
        <v>1792</v>
      </c>
      <c r="D188" s="667">
        <v>11753</v>
      </c>
    </row>
    <row r="189" spans="1:4" ht="15.6" thickTop="1" thickBot="1">
      <c r="A189" s="200" t="s">
        <v>488</v>
      </c>
      <c r="B189" s="200" t="s">
        <v>377</v>
      </c>
      <c r="C189" s="205" t="s">
        <v>489</v>
      </c>
      <c r="D189" s="667">
        <v>64517</v>
      </c>
    </row>
    <row r="190" spans="1:4" ht="15.6" thickTop="1" thickBot="1">
      <c r="A190" s="200" t="s">
        <v>1750</v>
      </c>
      <c r="B190" s="200" t="s">
        <v>144</v>
      </c>
      <c r="C190" s="205" t="s">
        <v>1749</v>
      </c>
      <c r="D190" s="667">
        <v>893967</v>
      </c>
    </row>
    <row r="191" spans="1:4" ht="15.6" thickTop="1" thickBot="1">
      <c r="A191" s="200" t="s">
        <v>498</v>
      </c>
      <c r="B191" s="200" t="s">
        <v>92</v>
      </c>
      <c r="C191" s="205" t="s">
        <v>499</v>
      </c>
      <c r="D191" s="667">
        <v>870911</v>
      </c>
    </row>
    <row r="192" spans="1:4" ht="15.6" thickTop="1" thickBot="1">
      <c r="A192" s="200" t="s">
        <v>500</v>
      </c>
      <c r="B192" s="200" t="s">
        <v>92</v>
      </c>
      <c r="C192" s="205" t="s">
        <v>501</v>
      </c>
      <c r="D192" s="667">
        <v>380985</v>
      </c>
    </row>
    <row r="193" spans="1:4" ht="15.6" thickTop="1" thickBot="1">
      <c r="A193" s="200" t="s">
        <v>490</v>
      </c>
      <c r="B193" s="200" t="s">
        <v>233</v>
      </c>
      <c r="C193" s="205" t="s">
        <v>491</v>
      </c>
      <c r="D193" s="667">
        <v>2447</v>
      </c>
    </row>
    <row r="194" spans="1:4" ht="15.6" thickTop="1" thickBot="1">
      <c r="A194" s="200" t="s">
        <v>502</v>
      </c>
      <c r="B194" s="200" t="s">
        <v>92</v>
      </c>
      <c r="C194" s="205" t="s">
        <v>503</v>
      </c>
      <c r="D194" s="667">
        <v>996</v>
      </c>
    </row>
    <row r="195" spans="1:4" ht="30" thickTop="1" thickBot="1">
      <c r="A195" s="200" t="s">
        <v>492</v>
      </c>
      <c r="B195" s="200" t="s">
        <v>425</v>
      </c>
      <c r="C195" s="205" t="s">
        <v>493</v>
      </c>
      <c r="D195" s="667">
        <v>1158</v>
      </c>
    </row>
    <row r="196" spans="1:4" ht="15.6" thickTop="1" thickBot="1">
      <c r="A196" s="200" t="s">
        <v>494</v>
      </c>
      <c r="B196" s="200" t="s">
        <v>92</v>
      </c>
      <c r="C196" s="205" t="s">
        <v>495</v>
      </c>
      <c r="D196" s="667">
        <v>24000</v>
      </c>
    </row>
    <row r="197" spans="1:4" ht="15.6" thickTop="1" thickBot="1">
      <c r="A197" s="200" t="s">
        <v>496</v>
      </c>
      <c r="B197" s="200" t="s">
        <v>144</v>
      </c>
      <c r="C197" s="205" t="s">
        <v>497</v>
      </c>
      <c r="D197" s="667">
        <v>1554</v>
      </c>
    </row>
    <row r="198" spans="1:4" ht="15.6" thickTop="1" thickBot="1">
      <c r="A198" s="200" t="s">
        <v>504</v>
      </c>
      <c r="B198" s="200" t="s">
        <v>92</v>
      </c>
      <c r="C198" s="205" t="s">
        <v>505</v>
      </c>
      <c r="D198" s="667">
        <v>21947</v>
      </c>
    </row>
    <row r="199" spans="1:4" ht="15.6" thickTop="1" thickBot="1">
      <c r="A199" s="200" t="s">
        <v>1009</v>
      </c>
      <c r="B199" s="200" t="s">
        <v>92</v>
      </c>
      <c r="C199" s="205" t="s">
        <v>1010</v>
      </c>
      <c r="D199" s="667">
        <v>129115</v>
      </c>
    </row>
    <row r="200" spans="1:4" ht="30" thickTop="1" thickBot="1">
      <c r="A200" s="200" t="s">
        <v>1013</v>
      </c>
      <c r="B200" s="200" t="s">
        <v>92</v>
      </c>
      <c r="C200" s="205" t="s">
        <v>1014</v>
      </c>
      <c r="D200" s="667">
        <v>194971</v>
      </c>
    </row>
    <row r="201" spans="1:4" ht="15.6" thickTop="1" thickBot="1">
      <c r="A201" s="200" t="s">
        <v>1011</v>
      </c>
      <c r="B201" s="200" t="s">
        <v>92</v>
      </c>
      <c r="C201" s="205" t="s">
        <v>1012</v>
      </c>
      <c r="D201" s="667">
        <v>194971</v>
      </c>
    </row>
    <row r="202" spans="1:4" ht="15.6" thickTop="1" thickBot="1">
      <c r="A202" s="200" t="s">
        <v>1015</v>
      </c>
      <c r="B202" s="200" t="s">
        <v>233</v>
      </c>
      <c r="C202" s="205" t="s">
        <v>1016</v>
      </c>
      <c r="D202" s="667">
        <v>15173</v>
      </c>
    </row>
    <row r="203" spans="1:4" ht="30" thickTop="1" thickBot="1">
      <c r="A203" s="200" t="s">
        <v>1003</v>
      </c>
      <c r="B203" s="200" t="s">
        <v>233</v>
      </c>
      <c r="C203" s="205" t="s">
        <v>1004</v>
      </c>
      <c r="D203" s="667">
        <v>20076</v>
      </c>
    </row>
    <row r="204" spans="1:4" ht="15.6" thickTop="1" thickBot="1">
      <c r="A204" s="200" t="s">
        <v>1007</v>
      </c>
      <c r="B204" s="200" t="s">
        <v>92</v>
      </c>
      <c r="C204" s="205" t="s">
        <v>1008</v>
      </c>
      <c r="D204" s="667">
        <v>86057</v>
      </c>
    </row>
    <row r="205" spans="1:4" ht="15.6" thickTop="1" thickBot="1">
      <c r="A205" s="200" t="s">
        <v>1005</v>
      </c>
      <c r="B205" s="200" t="s">
        <v>92</v>
      </c>
      <c r="C205" s="205" t="s">
        <v>1006</v>
      </c>
      <c r="D205" s="667">
        <v>91999</v>
      </c>
    </row>
    <row r="206" spans="1:4" ht="15.6" thickTop="1" thickBot="1">
      <c r="A206" s="200" t="s">
        <v>506</v>
      </c>
      <c r="B206" s="200" t="s">
        <v>144</v>
      </c>
      <c r="C206" s="205" t="s">
        <v>2002</v>
      </c>
      <c r="D206" s="667">
        <v>2375</v>
      </c>
    </row>
    <row r="207" spans="1:4" ht="15.6" thickTop="1" thickBot="1">
      <c r="A207" s="200" t="s">
        <v>515</v>
      </c>
      <c r="B207" s="200" t="s">
        <v>144</v>
      </c>
      <c r="C207" s="205" t="s">
        <v>516</v>
      </c>
      <c r="D207" s="667">
        <v>2600</v>
      </c>
    </row>
    <row r="208" spans="1:4" ht="15.6" thickTop="1" thickBot="1">
      <c r="A208" s="200" t="s">
        <v>517</v>
      </c>
      <c r="B208" s="200" t="s">
        <v>144</v>
      </c>
      <c r="C208" s="205" t="s">
        <v>518</v>
      </c>
      <c r="D208" s="667">
        <v>5998</v>
      </c>
    </row>
    <row r="209" spans="1:4" ht="15.6" thickTop="1" thickBot="1">
      <c r="A209" s="200" t="s">
        <v>519</v>
      </c>
      <c r="B209" s="200" t="s">
        <v>233</v>
      </c>
      <c r="C209" s="205" t="s">
        <v>520</v>
      </c>
      <c r="D209" s="667">
        <v>13336</v>
      </c>
    </row>
    <row r="210" spans="1:4" ht="15.6" thickTop="1" thickBot="1">
      <c r="A210" s="200" t="s">
        <v>522</v>
      </c>
      <c r="B210" s="200" t="s">
        <v>233</v>
      </c>
      <c r="C210" s="205" t="s">
        <v>2004</v>
      </c>
      <c r="D210" s="667">
        <v>11793</v>
      </c>
    </row>
    <row r="211" spans="1:4" ht="15.6" thickTop="1" thickBot="1">
      <c r="A211" s="200" t="s">
        <v>521</v>
      </c>
      <c r="B211" s="200" t="s">
        <v>233</v>
      </c>
      <c r="C211" s="205" t="s">
        <v>2003</v>
      </c>
      <c r="D211" s="667">
        <v>5675</v>
      </c>
    </row>
    <row r="212" spans="1:4" ht="15.6" thickTop="1" thickBot="1">
      <c r="A212" s="200" t="s">
        <v>529</v>
      </c>
      <c r="B212" s="200" t="s">
        <v>388</v>
      </c>
      <c r="C212" s="205" t="s">
        <v>530</v>
      </c>
      <c r="D212" s="667">
        <v>38675</v>
      </c>
    </row>
    <row r="213" spans="1:4" ht="15.6" thickTop="1" thickBot="1">
      <c r="A213" s="200" t="s">
        <v>525</v>
      </c>
      <c r="B213" s="200" t="s">
        <v>388</v>
      </c>
      <c r="C213" s="205" t="s">
        <v>526</v>
      </c>
      <c r="D213" s="667">
        <v>40460</v>
      </c>
    </row>
    <row r="214" spans="1:4" ht="15.6" thickTop="1" thickBot="1">
      <c r="A214" s="200" t="s">
        <v>523</v>
      </c>
      <c r="B214" s="200" t="s">
        <v>388</v>
      </c>
      <c r="C214" s="205" t="s">
        <v>524</v>
      </c>
      <c r="D214" s="667">
        <v>38675</v>
      </c>
    </row>
    <row r="215" spans="1:4" ht="15.6" thickTop="1" thickBot="1">
      <c r="A215" s="200" t="s">
        <v>531</v>
      </c>
      <c r="B215" s="200" t="s">
        <v>388</v>
      </c>
      <c r="C215" s="205" t="s">
        <v>532</v>
      </c>
      <c r="D215" s="667">
        <v>53550</v>
      </c>
    </row>
    <row r="216" spans="1:4" ht="15.6" thickTop="1" thickBot="1">
      <c r="A216" s="200" t="s">
        <v>535</v>
      </c>
      <c r="B216" s="200" t="s">
        <v>388</v>
      </c>
      <c r="C216" s="205" t="s">
        <v>536</v>
      </c>
      <c r="D216" s="667">
        <v>53550</v>
      </c>
    </row>
    <row r="217" spans="1:4" ht="15.6" thickTop="1" thickBot="1">
      <c r="A217" s="200" t="s">
        <v>537</v>
      </c>
      <c r="B217" s="200" t="s">
        <v>388</v>
      </c>
      <c r="C217" s="205" t="s">
        <v>538</v>
      </c>
      <c r="D217" s="667">
        <v>50575</v>
      </c>
    </row>
    <row r="218" spans="1:4" ht="15.6" thickTop="1" thickBot="1">
      <c r="A218" s="200" t="s">
        <v>539</v>
      </c>
      <c r="B218" s="200" t="s">
        <v>388</v>
      </c>
      <c r="C218" s="205" t="s">
        <v>540</v>
      </c>
      <c r="D218" s="667">
        <v>50575</v>
      </c>
    </row>
    <row r="219" spans="1:4" ht="15.6" thickTop="1" thickBot="1">
      <c r="A219" s="200" t="s">
        <v>541</v>
      </c>
      <c r="B219" s="200" t="s">
        <v>388</v>
      </c>
      <c r="C219" s="205" t="s">
        <v>542</v>
      </c>
      <c r="D219" s="667">
        <v>58945</v>
      </c>
    </row>
    <row r="220" spans="1:4" ht="15.6" thickTop="1" thickBot="1">
      <c r="A220" s="200" t="s">
        <v>533</v>
      </c>
      <c r="B220" s="200" t="s">
        <v>388</v>
      </c>
      <c r="C220" s="205" t="s">
        <v>534</v>
      </c>
      <c r="D220" s="667">
        <v>9105</v>
      </c>
    </row>
    <row r="221" spans="1:4" ht="15.6" thickTop="1" thickBot="1">
      <c r="A221" s="200" t="s">
        <v>543</v>
      </c>
      <c r="B221" s="200" t="s">
        <v>388</v>
      </c>
      <c r="C221" s="205" t="s">
        <v>544</v>
      </c>
      <c r="D221" s="667">
        <v>23222</v>
      </c>
    </row>
    <row r="222" spans="1:4" ht="15.6" thickTop="1" thickBot="1">
      <c r="A222" s="200" t="s">
        <v>554</v>
      </c>
      <c r="B222" s="200" t="s">
        <v>388</v>
      </c>
      <c r="C222" s="205" t="s">
        <v>555</v>
      </c>
      <c r="D222" s="667">
        <v>17255</v>
      </c>
    </row>
    <row r="223" spans="1:4" ht="15.6" thickTop="1" thickBot="1">
      <c r="A223" s="200" t="s">
        <v>566</v>
      </c>
      <c r="B223" s="200" t="s">
        <v>388</v>
      </c>
      <c r="C223" s="205" t="s">
        <v>1940</v>
      </c>
      <c r="D223" s="667">
        <v>3083</v>
      </c>
    </row>
    <row r="224" spans="1:4" ht="30" thickTop="1" thickBot="1">
      <c r="A224" s="200" t="s">
        <v>545</v>
      </c>
      <c r="B224" s="200" t="s">
        <v>388</v>
      </c>
      <c r="C224" s="205" t="s">
        <v>546</v>
      </c>
      <c r="D224" s="667">
        <v>40946</v>
      </c>
    </row>
    <row r="225" spans="1:4" ht="30" thickTop="1" thickBot="1">
      <c r="A225" s="200" t="s">
        <v>547</v>
      </c>
      <c r="B225" s="200" t="s">
        <v>388</v>
      </c>
      <c r="C225" s="205" t="s">
        <v>548</v>
      </c>
      <c r="D225" s="667">
        <v>40946</v>
      </c>
    </row>
    <row r="226" spans="1:4" ht="15.6" thickTop="1" thickBot="1">
      <c r="A226" s="200" t="s">
        <v>549</v>
      </c>
      <c r="B226" s="200" t="s">
        <v>388</v>
      </c>
      <c r="C226" s="205" t="s">
        <v>2005</v>
      </c>
      <c r="D226" s="667">
        <v>40946</v>
      </c>
    </row>
    <row r="227" spans="1:4" ht="30" thickTop="1" thickBot="1">
      <c r="A227" s="200" t="s">
        <v>550</v>
      </c>
      <c r="B227" s="200" t="s">
        <v>388</v>
      </c>
      <c r="C227" s="205" t="s">
        <v>551</v>
      </c>
      <c r="D227" s="667">
        <v>50000</v>
      </c>
    </row>
    <row r="228" spans="1:4" ht="30" thickTop="1" thickBot="1">
      <c r="A228" s="200" t="s">
        <v>552</v>
      </c>
      <c r="B228" s="200" t="s">
        <v>388</v>
      </c>
      <c r="C228" s="205" t="s">
        <v>553</v>
      </c>
      <c r="D228" s="667">
        <v>50032</v>
      </c>
    </row>
    <row r="229" spans="1:4" ht="15.6" thickTop="1" thickBot="1">
      <c r="A229" s="200" t="s">
        <v>556</v>
      </c>
      <c r="B229" s="200" t="s">
        <v>388</v>
      </c>
      <c r="C229" s="205" t="s">
        <v>557</v>
      </c>
      <c r="D229" s="667">
        <v>56525</v>
      </c>
    </row>
    <row r="230" spans="1:4" ht="15.6" thickTop="1" thickBot="1">
      <c r="A230" s="200" t="s">
        <v>558</v>
      </c>
      <c r="B230" s="200" t="s">
        <v>388</v>
      </c>
      <c r="C230" s="205" t="s">
        <v>559</v>
      </c>
      <c r="D230" s="667">
        <v>56525</v>
      </c>
    </row>
    <row r="231" spans="1:4" ht="15.6" thickTop="1" thickBot="1">
      <c r="A231" s="200" t="s">
        <v>527</v>
      </c>
      <c r="B231" s="200" t="s">
        <v>388</v>
      </c>
      <c r="C231" s="205" t="s">
        <v>528</v>
      </c>
      <c r="D231" s="667">
        <v>50456</v>
      </c>
    </row>
    <row r="232" spans="1:4" ht="15.6" thickTop="1" thickBot="1">
      <c r="A232" s="200" t="s">
        <v>560</v>
      </c>
      <c r="B232" s="200" t="s">
        <v>388</v>
      </c>
      <c r="C232" s="205" t="s">
        <v>561</v>
      </c>
      <c r="D232" s="667">
        <v>54978</v>
      </c>
    </row>
    <row r="233" spans="1:4" ht="15.6" thickTop="1" thickBot="1">
      <c r="A233" s="200" t="s">
        <v>562</v>
      </c>
      <c r="B233" s="200" t="s">
        <v>388</v>
      </c>
      <c r="C233" s="205" t="s">
        <v>563</v>
      </c>
      <c r="D233" s="667">
        <v>46700</v>
      </c>
    </row>
    <row r="234" spans="1:4" ht="30" thickTop="1" thickBot="1">
      <c r="A234" s="200" t="s">
        <v>564</v>
      </c>
      <c r="B234" s="200" t="s">
        <v>388</v>
      </c>
      <c r="C234" s="205" t="s">
        <v>565</v>
      </c>
      <c r="D234" s="667">
        <v>25000</v>
      </c>
    </row>
    <row r="235" spans="1:4" ht="15.6" thickTop="1" thickBot="1">
      <c r="A235" s="200" t="s">
        <v>567</v>
      </c>
      <c r="B235" s="200" t="s">
        <v>144</v>
      </c>
      <c r="C235" s="205" t="s">
        <v>568</v>
      </c>
      <c r="D235" s="667">
        <v>900</v>
      </c>
    </row>
    <row r="236" spans="1:4" ht="30" thickTop="1" thickBot="1">
      <c r="A236" s="200" t="s">
        <v>571</v>
      </c>
      <c r="B236" s="200" t="s">
        <v>388</v>
      </c>
      <c r="C236" s="205" t="s">
        <v>572</v>
      </c>
      <c r="D236" s="667">
        <v>300652</v>
      </c>
    </row>
    <row r="237" spans="1:4" ht="30" thickTop="1" thickBot="1">
      <c r="A237" s="200" t="s">
        <v>573</v>
      </c>
      <c r="B237" s="200" t="s">
        <v>388</v>
      </c>
      <c r="C237" s="205" t="s">
        <v>574</v>
      </c>
      <c r="D237" s="667">
        <v>305252</v>
      </c>
    </row>
    <row r="238" spans="1:4" ht="30" thickTop="1" thickBot="1">
      <c r="A238" s="200" t="s">
        <v>575</v>
      </c>
      <c r="B238" s="200" t="s">
        <v>388</v>
      </c>
      <c r="C238" s="205" t="s">
        <v>576</v>
      </c>
      <c r="D238" s="667">
        <v>312932</v>
      </c>
    </row>
    <row r="239" spans="1:4" ht="15.6" thickTop="1" thickBot="1">
      <c r="A239" s="200" t="s">
        <v>588</v>
      </c>
      <c r="B239" s="200" t="s">
        <v>589</v>
      </c>
      <c r="C239" s="205" t="s">
        <v>590</v>
      </c>
      <c r="D239" s="667">
        <v>249881</v>
      </c>
    </row>
    <row r="240" spans="1:4" ht="15.6" thickTop="1" thickBot="1">
      <c r="A240" s="200" t="s">
        <v>577</v>
      </c>
      <c r="B240" s="200" t="s">
        <v>388</v>
      </c>
      <c r="C240" s="205" t="s">
        <v>2006</v>
      </c>
      <c r="D240" s="667">
        <v>245687</v>
      </c>
    </row>
    <row r="241" spans="1:4" ht="15.6" thickTop="1" thickBot="1">
      <c r="A241" s="200" t="s">
        <v>578</v>
      </c>
      <c r="B241" s="200" t="s">
        <v>388</v>
      </c>
      <c r="C241" s="205" t="s">
        <v>2117</v>
      </c>
      <c r="D241" s="667">
        <v>244807</v>
      </c>
    </row>
    <row r="242" spans="1:4" ht="15.6" thickTop="1" thickBot="1">
      <c r="A242" s="209" t="s">
        <v>2119</v>
      </c>
      <c r="B242" s="200" t="s">
        <v>388</v>
      </c>
      <c r="C242" s="205" t="s">
        <v>2118</v>
      </c>
      <c r="D242" s="666">
        <v>353720</v>
      </c>
    </row>
    <row r="243" spans="1:4" ht="15.6" thickTop="1" thickBot="1">
      <c r="A243" s="200" t="s">
        <v>579</v>
      </c>
      <c r="B243" s="200" t="s">
        <v>388</v>
      </c>
      <c r="C243" s="205" t="s">
        <v>580</v>
      </c>
      <c r="D243" s="667">
        <v>431375</v>
      </c>
    </row>
    <row r="244" spans="1:4" ht="15.6" thickTop="1" thickBot="1">
      <c r="A244" s="200" t="s">
        <v>581</v>
      </c>
      <c r="B244" s="200" t="s">
        <v>388</v>
      </c>
      <c r="C244" s="205" t="s">
        <v>582</v>
      </c>
      <c r="D244" s="667">
        <v>395675</v>
      </c>
    </row>
    <row r="245" spans="1:4" ht="15.6" thickTop="1" thickBot="1">
      <c r="A245" s="200" t="s">
        <v>583</v>
      </c>
      <c r="B245" s="200" t="s">
        <v>388</v>
      </c>
      <c r="C245" s="205" t="s">
        <v>584</v>
      </c>
      <c r="D245" s="667">
        <v>389725</v>
      </c>
    </row>
    <row r="246" spans="1:4" ht="15.6" thickTop="1" thickBot="1">
      <c r="A246" s="200" t="s">
        <v>585</v>
      </c>
      <c r="B246" s="200" t="s">
        <v>388</v>
      </c>
      <c r="C246" s="205" t="s">
        <v>2120</v>
      </c>
      <c r="D246" s="667">
        <v>257953</v>
      </c>
    </row>
    <row r="247" spans="1:4" ht="15.6" thickTop="1" thickBot="1">
      <c r="A247" s="200" t="s">
        <v>586</v>
      </c>
      <c r="B247" s="200" t="s">
        <v>388</v>
      </c>
      <c r="C247" s="205" t="s">
        <v>587</v>
      </c>
      <c r="D247" s="667">
        <v>260021</v>
      </c>
    </row>
    <row r="248" spans="1:4" ht="15.6" thickTop="1" thickBot="1">
      <c r="A248" s="200" t="s">
        <v>591</v>
      </c>
      <c r="B248" s="200" t="s">
        <v>388</v>
      </c>
      <c r="C248" s="205" t="s">
        <v>592</v>
      </c>
      <c r="D248" s="667">
        <v>256209</v>
      </c>
    </row>
    <row r="249" spans="1:4" ht="15.6" thickTop="1" thickBot="1">
      <c r="A249" s="200" t="s">
        <v>593</v>
      </c>
      <c r="B249" s="200" t="s">
        <v>388</v>
      </c>
      <c r="C249" s="205" t="s">
        <v>594</v>
      </c>
      <c r="D249" s="667">
        <v>260025</v>
      </c>
    </row>
    <row r="250" spans="1:4" ht="15.6" thickTop="1" thickBot="1">
      <c r="A250" s="200" t="s">
        <v>595</v>
      </c>
      <c r="B250" s="200" t="s">
        <v>388</v>
      </c>
      <c r="C250" s="205" t="s">
        <v>596</v>
      </c>
      <c r="D250" s="667">
        <v>204064</v>
      </c>
    </row>
    <row r="251" spans="1:4" ht="15.6" thickTop="1" thickBot="1">
      <c r="A251" s="200" t="s">
        <v>597</v>
      </c>
      <c r="B251" s="200" t="s">
        <v>388</v>
      </c>
      <c r="C251" s="205" t="s">
        <v>598</v>
      </c>
      <c r="D251" s="667">
        <v>212639</v>
      </c>
    </row>
    <row r="252" spans="1:4" ht="30" thickTop="1" thickBot="1">
      <c r="A252" s="200" t="s">
        <v>599</v>
      </c>
      <c r="B252" s="200" t="s">
        <v>388</v>
      </c>
      <c r="C252" s="205" t="s">
        <v>600</v>
      </c>
      <c r="D252" s="667">
        <v>143112</v>
      </c>
    </row>
    <row r="253" spans="1:4" ht="30" thickTop="1" thickBot="1">
      <c r="A253" s="200" t="s">
        <v>601</v>
      </c>
      <c r="B253" s="200" t="s">
        <v>388</v>
      </c>
      <c r="C253" s="205" t="s">
        <v>602</v>
      </c>
      <c r="D253" s="667">
        <v>184038</v>
      </c>
    </row>
    <row r="254" spans="1:4" ht="15.6" thickTop="1" thickBot="1">
      <c r="A254" s="200" t="s">
        <v>605</v>
      </c>
      <c r="B254" s="200" t="s">
        <v>233</v>
      </c>
      <c r="C254" s="205" t="s">
        <v>2007</v>
      </c>
      <c r="D254" s="667">
        <v>17729</v>
      </c>
    </row>
    <row r="255" spans="1:4" ht="30" thickTop="1" thickBot="1">
      <c r="A255" s="200" t="s">
        <v>603</v>
      </c>
      <c r="B255" s="200" t="s">
        <v>388</v>
      </c>
      <c r="C255" s="205" t="s">
        <v>604</v>
      </c>
      <c r="D255" s="667">
        <v>275425</v>
      </c>
    </row>
    <row r="256" spans="1:4" ht="15.6" thickTop="1" thickBot="1">
      <c r="A256" s="200" t="s">
        <v>569</v>
      </c>
      <c r="B256" s="200" t="s">
        <v>388</v>
      </c>
      <c r="C256" s="205" t="s">
        <v>570</v>
      </c>
      <c r="D256" s="667">
        <v>272889</v>
      </c>
    </row>
    <row r="257" spans="1:4" ht="15.6" thickTop="1" thickBot="1">
      <c r="A257" s="200" t="s">
        <v>606</v>
      </c>
      <c r="B257" s="200" t="s">
        <v>388</v>
      </c>
      <c r="C257" s="205" t="s">
        <v>607</v>
      </c>
      <c r="D257" s="667">
        <v>322005</v>
      </c>
    </row>
    <row r="258" spans="1:4" ht="15.6" thickTop="1" thickBot="1">
      <c r="A258" s="200" t="s">
        <v>608</v>
      </c>
      <c r="B258" s="200" t="s">
        <v>388</v>
      </c>
      <c r="C258" s="205" t="s">
        <v>609</v>
      </c>
      <c r="D258" s="667">
        <v>322005</v>
      </c>
    </row>
    <row r="259" spans="1:4" ht="15.6" thickTop="1" thickBot="1">
      <c r="A259" s="200" t="s">
        <v>507</v>
      </c>
      <c r="B259" s="200" t="s">
        <v>388</v>
      </c>
      <c r="C259" s="205" t="s">
        <v>508</v>
      </c>
      <c r="D259" s="667">
        <v>322005</v>
      </c>
    </row>
    <row r="260" spans="1:4" ht="15.6" thickTop="1" thickBot="1">
      <c r="A260" s="200" t="s">
        <v>1753</v>
      </c>
      <c r="B260" s="200" t="s">
        <v>388</v>
      </c>
      <c r="C260" s="205" t="s">
        <v>1754</v>
      </c>
      <c r="D260" s="667">
        <v>422521</v>
      </c>
    </row>
    <row r="261" spans="1:4" ht="15.6" thickTop="1" thickBot="1">
      <c r="A261" s="200" t="s">
        <v>509</v>
      </c>
      <c r="B261" s="200" t="s">
        <v>377</v>
      </c>
      <c r="C261" s="205" t="s">
        <v>510</v>
      </c>
      <c r="D261" s="667">
        <v>1659</v>
      </c>
    </row>
    <row r="262" spans="1:4" ht="30" thickTop="1" thickBot="1">
      <c r="A262" s="200" t="s">
        <v>610</v>
      </c>
      <c r="B262" s="200" t="s">
        <v>377</v>
      </c>
      <c r="C262" s="205" t="s">
        <v>2008</v>
      </c>
      <c r="D262" s="667">
        <v>1696</v>
      </c>
    </row>
    <row r="263" spans="1:4" ht="30" thickTop="1" thickBot="1">
      <c r="A263" s="200" t="s">
        <v>611</v>
      </c>
      <c r="B263" s="200" t="s">
        <v>233</v>
      </c>
      <c r="C263" s="205" t="s">
        <v>612</v>
      </c>
      <c r="D263" s="667">
        <v>50425</v>
      </c>
    </row>
    <row r="264" spans="1:4" ht="30" thickTop="1" thickBot="1">
      <c r="A264" s="200" t="s">
        <v>613</v>
      </c>
      <c r="B264" s="200" t="s">
        <v>377</v>
      </c>
      <c r="C264" s="205" t="s">
        <v>614</v>
      </c>
      <c r="D264" s="667">
        <v>14137</v>
      </c>
    </row>
    <row r="265" spans="1:4" ht="30" thickTop="1" thickBot="1">
      <c r="A265" s="200" t="s">
        <v>615</v>
      </c>
      <c r="B265" s="200" t="s">
        <v>144</v>
      </c>
      <c r="C265" s="205" t="s">
        <v>616</v>
      </c>
      <c r="D265" s="667">
        <v>3584</v>
      </c>
    </row>
    <row r="266" spans="1:4" ht="30" thickTop="1" thickBot="1">
      <c r="A266" s="200" t="s">
        <v>617</v>
      </c>
      <c r="B266" s="200" t="s">
        <v>92</v>
      </c>
      <c r="C266" s="205" t="s">
        <v>618</v>
      </c>
      <c r="D266" s="667">
        <v>18500</v>
      </c>
    </row>
    <row r="267" spans="1:4" ht="30" thickTop="1" thickBot="1">
      <c r="A267" s="200" t="s">
        <v>619</v>
      </c>
      <c r="B267" s="200" t="s">
        <v>92</v>
      </c>
      <c r="C267" s="205" t="s">
        <v>620</v>
      </c>
      <c r="D267" s="667">
        <v>24875</v>
      </c>
    </row>
    <row r="268" spans="1:4" ht="30" thickTop="1" thickBot="1">
      <c r="A268" s="200" t="s">
        <v>621</v>
      </c>
      <c r="B268" s="200" t="s">
        <v>92</v>
      </c>
      <c r="C268" s="205" t="s">
        <v>622</v>
      </c>
      <c r="D268" s="667">
        <v>37850</v>
      </c>
    </row>
    <row r="269" spans="1:4" ht="15.6" thickTop="1" thickBot="1">
      <c r="A269" s="200" t="s">
        <v>623</v>
      </c>
      <c r="B269" s="200" t="s">
        <v>377</v>
      </c>
      <c r="C269" s="205" t="s">
        <v>624</v>
      </c>
      <c r="D269" s="667">
        <v>24000</v>
      </c>
    </row>
    <row r="270" spans="1:4" ht="15.6" thickTop="1" thickBot="1">
      <c r="A270" s="200" t="s">
        <v>627</v>
      </c>
      <c r="B270" s="200" t="s">
        <v>144</v>
      </c>
      <c r="C270" s="205" t="s">
        <v>628</v>
      </c>
      <c r="D270" s="667">
        <v>92500</v>
      </c>
    </row>
    <row r="271" spans="1:4" ht="15.6" thickTop="1" thickBot="1">
      <c r="A271" s="200" t="s">
        <v>629</v>
      </c>
      <c r="B271" s="200" t="s">
        <v>388</v>
      </c>
      <c r="C271" s="205" t="s">
        <v>2009</v>
      </c>
      <c r="D271" s="667">
        <v>53550</v>
      </c>
    </row>
    <row r="272" spans="1:4" ht="30" thickTop="1" thickBot="1">
      <c r="A272" s="200" t="s">
        <v>625</v>
      </c>
      <c r="B272" s="200" t="s">
        <v>388</v>
      </c>
      <c r="C272" s="205" t="s">
        <v>626</v>
      </c>
      <c r="D272" s="667">
        <v>53550</v>
      </c>
    </row>
    <row r="273" spans="1:4" ht="30" thickTop="1" thickBot="1">
      <c r="A273" s="200" t="s">
        <v>630</v>
      </c>
      <c r="B273" s="200" t="s">
        <v>388</v>
      </c>
      <c r="C273" s="205" t="s">
        <v>631</v>
      </c>
      <c r="D273" s="667">
        <v>53550</v>
      </c>
    </row>
    <row r="274" spans="1:4" ht="30" thickTop="1" thickBot="1">
      <c r="A274" s="200" t="s">
        <v>632</v>
      </c>
      <c r="B274" s="200" t="s">
        <v>144</v>
      </c>
      <c r="C274" s="205" t="s">
        <v>633</v>
      </c>
      <c r="D274" s="667">
        <v>16000</v>
      </c>
    </row>
    <row r="275" spans="1:4" ht="30" thickTop="1" thickBot="1">
      <c r="A275" s="200" t="s">
        <v>634</v>
      </c>
      <c r="B275" s="200" t="s">
        <v>144</v>
      </c>
      <c r="C275" s="205" t="s">
        <v>635</v>
      </c>
      <c r="D275" s="667">
        <v>32000</v>
      </c>
    </row>
    <row r="276" spans="1:4" ht="30" thickTop="1" thickBot="1">
      <c r="A276" s="200" t="s">
        <v>636</v>
      </c>
      <c r="B276" s="200" t="s">
        <v>637</v>
      </c>
      <c r="C276" s="205" t="s">
        <v>2010</v>
      </c>
      <c r="D276" s="667">
        <v>72500</v>
      </c>
    </row>
    <row r="277" spans="1:4" ht="15.6" thickTop="1" thickBot="1">
      <c r="A277" s="200" t="s">
        <v>638</v>
      </c>
      <c r="B277" s="200" t="s">
        <v>637</v>
      </c>
      <c r="C277" s="205" t="s">
        <v>2011</v>
      </c>
      <c r="D277" s="667">
        <v>42839</v>
      </c>
    </row>
    <row r="278" spans="1:4" ht="15.6" thickTop="1" thickBot="1">
      <c r="A278" s="200" t="s">
        <v>639</v>
      </c>
      <c r="B278" s="200" t="s">
        <v>637</v>
      </c>
      <c r="C278" s="205" t="s">
        <v>640</v>
      </c>
      <c r="D278" s="667">
        <v>33275</v>
      </c>
    </row>
    <row r="279" spans="1:4" ht="15.6" thickTop="1" thickBot="1">
      <c r="A279" s="200" t="s">
        <v>511</v>
      </c>
      <c r="B279" s="200" t="s">
        <v>141</v>
      </c>
      <c r="C279" s="205" t="s">
        <v>512</v>
      </c>
      <c r="D279" s="667">
        <v>38500</v>
      </c>
    </row>
    <row r="280" spans="1:4" ht="15.6" thickTop="1" thickBot="1">
      <c r="A280" s="200" t="s">
        <v>513</v>
      </c>
      <c r="B280" s="200" t="s">
        <v>141</v>
      </c>
      <c r="C280" s="205" t="s">
        <v>514</v>
      </c>
      <c r="D280" s="667">
        <v>59976</v>
      </c>
    </row>
    <row r="281" spans="1:4" ht="30" thickTop="1" thickBot="1">
      <c r="A281" s="200" t="s">
        <v>641</v>
      </c>
      <c r="B281" s="200" t="s">
        <v>92</v>
      </c>
      <c r="C281" s="205" t="s">
        <v>642</v>
      </c>
      <c r="D281" s="667">
        <v>61226</v>
      </c>
    </row>
    <row r="282" spans="1:4" ht="30" thickTop="1" thickBot="1">
      <c r="A282" s="200" t="s">
        <v>643</v>
      </c>
      <c r="B282" s="200" t="s">
        <v>377</v>
      </c>
      <c r="C282" s="205" t="s">
        <v>644</v>
      </c>
      <c r="D282" s="667">
        <v>6892</v>
      </c>
    </row>
    <row r="283" spans="1:4" ht="30" thickTop="1" thickBot="1">
      <c r="A283" s="200" t="s">
        <v>645</v>
      </c>
      <c r="B283" s="200" t="s">
        <v>144</v>
      </c>
      <c r="C283" s="205" t="s">
        <v>646</v>
      </c>
      <c r="D283" s="667">
        <v>4000</v>
      </c>
    </row>
    <row r="284" spans="1:4" ht="15.6" thickTop="1" thickBot="1">
      <c r="A284" s="200" t="s">
        <v>647</v>
      </c>
      <c r="B284" s="200" t="s">
        <v>92</v>
      </c>
      <c r="C284" s="205" t="s">
        <v>648</v>
      </c>
      <c r="D284" s="667">
        <v>11000</v>
      </c>
    </row>
    <row r="285" spans="1:4" ht="30" thickTop="1" thickBot="1">
      <c r="A285" s="200" t="s">
        <v>649</v>
      </c>
      <c r="B285" s="200" t="s">
        <v>92</v>
      </c>
      <c r="C285" s="205" t="s">
        <v>650</v>
      </c>
      <c r="D285" s="667">
        <v>91200</v>
      </c>
    </row>
    <row r="286" spans="1:4" ht="15.6" thickTop="1" thickBot="1">
      <c r="A286" s="200" t="s">
        <v>651</v>
      </c>
      <c r="B286" s="200" t="s">
        <v>92</v>
      </c>
      <c r="C286" s="205" t="s">
        <v>652</v>
      </c>
      <c r="D286" s="667">
        <v>71870</v>
      </c>
    </row>
    <row r="287" spans="1:4" ht="15.6" thickTop="1" thickBot="1">
      <c r="A287" s="200" t="s">
        <v>657</v>
      </c>
      <c r="B287" s="200" t="s">
        <v>92</v>
      </c>
      <c r="C287" s="205" t="s">
        <v>658</v>
      </c>
      <c r="D287" s="667">
        <v>24000</v>
      </c>
    </row>
    <row r="288" spans="1:4" ht="30" thickTop="1" thickBot="1">
      <c r="A288" s="200" t="s">
        <v>653</v>
      </c>
      <c r="B288" s="200" t="s">
        <v>92</v>
      </c>
      <c r="C288" s="205" t="s">
        <v>654</v>
      </c>
      <c r="D288" s="667">
        <v>24000</v>
      </c>
    </row>
    <row r="289" spans="1:4" ht="30" thickTop="1" thickBot="1">
      <c r="A289" s="200" t="s">
        <v>655</v>
      </c>
      <c r="B289" s="200" t="s">
        <v>92</v>
      </c>
      <c r="C289" s="205" t="s">
        <v>656</v>
      </c>
      <c r="D289" s="667">
        <v>131400</v>
      </c>
    </row>
    <row r="290" spans="1:4" ht="15.6" thickTop="1" thickBot="1">
      <c r="A290" s="200" t="s">
        <v>659</v>
      </c>
      <c r="B290" s="200" t="s">
        <v>463</v>
      </c>
      <c r="C290" s="205" t="s">
        <v>660</v>
      </c>
      <c r="D290" s="667">
        <v>2967</v>
      </c>
    </row>
    <row r="291" spans="1:4" ht="15.6" thickTop="1" thickBot="1">
      <c r="A291" s="200" t="s">
        <v>661</v>
      </c>
      <c r="B291" s="200" t="s">
        <v>425</v>
      </c>
      <c r="C291" s="205" t="s">
        <v>2012</v>
      </c>
      <c r="D291" s="667">
        <v>58565</v>
      </c>
    </row>
    <row r="292" spans="1:4" ht="30" thickTop="1" thickBot="1">
      <c r="A292" s="200" t="s">
        <v>662</v>
      </c>
      <c r="B292" s="200" t="s">
        <v>377</v>
      </c>
      <c r="C292" s="205" t="s">
        <v>663</v>
      </c>
      <c r="D292" s="667">
        <v>2609</v>
      </c>
    </row>
    <row r="293" spans="1:4" ht="15.6" thickTop="1" thickBot="1">
      <c r="A293" s="200" t="s">
        <v>664</v>
      </c>
      <c r="B293" s="200" t="s">
        <v>377</v>
      </c>
      <c r="C293" s="205" t="s">
        <v>2013</v>
      </c>
      <c r="D293" s="667">
        <v>12023</v>
      </c>
    </row>
    <row r="294" spans="1:4" ht="15.6" thickTop="1" thickBot="1">
      <c r="A294" s="200" t="s">
        <v>665</v>
      </c>
      <c r="B294" s="200" t="s">
        <v>92</v>
      </c>
      <c r="C294" s="205" t="s">
        <v>666</v>
      </c>
      <c r="D294" s="667">
        <v>1800</v>
      </c>
    </row>
    <row r="295" spans="1:4" ht="15.6" thickTop="1" thickBot="1">
      <c r="A295" s="200" t="s">
        <v>671</v>
      </c>
      <c r="B295" s="200" t="s">
        <v>92</v>
      </c>
      <c r="C295" s="205" t="s">
        <v>2014</v>
      </c>
      <c r="D295" s="667">
        <v>61558</v>
      </c>
    </row>
    <row r="296" spans="1:4" ht="15.6" thickTop="1" thickBot="1">
      <c r="A296" s="200" t="s">
        <v>667</v>
      </c>
      <c r="B296" s="200" t="s">
        <v>92</v>
      </c>
      <c r="C296" s="205" t="s">
        <v>668</v>
      </c>
      <c r="D296" s="667">
        <v>66786</v>
      </c>
    </row>
    <row r="297" spans="1:4" ht="15.6" thickTop="1" thickBot="1">
      <c r="A297" s="200" t="s">
        <v>669</v>
      </c>
      <c r="B297" s="200" t="s">
        <v>92</v>
      </c>
      <c r="C297" s="205" t="s">
        <v>670</v>
      </c>
      <c r="D297" s="667">
        <v>60498</v>
      </c>
    </row>
    <row r="298" spans="1:4" ht="15.6" thickTop="1" thickBot="1">
      <c r="A298" s="200" t="s">
        <v>684</v>
      </c>
      <c r="B298" s="200" t="s">
        <v>144</v>
      </c>
      <c r="C298" s="205" t="s">
        <v>685</v>
      </c>
      <c r="D298" s="667">
        <v>5796</v>
      </c>
    </row>
    <row r="299" spans="1:4" ht="15.6" thickTop="1" thickBot="1">
      <c r="A299" s="200" t="s">
        <v>672</v>
      </c>
      <c r="B299" s="200" t="s">
        <v>377</v>
      </c>
      <c r="C299" s="205" t="s">
        <v>673</v>
      </c>
      <c r="D299" s="667">
        <v>34345</v>
      </c>
    </row>
    <row r="300" spans="1:4" ht="15.6" thickTop="1" thickBot="1">
      <c r="A300" s="200" t="s">
        <v>688</v>
      </c>
      <c r="B300" s="200" t="s">
        <v>377</v>
      </c>
      <c r="C300" s="205" t="s">
        <v>689</v>
      </c>
      <c r="D300" s="667">
        <v>34345</v>
      </c>
    </row>
    <row r="301" spans="1:4" ht="44.4" thickTop="1" thickBot="1">
      <c r="A301" s="200" t="s">
        <v>690</v>
      </c>
      <c r="B301" s="200" t="s">
        <v>92</v>
      </c>
      <c r="C301" s="205" t="s">
        <v>691</v>
      </c>
      <c r="D301" s="667">
        <v>330395</v>
      </c>
    </row>
    <row r="302" spans="1:4" ht="44.4" thickTop="1" thickBot="1">
      <c r="A302" s="200" t="s">
        <v>692</v>
      </c>
      <c r="B302" s="200" t="s">
        <v>92</v>
      </c>
      <c r="C302" s="205" t="s">
        <v>693</v>
      </c>
      <c r="D302" s="667">
        <v>271320</v>
      </c>
    </row>
    <row r="303" spans="1:4" ht="44.4" thickTop="1" thickBot="1">
      <c r="A303" s="200" t="s">
        <v>694</v>
      </c>
      <c r="B303" s="200" t="s">
        <v>92</v>
      </c>
      <c r="C303" s="205" t="s">
        <v>695</v>
      </c>
      <c r="D303" s="667">
        <v>264535</v>
      </c>
    </row>
    <row r="304" spans="1:4" ht="44.4" thickTop="1" thickBot="1">
      <c r="A304" s="200" t="s">
        <v>696</v>
      </c>
      <c r="B304" s="200" t="s">
        <v>92</v>
      </c>
      <c r="C304" s="205" t="s">
        <v>697</v>
      </c>
      <c r="D304" s="667">
        <v>419505</v>
      </c>
    </row>
    <row r="305" spans="1:4" ht="44.4" thickTop="1" thickBot="1">
      <c r="A305" s="200" t="s">
        <v>698</v>
      </c>
      <c r="B305" s="200" t="s">
        <v>92</v>
      </c>
      <c r="C305" s="205" t="s">
        <v>699</v>
      </c>
      <c r="D305" s="667">
        <v>245140</v>
      </c>
    </row>
    <row r="306" spans="1:4" ht="44.4" thickTop="1" thickBot="1">
      <c r="A306" s="200" t="s">
        <v>700</v>
      </c>
      <c r="B306" s="200" t="s">
        <v>233</v>
      </c>
      <c r="C306" s="205" t="s">
        <v>701</v>
      </c>
      <c r="D306" s="667">
        <v>476660</v>
      </c>
    </row>
    <row r="307" spans="1:4" ht="15.6" thickTop="1" thickBot="1">
      <c r="A307" s="200" t="s">
        <v>702</v>
      </c>
      <c r="B307" s="200" t="s">
        <v>92</v>
      </c>
      <c r="C307" s="205" t="s">
        <v>703</v>
      </c>
      <c r="D307" s="667">
        <v>200310</v>
      </c>
    </row>
    <row r="308" spans="1:4" ht="15.6" thickTop="1" thickBot="1">
      <c r="A308" s="200" t="s">
        <v>674</v>
      </c>
      <c r="B308" s="200" t="s">
        <v>377</v>
      </c>
      <c r="C308" s="205" t="s">
        <v>675</v>
      </c>
      <c r="D308" s="667">
        <v>18979</v>
      </c>
    </row>
    <row r="309" spans="1:4" ht="15.6" thickTop="1" thickBot="1">
      <c r="A309" s="200" t="s">
        <v>680</v>
      </c>
      <c r="B309" s="200" t="s">
        <v>377</v>
      </c>
      <c r="C309" s="205" t="s">
        <v>681</v>
      </c>
      <c r="D309" s="667">
        <v>5970</v>
      </c>
    </row>
    <row r="310" spans="1:4" ht="15.6" thickTop="1" thickBot="1">
      <c r="A310" s="200" t="s">
        <v>678</v>
      </c>
      <c r="B310" s="200" t="s">
        <v>377</v>
      </c>
      <c r="C310" s="205" t="s">
        <v>679</v>
      </c>
      <c r="D310" s="667">
        <v>16638</v>
      </c>
    </row>
    <row r="311" spans="1:4" ht="15.6" thickTop="1" thickBot="1">
      <c r="A311" s="200" t="s">
        <v>676</v>
      </c>
      <c r="B311" s="200" t="s">
        <v>377</v>
      </c>
      <c r="C311" s="205" t="s">
        <v>677</v>
      </c>
      <c r="D311" s="667">
        <v>73032</v>
      </c>
    </row>
    <row r="312" spans="1:4" ht="15.6" thickTop="1" thickBot="1">
      <c r="A312" s="200" t="s">
        <v>682</v>
      </c>
      <c r="B312" s="200" t="s">
        <v>377</v>
      </c>
      <c r="C312" s="205" t="s">
        <v>683</v>
      </c>
      <c r="D312" s="667">
        <v>13175</v>
      </c>
    </row>
    <row r="313" spans="1:4" ht="15.6" thickTop="1" thickBot="1">
      <c r="A313" s="200" t="s">
        <v>704</v>
      </c>
      <c r="B313" s="200" t="s">
        <v>377</v>
      </c>
      <c r="C313" s="205" t="s">
        <v>705</v>
      </c>
      <c r="D313" s="667">
        <v>12000</v>
      </c>
    </row>
    <row r="314" spans="1:4" ht="15.6" thickTop="1" thickBot="1">
      <c r="A314" s="200" t="s">
        <v>706</v>
      </c>
      <c r="B314" s="200" t="s">
        <v>377</v>
      </c>
      <c r="C314" s="205" t="s">
        <v>707</v>
      </c>
      <c r="D314" s="667">
        <v>11424</v>
      </c>
    </row>
    <row r="315" spans="1:4" ht="44.4" thickTop="1" thickBot="1">
      <c r="A315" s="200" t="s">
        <v>712</v>
      </c>
      <c r="B315" s="200" t="s">
        <v>377</v>
      </c>
      <c r="C315" s="205" t="s">
        <v>713</v>
      </c>
      <c r="D315" s="667">
        <v>11822</v>
      </c>
    </row>
    <row r="316" spans="1:4" ht="30" thickTop="1" thickBot="1">
      <c r="A316" s="200" t="s">
        <v>708</v>
      </c>
      <c r="B316" s="200" t="s">
        <v>92</v>
      </c>
      <c r="C316" s="205" t="s">
        <v>709</v>
      </c>
      <c r="D316" s="667">
        <v>24900</v>
      </c>
    </row>
    <row r="317" spans="1:4" ht="15.6" thickTop="1" thickBot="1">
      <c r="A317" s="200" t="s">
        <v>710</v>
      </c>
      <c r="B317" s="200" t="s">
        <v>377</v>
      </c>
      <c r="C317" s="205" t="s">
        <v>711</v>
      </c>
      <c r="D317" s="667">
        <v>20540</v>
      </c>
    </row>
    <row r="318" spans="1:4" ht="30" thickTop="1" thickBot="1">
      <c r="A318" s="200" t="s">
        <v>714</v>
      </c>
      <c r="B318" s="200" t="s">
        <v>637</v>
      </c>
      <c r="C318" s="205" t="s">
        <v>715</v>
      </c>
      <c r="D318" s="667">
        <v>21769</v>
      </c>
    </row>
    <row r="319" spans="1:4" ht="30" thickTop="1" thickBot="1">
      <c r="A319" s="200" t="s">
        <v>716</v>
      </c>
      <c r="B319" s="200" t="s">
        <v>92</v>
      </c>
      <c r="C319" s="205" t="s">
        <v>717</v>
      </c>
      <c r="D319" s="667">
        <v>17000</v>
      </c>
    </row>
    <row r="320" spans="1:4" ht="44.4" thickTop="1" thickBot="1">
      <c r="A320" s="200" t="s">
        <v>724</v>
      </c>
      <c r="B320" s="200" t="s">
        <v>92</v>
      </c>
      <c r="C320" s="205" t="s">
        <v>725</v>
      </c>
      <c r="D320" s="667">
        <v>95456</v>
      </c>
    </row>
    <row r="321" spans="1:4" ht="44.4" thickTop="1" thickBot="1">
      <c r="A321" s="200" t="s">
        <v>726</v>
      </c>
      <c r="B321" s="200" t="s">
        <v>92</v>
      </c>
      <c r="C321" s="205" t="s">
        <v>727</v>
      </c>
      <c r="D321" s="667">
        <v>153184</v>
      </c>
    </row>
    <row r="322" spans="1:4" ht="44.4" thickTop="1" thickBot="1">
      <c r="A322" s="200" t="s">
        <v>722</v>
      </c>
      <c r="B322" s="200" t="s">
        <v>92</v>
      </c>
      <c r="C322" s="205" t="s">
        <v>723</v>
      </c>
      <c r="D322" s="667">
        <v>129706</v>
      </c>
    </row>
    <row r="323" spans="1:4" ht="58.8" thickTop="1" thickBot="1">
      <c r="A323" s="200" t="s">
        <v>720</v>
      </c>
      <c r="B323" s="200" t="s">
        <v>92</v>
      </c>
      <c r="C323" s="205" t="s">
        <v>721</v>
      </c>
      <c r="D323" s="667">
        <v>218062</v>
      </c>
    </row>
    <row r="324" spans="1:4" ht="15.6" thickTop="1" thickBot="1">
      <c r="A324" s="200" t="s">
        <v>728</v>
      </c>
      <c r="B324" s="200" t="s">
        <v>92</v>
      </c>
      <c r="C324" s="205" t="s">
        <v>729</v>
      </c>
      <c r="D324" s="667">
        <v>206412</v>
      </c>
    </row>
    <row r="325" spans="1:4" ht="15.6" thickTop="1" thickBot="1">
      <c r="A325" s="200" t="s">
        <v>732</v>
      </c>
      <c r="B325" s="200" t="s">
        <v>92</v>
      </c>
      <c r="C325" s="205" t="s">
        <v>733</v>
      </c>
      <c r="D325" s="667">
        <v>16000</v>
      </c>
    </row>
    <row r="326" spans="1:4" ht="30" thickTop="1" thickBot="1">
      <c r="A326" s="200" t="s">
        <v>718</v>
      </c>
      <c r="B326" s="200" t="s">
        <v>92</v>
      </c>
      <c r="C326" s="205" t="s">
        <v>719</v>
      </c>
      <c r="D326" s="667">
        <v>21000</v>
      </c>
    </row>
    <row r="327" spans="1:4" ht="30" thickTop="1" thickBot="1">
      <c r="A327" s="200" t="s">
        <v>730</v>
      </c>
      <c r="B327" s="200" t="s">
        <v>92</v>
      </c>
      <c r="C327" s="205" t="s">
        <v>731</v>
      </c>
      <c r="D327" s="667">
        <v>15000</v>
      </c>
    </row>
    <row r="328" spans="1:4" ht="30" thickTop="1" thickBot="1">
      <c r="A328" s="200" t="s">
        <v>734</v>
      </c>
      <c r="B328" s="200" t="s">
        <v>92</v>
      </c>
      <c r="C328" s="205" t="s">
        <v>735</v>
      </c>
      <c r="D328" s="667">
        <v>88950</v>
      </c>
    </row>
    <row r="329" spans="1:4" ht="15.6" thickTop="1" thickBot="1">
      <c r="A329" s="200" t="s">
        <v>736</v>
      </c>
      <c r="B329" s="200" t="s">
        <v>92</v>
      </c>
      <c r="C329" s="205" t="s">
        <v>737</v>
      </c>
      <c r="D329" s="667">
        <v>7735</v>
      </c>
    </row>
    <row r="330" spans="1:4" ht="30" thickTop="1" thickBot="1">
      <c r="A330" s="200" t="s">
        <v>738</v>
      </c>
      <c r="B330" s="200" t="s">
        <v>92</v>
      </c>
      <c r="C330" s="205" t="s">
        <v>739</v>
      </c>
      <c r="D330" s="667">
        <v>43633</v>
      </c>
    </row>
    <row r="331" spans="1:4" ht="30" thickTop="1" thickBot="1">
      <c r="A331" s="200" t="s">
        <v>740</v>
      </c>
      <c r="B331" s="200" t="s">
        <v>92</v>
      </c>
      <c r="C331" s="205" t="s">
        <v>741</v>
      </c>
      <c r="D331" s="667">
        <v>1525</v>
      </c>
    </row>
    <row r="332" spans="1:4" ht="15.6" thickTop="1" thickBot="1">
      <c r="A332" s="200" t="s">
        <v>743</v>
      </c>
      <c r="B332" s="200" t="s">
        <v>388</v>
      </c>
      <c r="C332" s="205" t="s">
        <v>744</v>
      </c>
      <c r="D332" s="667">
        <v>45050</v>
      </c>
    </row>
    <row r="333" spans="1:4" ht="30" thickTop="1" thickBot="1">
      <c r="A333" s="200" t="s">
        <v>742</v>
      </c>
      <c r="B333" s="200" t="s">
        <v>388</v>
      </c>
      <c r="C333" s="205" t="s">
        <v>2017</v>
      </c>
      <c r="D333" s="667">
        <v>15200</v>
      </c>
    </row>
    <row r="334" spans="1:4" ht="15.6" thickTop="1" thickBot="1">
      <c r="A334" s="200" t="s">
        <v>747</v>
      </c>
      <c r="B334" s="200" t="s">
        <v>92</v>
      </c>
      <c r="C334" s="205" t="s">
        <v>2018</v>
      </c>
      <c r="D334" s="667">
        <v>1004</v>
      </c>
    </row>
    <row r="335" spans="1:4" ht="15.6" thickTop="1" thickBot="1">
      <c r="A335" s="200" t="s">
        <v>745</v>
      </c>
      <c r="B335" s="200" t="s">
        <v>92</v>
      </c>
      <c r="C335" s="205" t="s">
        <v>746</v>
      </c>
      <c r="D335" s="667">
        <v>2893</v>
      </c>
    </row>
    <row r="336" spans="1:4" ht="15.6" thickTop="1" thickBot="1">
      <c r="A336" s="200" t="s">
        <v>748</v>
      </c>
      <c r="B336" s="200" t="s">
        <v>377</v>
      </c>
      <c r="C336" s="205" t="s">
        <v>749</v>
      </c>
      <c r="D336" s="667">
        <v>5975</v>
      </c>
    </row>
    <row r="337" spans="1:4" ht="15.6" thickTop="1" thickBot="1">
      <c r="A337" s="200" t="s">
        <v>753</v>
      </c>
      <c r="B337" s="200" t="s">
        <v>92</v>
      </c>
      <c r="C337" s="205" t="s">
        <v>754</v>
      </c>
      <c r="D337" s="667">
        <v>316311</v>
      </c>
    </row>
    <row r="338" spans="1:4" ht="15.6" thickTop="1" thickBot="1">
      <c r="A338" s="200" t="s">
        <v>751</v>
      </c>
      <c r="B338" s="200" t="s">
        <v>92</v>
      </c>
      <c r="C338" s="205" t="s">
        <v>752</v>
      </c>
      <c r="D338" s="667">
        <v>75350</v>
      </c>
    </row>
    <row r="339" spans="1:4" ht="30" thickTop="1" thickBot="1">
      <c r="A339" s="200" t="s">
        <v>750</v>
      </c>
      <c r="B339" s="200" t="s">
        <v>144</v>
      </c>
      <c r="C339" s="205" t="s">
        <v>2019</v>
      </c>
      <c r="D339" s="667">
        <v>100972</v>
      </c>
    </row>
    <row r="340" spans="1:4" ht="30" thickTop="1" thickBot="1">
      <c r="A340" s="200" t="s">
        <v>686</v>
      </c>
      <c r="B340" s="200" t="s">
        <v>92</v>
      </c>
      <c r="C340" s="205" t="s">
        <v>2015</v>
      </c>
      <c r="D340" s="667">
        <v>1657350</v>
      </c>
    </row>
    <row r="341" spans="1:4" ht="30" thickTop="1" thickBot="1">
      <c r="A341" s="200" t="s">
        <v>755</v>
      </c>
      <c r="B341" s="200" t="s">
        <v>92</v>
      </c>
      <c r="C341" s="205" t="s">
        <v>756</v>
      </c>
      <c r="D341" s="667">
        <v>1657350</v>
      </c>
    </row>
    <row r="342" spans="1:4" ht="30" thickTop="1" thickBot="1">
      <c r="A342" s="200" t="s">
        <v>687</v>
      </c>
      <c r="B342" s="200" t="s">
        <v>92</v>
      </c>
      <c r="C342" s="205" t="s">
        <v>2016</v>
      </c>
      <c r="D342" s="667">
        <v>1362150</v>
      </c>
    </row>
    <row r="343" spans="1:4" ht="30" thickTop="1" thickBot="1">
      <c r="A343" s="200" t="s">
        <v>757</v>
      </c>
      <c r="B343" s="200" t="s">
        <v>92</v>
      </c>
      <c r="C343" s="205" t="s">
        <v>758</v>
      </c>
      <c r="D343" s="667">
        <v>1362150</v>
      </c>
    </row>
    <row r="344" spans="1:4" ht="30" thickTop="1" thickBot="1">
      <c r="A344" s="200" t="s">
        <v>802</v>
      </c>
      <c r="B344" s="200" t="s">
        <v>388</v>
      </c>
      <c r="C344" s="205" t="s">
        <v>803</v>
      </c>
      <c r="D344" s="667">
        <v>64260</v>
      </c>
    </row>
    <row r="345" spans="1:4" ht="30" thickTop="1" thickBot="1">
      <c r="A345" s="200" t="s">
        <v>759</v>
      </c>
      <c r="B345" s="200" t="s">
        <v>377</v>
      </c>
      <c r="C345" s="205" t="s">
        <v>760</v>
      </c>
      <c r="D345" s="667">
        <v>75522</v>
      </c>
    </row>
    <row r="346" spans="1:4" ht="30" thickTop="1" thickBot="1">
      <c r="A346" s="200" t="s">
        <v>761</v>
      </c>
      <c r="B346" s="200" t="s">
        <v>144</v>
      </c>
      <c r="C346" s="205" t="s">
        <v>762</v>
      </c>
      <c r="D346" s="667">
        <v>26915</v>
      </c>
    </row>
    <row r="347" spans="1:4" ht="30" thickTop="1" thickBot="1">
      <c r="A347" s="200" t="s">
        <v>768</v>
      </c>
      <c r="B347" s="200" t="s">
        <v>92</v>
      </c>
      <c r="C347" s="205" t="s">
        <v>2023</v>
      </c>
      <c r="D347" s="667">
        <v>68800</v>
      </c>
    </row>
    <row r="348" spans="1:4" ht="15.6" thickTop="1" thickBot="1">
      <c r="A348" s="200" t="s">
        <v>773</v>
      </c>
      <c r="B348" s="200" t="s">
        <v>144</v>
      </c>
      <c r="C348" s="205" t="s">
        <v>2024</v>
      </c>
      <c r="D348" s="667">
        <v>8860</v>
      </c>
    </row>
    <row r="349" spans="1:4" ht="30" thickTop="1" thickBot="1">
      <c r="A349" s="200" t="s">
        <v>763</v>
      </c>
      <c r="B349" s="200" t="s">
        <v>144</v>
      </c>
      <c r="C349" s="205" t="s">
        <v>764</v>
      </c>
      <c r="D349" s="667">
        <v>39633</v>
      </c>
    </row>
    <row r="350" spans="1:4" ht="30" thickTop="1" thickBot="1">
      <c r="A350" s="200" t="s">
        <v>765</v>
      </c>
      <c r="B350" s="200" t="s">
        <v>144</v>
      </c>
      <c r="C350" s="205" t="s">
        <v>2020</v>
      </c>
      <c r="D350" s="667">
        <v>17972</v>
      </c>
    </row>
    <row r="351" spans="1:4" ht="15.6" thickTop="1" thickBot="1">
      <c r="A351" s="200" t="s">
        <v>801</v>
      </c>
      <c r="B351" s="200" t="s">
        <v>144</v>
      </c>
      <c r="C351" s="205" t="s">
        <v>2026</v>
      </c>
      <c r="D351" s="667">
        <v>128359</v>
      </c>
    </row>
    <row r="352" spans="1:4" ht="15.6" thickTop="1" thickBot="1">
      <c r="A352" s="200" t="s">
        <v>769</v>
      </c>
      <c r="B352" s="200" t="s">
        <v>144</v>
      </c>
      <c r="C352" s="205" t="s">
        <v>770</v>
      </c>
      <c r="D352" s="667">
        <v>227000</v>
      </c>
    </row>
    <row r="353" spans="1:4" ht="15.6" thickTop="1" thickBot="1">
      <c r="A353" s="200" t="s">
        <v>771</v>
      </c>
      <c r="B353" s="200" t="s">
        <v>144</v>
      </c>
      <c r="C353" s="205" t="s">
        <v>772</v>
      </c>
      <c r="D353" s="667">
        <v>620000</v>
      </c>
    </row>
    <row r="354" spans="1:4" ht="30" thickTop="1" thickBot="1">
      <c r="A354" s="200" t="s">
        <v>767</v>
      </c>
      <c r="B354" s="200" t="s">
        <v>144</v>
      </c>
      <c r="C354" s="205" t="s">
        <v>2022</v>
      </c>
      <c r="D354" s="667">
        <v>3667</v>
      </c>
    </row>
    <row r="355" spans="1:4" ht="15.6" thickTop="1" thickBot="1">
      <c r="A355" s="200" t="s">
        <v>766</v>
      </c>
      <c r="B355" s="200" t="s">
        <v>144</v>
      </c>
      <c r="C355" s="205" t="s">
        <v>2021</v>
      </c>
      <c r="D355" s="667">
        <v>2250</v>
      </c>
    </row>
    <row r="356" spans="1:4" ht="15.6" thickTop="1" thickBot="1">
      <c r="A356" s="200" t="s">
        <v>778</v>
      </c>
      <c r="B356" s="200" t="s">
        <v>144</v>
      </c>
      <c r="C356" s="205" t="s">
        <v>779</v>
      </c>
      <c r="D356" s="667">
        <v>34609</v>
      </c>
    </row>
    <row r="357" spans="1:4" ht="30" thickTop="1" thickBot="1">
      <c r="A357" s="200" t="s">
        <v>774</v>
      </c>
      <c r="B357" s="200" t="s">
        <v>144</v>
      </c>
      <c r="C357" s="205" t="s">
        <v>775</v>
      </c>
      <c r="D357" s="667">
        <v>190400</v>
      </c>
    </row>
    <row r="358" spans="1:4" ht="30" thickTop="1" thickBot="1">
      <c r="A358" s="200" t="s">
        <v>776</v>
      </c>
      <c r="B358" s="200" t="s">
        <v>144</v>
      </c>
      <c r="C358" s="205" t="s">
        <v>777</v>
      </c>
      <c r="D358" s="667">
        <v>255850</v>
      </c>
    </row>
    <row r="359" spans="1:4" ht="15.6" thickTop="1" thickBot="1">
      <c r="A359" s="200" t="s">
        <v>780</v>
      </c>
      <c r="B359" s="200" t="s">
        <v>144</v>
      </c>
      <c r="C359" s="205" t="s">
        <v>781</v>
      </c>
      <c r="D359" s="667">
        <v>48000</v>
      </c>
    </row>
    <row r="360" spans="1:4" ht="15.6" thickTop="1" thickBot="1">
      <c r="A360" s="200" t="s">
        <v>782</v>
      </c>
      <c r="B360" s="200" t="s">
        <v>144</v>
      </c>
      <c r="C360" s="205" t="s">
        <v>783</v>
      </c>
      <c r="D360" s="667">
        <v>123430</v>
      </c>
    </row>
    <row r="361" spans="1:4" ht="15.6" thickTop="1" thickBot="1">
      <c r="A361" s="200" t="s">
        <v>784</v>
      </c>
      <c r="B361" s="200" t="s">
        <v>144</v>
      </c>
      <c r="C361" s="205" t="s">
        <v>785</v>
      </c>
      <c r="D361" s="667">
        <v>119000</v>
      </c>
    </row>
    <row r="362" spans="1:4" ht="15.6" thickTop="1" thickBot="1">
      <c r="A362" s="200" t="s">
        <v>786</v>
      </c>
      <c r="B362" s="200" t="s">
        <v>144</v>
      </c>
      <c r="C362" s="205" t="s">
        <v>787</v>
      </c>
      <c r="D362" s="667">
        <v>173790</v>
      </c>
    </row>
    <row r="363" spans="1:4" ht="30" thickTop="1" thickBot="1">
      <c r="A363" s="200" t="s">
        <v>788</v>
      </c>
      <c r="B363" s="200" t="s">
        <v>144</v>
      </c>
      <c r="C363" s="205" t="s">
        <v>789</v>
      </c>
      <c r="D363" s="667">
        <v>175465</v>
      </c>
    </row>
    <row r="364" spans="1:4" ht="30" thickTop="1" thickBot="1">
      <c r="A364" s="200" t="s">
        <v>804</v>
      </c>
      <c r="B364" s="200" t="s">
        <v>144</v>
      </c>
      <c r="C364" s="205" t="s">
        <v>805</v>
      </c>
      <c r="D364" s="667">
        <v>188865</v>
      </c>
    </row>
    <row r="365" spans="1:4" ht="15.6" thickTop="1" thickBot="1">
      <c r="A365" s="200" t="s">
        <v>790</v>
      </c>
      <c r="B365" s="200" t="s">
        <v>144</v>
      </c>
      <c r="C365" s="205" t="s">
        <v>791</v>
      </c>
      <c r="D365" s="667">
        <v>82745</v>
      </c>
    </row>
    <row r="366" spans="1:4" ht="15.6" thickTop="1" thickBot="1">
      <c r="A366" s="200" t="s">
        <v>792</v>
      </c>
      <c r="B366" s="200" t="s">
        <v>144</v>
      </c>
      <c r="C366" s="205" t="s">
        <v>2025</v>
      </c>
      <c r="D366" s="667">
        <v>82747</v>
      </c>
    </row>
    <row r="367" spans="1:4" ht="30" thickTop="1" thickBot="1">
      <c r="A367" s="200" t="s">
        <v>793</v>
      </c>
      <c r="B367" s="200" t="s">
        <v>92</v>
      </c>
      <c r="C367" s="205" t="s">
        <v>794</v>
      </c>
      <c r="D367" s="667">
        <v>43000</v>
      </c>
    </row>
    <row r="368" spans="1:4" ht="15.6" thickTop="1" thickBot="1">
      <c r="A368" s="200" t="s">
        <v>797</v>
      </c>
      <c r="B368" s="200" t="s">
        <v>92</v>
      </c>
      <c r="C368" s="205" t="s">
        <v>798</v>
      </c>
      <c r="D368" s="667">
        <v>3000</v>
      </c>
    </row>
    <row r="369" spans="1:4" ht="30" thickTop="1" thickBot="1">
      <c r="A369" s="200" t="s">
        <v>795</v>
      </c>
      <c r="B369" s="200" t="s">
        <v>92</v>
      </c>
      <c r="C369" s="205" t="s">
        <v>796</v>
      </c>
      <c r="D369" s="667">
        <v>800</v>
      </c>
    </row>
    <row r="370" spans="1:4" ht="15.6" thickTop="1" thickBot="1">
      <c r="A370" s="200" t="s">
        <v>799</v>
      </c>
      <c r="B370" s="200" t="s">
        <v>92</v>
      </c>
      <c r="C370" s="205" t="s">
        <v>800</v>
      </c>
      <c r="D370" s="667">
        <v>36821</v>
      </c>
    </row>
    <row r="371" spans="1:4" ht="15.6" thickTop="1" thickBot="1">
      <c r="A371" s="200" t="s">
        <v>808</v>
      </c>
      <c r="B371" s="200" t="s">
        <v>92</v>
      </c>
      <c r="C371" s="205" t="s">
        <v>2027</v>
      </c>
      <c r="D371" s="667">
        <v>36291</v>
      </c>
    </row>
    <row r="372" spans="1:4" ht="15.6" thickTop="1" thickBot="1">
      <c r="A372" s="200" t="s">
        <v>806</v>
      </c>
      <c r="B372" s="200" t="s">
        <v>377</v>
      </c>
      <c r="C372" s="205" t="s">
        <v>807</v>
      </c>
      <c r="D372" s="667">
        <v>2725</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C72" sqref="C72"/>
      <selection pane="topRight" activeCell="C72" sqref="C72"/>
      <selection pane="bottomLeft" activeCell="C72" sqref="C72"/>
      <selection pane="bottomRight" activeCell="C10" sqref="C10"/>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94" t="s">
        <v>1934</v>
      </c>
      <c r="B1" s="695"/>
      <c r="C1" s="695"/>
      <c r="D1" s="696"/>
    </row>
    <row r="2" spans="1:5" ht="15.6" thickTop="1" thickBot="1">
      <c r="A2" s="693" t="s">
        <v>1493</v>
      </c>
      <c r="B2" s="693"/>
      <c r="C2" s="693"/>
      <c r="D2" s="693"/>
    </row>
    <row r="3" spans="1:5" ht="15.6" thickTop="1" thickBot="1">
      <c r="A3" s="697"/>
      <c r="B3" s="697"/>
      <c r="C3" s="697"/>
      <c r="D3" s="697"/>
    </row>
    <row r="4" spans="1:5" ht="15.6" thickTop="1" thickBot="1">
      <c r="A4" s="698"/>
      <c r="B4" s="698"/>
      <c r="C4" s="698"/>
      <c r="D4" s="698"/>
    </row>
    <row r="5" spans="1:5" ht="30" customHeight="1" thickTop="1" thickBot="1">
      <c r="A5" s="207"/>
      <c r="B5" s="106"/>
      <c r="C5" s="107"/>
      <c r="D5" s="195"/>
    </row>
    <row r="6" spans="1:5" ht="30" customHeight="1" thickTop="1" thickBot="1">
      <c r="A6" s="208" t="s">
        <v>1350</v>
      </c>
      <c r="B6" s="106" t="s">
        <v>339</v>
      </c>
      <c r="C6" s="108" t="s">
        <v>2132</v>
      </c>
      <c r="D6" s="668">
        <v>1150</v>
      </c>
    </row>
    <row r="7" spans="1:5" ht="30" customHeight="1" thickTop="1" thickBot="1">
      <c r="A7" s="208" t="s">
        <v>1436</v>
      </c>
      <c r="B7" s="106" t="s">
        <v>339</v>
      </c>
      <c r="C7" s="108" t="s">
        <v>2131</v>
      </c>
      <c r="D7" s="668">
        <v>1115</v>
      </c>
      <c r="E7" s="109"/>
    </row>
    <row r="8" spans="1:5" ht="30" customHeight="1" thickTop="1" thickBot="1">
      <c r="A8" s="208" t="s">
        <v>1448</v>
      </c>
      <c r="B8" s="106" t="s">
        <v>339</v>
      </c>
      <c r="C8" s="108" t="s">
        <v>2133</v>
      </c>
      <c r="D8" s="668">
        <v>1115</v>
      </c>
    </row>
    <row r="9" spans="1:5" ht="30" customHeight="1" thickTop="1" thickBot="1">
      <c r="A9" s="208" t="s">
        <v>1309</v>
      </c>
      <c r="B9" s="106" t="s">
        <v>1307</v>
      </c>
      <c r="C9" s="108" t="s">
        <v>1310</v>
      </c>
      <c r="D9" s="668">
        <v>1236</v>
      </c>
    </row>
    <row r="10" spans="1:5" ht="30" customHeight="1" thickTop="1" thickBot="1">
      <c r="A10" s="208" t="s">
        <v>1472</v>
      </c>
      <c r="B10" s="106" t="s">
        <v>339</v>
      </c>
      <c r="C10" s="108" t="s">
        <v>1473</v>
      </c>
      <c r="D10" s="668">
        <v>1236</v>
      </c>
    </row>
    <row r="11" spans="1:5" ht="30" customHeight="1" thickTop="1" thickBot="1">
      <c r="A11" s="208" t="s">
        <v>1413</v>
      </c>
      <c r="B11" s="106" t="s">
        <v>339</v>
      </c>
      <c r="C11" s="108" t="s">
        <v>1414</v>
      </c>
      <c r="D11" s="668">
        <v>1236</v>
      </c>
    </row>
    <row r="12" spans="1:5" ht="30" customHeight="1" thickTop="1" thickBot="1">
      <c r="A12" s="208" t="s">
        <v>1415</v>
      </c>
      <c r="B12" s="106" t="s">
        <v>339</v>
      </c>
      <c r="C12" s="108" t="s">
        <v>1416</v>
      </c>
      <c r="D12" s="668">
        <v>1236</v>
      </c>
    </row>
    <row r="13" spans="1:5" ht="30" customHeight="1" thickTop="1" thickBot="1">
      <c r="A13" s="208" t="s">
        <v>1417</v>
      </c>
      <c r="B13" s="106" t="s">
        <v>339</v>
      </c>
      <c r="C13" s="108" t="s">
        <v>1418</v>
      </c>
      <c r="D13" s="668">
        <v>1236</v>
      </c>
    </row>
    <row r="14" spans="1:5" ht="30" customHeight="1" thickTop="1" thickBot="1">
      <c r="A14" s="208" t="s">
        <v>1419</v>
      </c>
      <c r="B14" s="106" t="s">
        <v>339</v>
      </c>
      <c r="C14" s="108" t="s">
        <v>1420</v>
      </c>
      <c r="D14" s="668">
        <v>1236</v>
      </c>
    </row>
    <row r="15" spans="1:5" ht="30" customHeight="1" thickTop="1" thickBot="1">
      <c r="A15" s="208" t="s">
        <v>1401</v>
      </c>
      <c r="B15" s="106" t="s">
        <v>339</v>
      </c>
      <c r="C15" s="108" t="s">
        <v>1944</v>
      </c>
      <c r="D15" s="668">
        <v>1236</v>
      </c>
    </row>
    <row r="16" spans="1:5" ht="30" customHeight="1" thickTop="1" thickBot="1">
      <c r="A16" s="208" t="s">
        <v>1311</v>
      </c>
      <c r="B16" s="106" t="s">
        <v>339</v>
      </c>
      <c r="C16" s="108" t="s">
        <v>1312</v>
      </c>
      <c r="D16" s="668">
        <v>1236</v>
      </c>
    </row>
    <row r="17" spans="1:4" ht="30" customHeight="1" thickTop="1" thickBot="1">
      <c r="A17" s="208" t="s">
        <v>1313</v>
      </c>
      <c r="B17" s="106" t="s">
        <v>339</v>
      </c>
      <c r="C17" s="108" t="s">
        <v>1314</v>
      </c>
      <c r="D17" s="668">
        <v>1236</v>
      </c>
    </row>
    <row r="18" spans="1:4" ht="30" customHeight="1" thickTop="1" thickBot="1">
      <c r="A18" s="208" t="s">
        <v>1315</v>
      </c>
      <c r="B18" s="106" t="s">
        <v>339</v>
      </c>
      <c r="C18" s="108" t="s">
        <v>1316</v>
      </c>
      <c r="D18" s="668">
        <v>1236</v>
      </c>
    </row>
    <row r="19" spans="1:4" ht="30" customHeight="1" thickTop="1" thickBot="1">
      <c r="A19" s="208" t="s">
        <v>1319</v>
      </c>
      <c r="B19" s="106" t="s">
        <v>339</v>
      </c>
      <c r="C19" s="108" t="s">
        <v>1320</v>
      </c>
      <c r="D19" s="668">
        <v>1236</v>
      </c>
    </row>
    <row r="20" spans="1:4" ht="30" customHeight="1" thickTop="1" thickBot="1">
      <c r="A20" s="208" t="s">
        <v>1491</v>
      </c>
      <c r="B20" s="106" t="s">
        <v>339</v>
      </c>
      <c r="C20" s="108" t="s">
        <v>1953</v>
      </c>
      <c r="D20" s="668">
        <v>1236</v>
      </c>
    </row>
    <row r="21" spans="1:4" ht="30" customHeight="1" thickTop="1" thickBot="1">
      <c r="A21" s="208" t="s">
        <v>1323</v>
      </c>
      <c r="B21" s="106" t="s">
        <v>339</v>
      </c>
      <c r="C21" s="108" t="s">
        <v>1324</v>
      </c>
      <c r="D21" s="668">
        <v>1236</v>
      </c>
    </row>
    <row r="22" spans="1:4" ht="30" customHeight="1" thickTop="1" thickBot="1">
      <c r="A22" s="208" t="s">
        <v>1474</v>
      </c>
      <c r="B22" s="106" t="s">
        <v>339</v>
      </c>
      <c r="C22" s="108" t="s">
        <v>1475</v>
      </c>
      <c r="D22" s="668">
        <v>1236</v>
      </c>
    </row>
    <row r="23" spans="1:4" ht="30" customHeight="1" thickTop="1" thickBot="1">
      <c r="A23" s="208" t="s">
        <v>1331</v>
      </c>
      <c r="B23" s="106" t="s">
        <v>339</v>
      </c>
      <c r="C23" s="108" t="s">
        <v>1332</v>
      </c>
      <c r="D23" s="668">
        <v>1172</v>
      </c>
    </row>
    <row r="24" spans="1:4" ht="30" customHeight="1" thickTop="1" thickBot="1">
      <c r="A24" s="208" t="s">
        <v>1353</v>
      </c>
      <c r="B24" s="106" t="s">
        <v>339</v>
      </c>
      <c r="C24" s="108" t="s">
        <v>1354</v>
      </c>
      <c r="D24" s="668">
        <v>1172</v>
      </c>
    </row>
    <row r="25" spans="1:4" ht="30" customHeight="1" thickTop="1" thickBot="1">
      <c r="A25" s="208" t="s">
        <v>1325</v>
      </c>
      <c r="B25" s="106" t="s">
        <v>339</v>
      </c>
      <c r="C25" s="108" t="s">
        <v>1326</v>
      </c>
      <c r="D25" s="668">
        <v>1172</v>
      </c>
    </row>
    <row r="26" spans="1:4" ht="30" customHeight="1" thickTop="1" thickBot="1">
      <c r="A26" s="208" t="s">
        <v>1330</v>
      </c>
      <c r="B26" s="106" t="s">
        <v>339</v>
      </c>
      <c r="C26" s="108" t="s">
        <v>1326</v>
      </c>
      <c r="D26" s="668">
        <v>1172</v>
      </c>
    </row>
    <row r="27" spans="1:4" ht="30" customHeight="1" thickTop="1" thickBot="1">
      <c r="A27" s="208" t="s">
        <v>1387</v>
      </c>
      <c r="B27" s="106" t="s">
        <v>339</v>
      </c>
      <c r="C27" s="108" t="s">
        <v>1388</v>
      </c>
      <c r="D27" s="668">
        <v>1172</v>
      </c>
    </row>
    <row r="28" spans="1:4" ht="30" customHeight="1" thickTop="1" thickBot="1">
      <c r="A28" s="208" t="s">
        <v>1333</v>
      </c>
      <c r="B28" s="106" t="s">
        <v>339</v>
      </c>
      <c r="C28" s="108" t="s">
        <v>1334</v>
      </c>
      <c r="D28" s="668">
        <v>1236</v>
      </c>
    </row>
    <row r="29" spans="1:4" ht="30" customHeight="1" thickTop="1" thickBot="1">
      <c r="A29" s="208" t="s">
        <v>1338</v>
      </c>
      <c r="B29" s="106" t="s">
        <v>339</v>
      </c>
      <c r="C29" s="108" t="s">
        <v>1339</v>
      </c>
      <c r="D29" s="668">
        <v>1236</v>
      </c>
    </row>
    <row r="30" spans="1:4" ht="30" customHeight="1" thickTop="1" thickBot="1">
      <c r="A30" s="208" t="s">
        <v>1336</v>
      </c>
      <c r="B30" s="106" t="s">
        <v>339</v>
      </c>
      <c r="C30" s="108" t="s">
        <v>1337</v>
      </c>
      <c r="D30" s="668">
        <v>1172</v>
      </c>
    </row>
    <row r="31" spans="1:4" ht="30" customHeight="1" thickTop="1" thickBot="1">
      <c r="A31" s="208" t="s">
        <v>1351</v>
      </c>
      <c r="B31" s="106" t="s">
        <v>339</v>
      </c>
      <c r="C31" s="108" t="s">
        <v>1352</v>
      </c>
      <c r="D31" s="668">
        <v>1236</v>
      </c>
    </row>
    <row r="32" spans="1:4" ht="30" customHeight="1" thickTop="1" thickBot="1">
      <c r="A32" s="208" t="s">
        <v>1340</v>
      </c>
      <c r="B32" s="106" t="s">
        <v>339</v>
      </c>
      <c r="C32" s="108" t="s">
        <v>1341</v>
      </c>
      <c r="D32" s="668">
        <v>1236</v>
      </c>
    </row>
    <row r="33" spans="1:4" ht="30" customHeight="1" thickTop="1" thickBot="1">
      <c r="A33" s="208" t="s">
        <v>1356</v>
      </c>
      <c r="B33" s="106" t="s">
        <v>339</v>
      </c>
      <c r="C33" s="108" t="s">
        <v>1341</v>
      </c>
      <c r="D33" s="668">
        <v>1236</v>
      </c>
    </row>
    <row r="34" spans="1:4" ht="30" customHeight="1" thickTop="1" thickBot="1">
      <c r="A34" s="208" t="s">
        <v>1357</v>
      </c>
      <c r="B34" s="106" t="s">
        <v>339</v>
      </c>
      <c r="C34" s="108" t="s">
        <v>1358</v>
      </c>
      <c r="D34" s="668">
        <v>1236</v>
      </c>
    </row>
    <row r="35" spans="1:4" ht="30" customHeight="1" thickTop="1" thickBot="1">
      <c r="A35" s="208" t="s">
        <v>1407</v>
      </c>
      <c r="B35" s="106" t="s">
        <v>339</v>
      </c>
      <c r="C35" s="108" t="s">
        <v>1948</v>
      </c>
      <c r="D35" s="668">
        <v>1236</v>
      </c>
    </row>
    <row r="36" spans="1:4" ht="30" customHeight="1" thickTop="1" thickBot="1">
      <c r="A36" s="208" t="s">
        <v>1488</v>
      </c>
      <c r="B36" s="106" t="s">
        <v>339</v>
      </c>
      <c r="C36" s="108" t="s">
        <v>1489</v>
      </c>
      <c r="D36" s="668">
        <v>1236</v>
      </c>
    </row>
    <row r="37" spans="1:4" ht="30" customHeight="1" thickTop="1" thickBot="1">
      <c r="A37" s="208" t="s">
        <v>1469</v>
      </c>
      <c r="B37" s="106" t="s">
        <v>339</v>
      </c>
      <c r="C37" s="108" t="s">
        <v>1470</v>
      </c>
      <c r="D37" s="668">
        <v>1236</v>
      </c>
    </row>
    <row r="38" spans="1:4" ht="30" customHeight="1" thickTop="1" thickBot="1">
      <c r="A38" s="208" t="s">
        <v>1348</v>
      </c>
      <c r="B38" s="106" t="s">
        <v>339</v>
      </c>
      <c r="C38" s="108" t="s">
        <v>1349</v>
      </c>
      <c r="D38" s="668">
        <v>1236</v>
      </c>
    </row>
    <row r="39" spans="1:4" ht="30" customHeight="1" thickTop="1" thickBot="1">
      <c r="A39" s="208" t="s">
        <v>1305</v>
      </c>
      <c r="B39" s="106" t="s">
        <v>1307</v>
      </c>
      <c r="C39" s="108" t="s">
        <v>1364</v>
      </c>
      <c r="D39" s="668">
        <v>1236</v>
      </c>
    </row>
    <row r="40" spans="1:4" ht="30" customHeight="1" thickTop="1" thickBot="1">
      <c r="A40" s="208" t="s">
        <v>1345</v>
      </c>
      <c r="B40" s="106" t="s">
        <v>339</v>
      </c>
      <c r="C40" s="108" t="s">
        <v>1346</v>
      </c>
      <c r="D40" s="668">
        <v>1236</v>
      </c>
    </row>
    <row r="41" spans="1:4" ht="30" customHeight="1" thickTop="1" thickBot="1">
      <c r="A41" s="208" t="s">
        <v>1343</v>
      </c>
      <c r="B41" s="106" t="s">
        <v>339</v>
      </c>
      <c r="C41" s="108" t="s">
        <v>1344</v>
      </c>
      <c r="D41" s="668">
        <v>1236</v>
      </c>
    </row>
    <row r="42" spans="1:4" ht="30" customHeight="1" thickTop="1" thickBot="1">
      <c r="A42" s="208" t="s">
        <v>1476</v>
      </c>
      <c r="B42" s="106" t="s">
        <v>339</v>
      </c>
      <c r="C42" s="108" t="s">
        <v>1344</v>
      </c>
      <c r="D42" s="668">
        <v>1236</v>
      </c>
    </row>
    <row r="43" spans="1:4" ht="30" customHeight="1" thickTop="1" thickBot="1">
      <c r="A43" s="208" t="s">
        <v>1317</v>
      </c>
      <c r="B43" s="106" t="s">
        <v>339</v>
      </c>
      <c r="C43" s="108" t="s">
        <v>1318</v>
      </c>
      <c r="D43" s="668">
        <v>1236</v>
      </c>
    </row>
    <row r="44" spans="1:4" ht="30" customHeight="1" thickTop="1" thickBot="1">
      <c r="A44" s="208" t="s">
        <v>1471</v>
      </c>
      <c r="B44" s="106" t="s">
        <v>339</v>
      </c>
      <c r="C44" s="108" t="s">
        <v>1318</v>
      </c>
      <c r="D44" s="668">
        <v>1236</v>
      </c>
    </row>
    <row r="45" spans="1:4" ht="30" customHeight="1" thickTop="1" thickBot="1">
      <c r="A45" s="208" t="s">
        <v>1362</v>
      </c>
      <c r="B45" s="106" t="s">
        <v>339</v>
      </c>
      <c r="C45" s="108" t="s">
        <v>1363</v>
      </c>
      <c r="D45" s="668">
        <v>1236</v>
      </c>
    </row>
    <row r="46" spans="1:4" ht="30" customHeight="1" thickTop="1" thickBot="1">
      <c r="A46" s="208" t="s">
        <v>1371</v>
      </c>
      <c r="B46" s="106" t="s">
        <v>339</v>
      </c>
      <c r="C46" s="108" t="s">
        <v>1372</v>
      </c>
      <c r="D46" s="668">
        <v>1236</v>
      </c>
    </row>
    <row r="47" spans="1:4" ht="30" customHeight="1" thickTop="1" thickBot="1">
      <c r="A47" s="208" t="s">
        <v>1375</v>
      </c>
      <c r="B47" s="106" t="s">
        <v>339</v>
      </c>
      <c r="C47" s="108" t="s">
        <v>1376</v>
      </c>
      <c r="D47" s="668">
        <v>1236</v>
      </c>
    </row>
    <row r="48" spans="1:4" ht="30" customHeight="1" thickTop="1" thickBot="1">
      <c r="A48" s="208" t="s">
        <v>1367</v>
      </c>
      <c r="B48" s="106" t="s">
        <v>1307</v>
      </c>
      <c r="C48" s="108" t="s">
        <v>1368</v>
      </c>
      <c r="D48" s="668">
        <v>1209</v>
      </c>
    </row>
    <row r="49" spans="1:4" ht="30" customHeight="1" thickTop="1" thickBot="1">
      <c r="A49" s="208" t="s">
        <v>1365</v>
      </c>
      <c r="B49" s="106" t="s">
        <v>339</v>
      </c>
      <c r="C49" s="108" t="s">
        <v>1366</v>
      </c>
      <c r="D49" s="668">
        <v>1236</v>
      </c>
    </row>
    <row r="50" spans="1:4" ht="30" customHeight="1" thickTop="1" thickBot="1">
      <c r="A50" s="208" t="s">
        <v>1369</v>
      </c>
      <c r="B50" s="106" t="s">
        <v>339</v>
      </c>
      <c r="C50" s="108" t="s">
        <v>1370</v>
      </c>
      <c r="D50" s="668">
        <v>1172</v>
      </c>
    </row>
    <row r="51" spans="1:4" ht="30" customHeight="1" thickTop="1" thickBot="1">
      <c r="A51" s="208" t="s">
        <v>1398</v>
      </c>
      <c r="B51" s="106" t="s">
        <v>1390</v>
      </c>
      <c r="C51" s="108" t="s">
        <v>1399</v>
      </c>
      <c r="D51" s="668">
        <v>1132.5</v>
      </c>
    </row>
    <row r="52" spans="1:4" ht="30" customHeight="1" thickTop="1" thickBot="1">
      <c r="A52" s="208" t="s">
        <v>1400</v>
      </c>
      <c r="B52" s="106" t="s">
        <v>1390</v>
      </c>
      <c r="C52" s="108" t="s">
        <v>1399</v>
      </c>
      <c r="D52" s="668">
        <v>1112</v>
      </c>
    </row>
    <row r="53" spans="1:4" ht="30" customHeight="1" thickTop="1" thickBot="1">
      <c r="A53" s="208" t="s">
        <v>1373</v>
      </c>
      <c r="B53" s="106" t="s">
        <v>339</v>
      </c>
      <c r="C53" s="108" t="s">
        <v>1374</v>
      </c>
      <c r="D53" s="668">
        <v>1172</v>
      </c>
    </row>
    <row r="54" spans="1:4" ht="30" customHeight="1" thickTop="1" thickBot="1">
      <c r="A54" s="208" t="s">
        <v>1377</v>
      </c>
      <c r="B54" s="106" t="s">
        <v>339</v>
      </c>
      <c r="C54" s="108" t="s">
        <v>1378</v>
      </c>
      <c r="D54" s="668">
        <v>1303</v>
      </c>
    </row>
    <row r="55" spans="1:4" ht="30" customHeight="1" thickTop="1" thickBot="1">
      <c r="A55" s="208" t="s">
        <v>1462</v>
      </c>
      <c r="B55" s="106" t="s">
        <v>339</v>
      </c>
      <c r="C55" s="108" t="s">
        <v>2135</v>
      </c>
      <c r="D55" s="668">
        <v>1303</v>
      </c>
    </row>
    <row r="56" spans="1:4" ht="30" customHeight="1" thickTop="1" thickBot="1">
      <c r="A56" s="208" t="s">
        <v>1463</v>
      </c>
      <c r="B56" s="106" t="s">
        <v>339</v>
      </c>
      <c r="C56" s="108" t="s">
        <v>2136</v>
      </c>
      <c r="D56" s="668">
        <v>1303</v>
      </c>
    </row>
    <row r="57" spans="1:4" ht="30" customHeight="1" thickTop="1" thickBot="1">
      <c r="A57" s="208" t="s">
        <v>1464</v>
      </c>
      <c r="B57" s="106" t="s">
        <v>339</v>
      </c>
      <c r="C57" s="108" t="s">
        <v>2137</v>
      </c>
      <c r="D57" s="668">
        <v>1303</v>
      </c>
    </row>
    <row r="58" spans="1:4" ht="30" customHeight="1" thickTop="1" thickBot="1">
      <c r="A58" s="208" t="s">
        <v>1441</v>
      </c>
      <c r="B58" s="106" t="s">
        <v>339</v>
      </c>
      <c r="C58" s="108" t="s">
        <v>1951</v>
      </c>
      <c r="D58" s="668">
        <v>1303</v>
      </c>
    </row>
    <row r="59" spans="1:4" ht="30" customHeight="1" thickTop="1" thickBot="1">
      <c r="A59" s="208" t="s">
        <v>1379</v>
      </c>
      <c r="B59" s="106" t="s">
        <v>339</v>
      </c>
      <c r="C59" s="108" t="s">
        <v>1380</v>
      </c>
      <c r="D59" s="668">
        <v>1316</v>
      </c>
    </row>
    <row r="60" spans="1:4" ht="30" customHeight="1" thickTop="1" thickBot="1">
      <c r="A60" s="208" t="s">
        <v>1460</v>
      </c>
      <c r="B60" s="106" t="s">
        <v>339</v>
      </c>
      <c r="C60" s="108" t="s">
        <v>1461</v>
      </c>
      <c r="D60" s="668">
        <v>1303</v>
      </c>
    </row>
    <row r="61" spans="1:4" ht="30" customHeight="1" thickTop="1" thickBot="1">
      <c r="A61" s="208" t="s">
        <v>1446</v>
      </c>
      <c r="B61" s="106" t="s">
        <v>339</v>
      </c>
      <c r="C61" s="108" t="s">
        <v>1447</v>
      </c>
      <c r="D61" s="668">
        <v>1303</v>
      </c>
    </row>
    <row r="62" spans="1:4" ht="30" customHeight="1" thickTop="1" thickBot="1">
      <c r="A62" s="208" t="s">
        <v>1453</v>
      </c>
      <c r="B62" s="106" t="s">
        <v>339</v>
      </c>
      <c r="C62" s="108" t="s">
        <v>1454</v>
      </c>
      <c r="D62" s="668">
        <v>1303</v>
      </c>
    </row>
    <row r="63" spans="1:4" ht="30" customHeight="1" thickTop="1" thickBot="1">
      <c r="A63" s="208" t="s">
        <v>1457</v>
      </c>
      <c r="B63" s="106" t="s">
        <v>339</v>
      </c>
      <c r="C63" s="108" t="s">
        <v>1458</v>
      </c>
      <c r="D63" s="668">
        <v>1303</v>
      </c>
    </row>
    <row r="64" spans="1:4" ht="30" customHeight="1" thickTop="1" thickBot="1">
      <c r="A64" s="208" t="s">
        <v>1444</v>
      </c>
      <c r="B64" s="106" t="s">
        <v>339</v>
      </c>
      <c r="C64" s="108" t="s">
        <v>1445</v>
      </c>
      <c r="D64" s="668">
        <v>1303</v>
      </c>
    </row>
    <row r="65" spans="1:4" ht="30" customHeight="1" thickTop="1" thickBot="1">
      <c r="A65" s="208" t="s">
        <v>1381</v>
      </c>
      <c r="B65" s="106" t="s">
        <v>339</v>
      </c>
      <c r="C65" s="108" t="s">
        <v>1382</v>
      </c>
      <c r="D65" s="668">
        <v>1303</v>
      </c>
    </row>
    <row r="66" spans="1:4" ht="30" customHeight="1" thickTop="1" thickBot="1">
      <c r="A66" s="208" t="s">
        <v>1451</v>
      </c>
      <c r="B66" s="106" t="s">
        <v>339</v>
      </c>
      <c r="C66" s="108" t="s">
        <v>1452</v>
      </c>
      <c r="D66" s="668">
        <v>1303</v>
      </c>
    </row>
    <row r="67" spans="1:4" ht="30" customHeight="1" thickTop="1" thickBot="1">
      <c r="A67" s="208" t="s">
        <v>1455</v>
      </c>
      <c r="B67" s="106" t="s">
        <v>339</v>
      </c>
      <c r="C67" s="108" t="s">
        <v>1456</v>
      </c>
      <c r="D67" s="668">
        <v>1303</v>
      </c>
    </row>
    <row r="68" spans="1:4" ht="30" customHeight="1" thickTop="1" thickBot="1">
      <c r="A68" s="208" t="s">
        <v>1427</v>
      </c>
      <c r="B68" s="106" t="s">
        <v>339</v>
      </c>
      <c r="C68" s="108" t="s">
        <v>1428</v>
      </c>
      <c r="D68" s="668">
        <v>1316</v>
      </c>
    </row>
    <row r="69" spans="1:4" ht="30" customHeight="1" thickTop="1" thickBot="1">
      <c r="A69" s="208" t="s">
        <v>1467</v>
      </c>
      <c r="B69" s="106" t="s">
        <v>339</v>
      </c>
      <c r="C69" s="108" t="s">
        <v>2139</v>
      </c>
      <c r="D69" s="668">
        <v>1283.5</v>
      </c>
    </row>
    <row r="70" spans="1:4" ht="30" customHeight="1" thickTop="1" thickBot="1">
      <c r="A70" s="208" t="s">
        <v>1468</v>
      </c>
      <c r="B70" s="106" t="s">
        <v>339</v>
      </c>
      <c r="C70" s="108" t="s">
        <v>2140</v>
      </c>
      <c r="D70" s="668">
        <v>1283.5</v>
      </c>
    </row>
    <row r="71" spans="1:4" ht="30" customHeight="1" thickTop="1" thickBot="1">
      <c r="A71" s="208" t="s">
        <v>1465</v>
      </c>
      <c r="B71" s="106" t="s">
        <v>339</v>
      </c>
      <c r="C71" s="108" t="s">
        <v>2141</v>
      </c>
      <c r="D71" s="668">
        <v>1283.5</v>
      </c>
    </row>
    <row r="72" spans="1:4" ht="30" customHeight="1" thickTop="1" thickBot="1">
      <c r="A72" s="208" t="s">
        <v>1466</v>
      </c>
      <c r="B72" s="106" t="s">
        <v>339</v>
      </c>
      <c r="C72" s="108" t="s">
        <v>2142</v>
      </c>
      <c r="D72" s="668">
        <v>1283.5</v>
      </c>
    </row>
    <row r="73" spans="1:4" ht="30" customHeight="1" thickTop="1" thickBot="1">
      <c r="A73" s="208" t="s">
        <v>1434</v>
      </c>
      <c r="B73" s="106" t="s">
        <v>339</v>
      </c>
      <c r="C73" s="108" t="s">
        <v>1435</v>
      </c>
      <c r="D73" s="668">
        <v>1283.5</v>
      </c>
    </row>
    <row r="74" spans="1:4" ht="30" customHeight="1" thickTop="1" thickBot="1">
      <c r="A74" s="208" t="s">
        <v>1433</v>
      </c>
      <c r="B74" s="106" t="s">
        <v>339</v>
      </c>
      <c r="C74" s="108" t="s">
        <v>1950</v>
      </c>
      <c r="D74" s="668">
        <v>1283.5</v>
      </c>
    </row>
    <row r="75" spans="1:4" ht="30" customHeight="1" thickTop="1" thickBot="1">
      <c r="A75" s="208" t="s">
        <v>1431</v>
      </c>
      <c r="B75" s="106" t="s">
        <v>339</v>
      </c>
      <c r="C75" s="108" t="s">
        <v>1432</v>
      </c>
      <c r="D75" s="668">
        <v>1283.5</v>
      </c>
    </row>
    <row r="76" spans="1:4" ht="30" customHeight="1" thickTop="1" thickBot="1">
      <c r="A76" s="208" t="s">
        <v>1459</v>
      </c>
      <c r="B76" s="106" t="s">
        <v>339</v>
      </c>
      <c r="C76" s="108" t="s">
        <v>2134</v>
      </c>
      <c r="D76" s="668">
        <v>1283.5</v>
      </c>
    </row>
    <row r="77" spans="1:4" ht="30" customHeight="1" thickTop="1" thickBot="1">
      <c r="A77" s="208" t="s">
        <v>1437</v>
      </c>
      <c r="B77" s="106" t="s">
        <v>339</v>
      </c>
      <c r="C77" s="108" t="s">
        <v>1438</v>
      </c>
      <c r="D77" s="668">
        <v>1283.5</v>
      </c>
    </row>
    <row r="78" spans="1:4" ht="30" customHeight="1" thickTop="1" thickBot="1">
      <c r="A78" s="208" t="s">
        <v>1439</v>
      </c>
      <c r="B78" s="106" t="s">
        <v>339</v>
      </c>
      <c r="C78" s="108" t="s">
        <v>1440</v>
      </c>
      <c r="D78" s="668">
        <v>1283.5</v>
      </c>
    </row>
    <row r="79" spans="1:4" ht="30" customHeight="1" thickTop="1" thickBot="1">
      <c r="A79" s="208" t="s">
        <v>1442</v>
      </c>
      <c r="B79" s="106" t="s">
        <v>339</v>
      </c>
      <c r="C79" s="108" t="s">
        <v>1443</v>
      </c>
      <c r="D79" s="668">
        <v>1283.5</v>
      </c>
    </row>
    <row r="80" spans="1:4" ht="30" customHeight="1" thickTop="1" thickBot="1">
      <c r="A80" s="208" t="s">
        <v>1421</v>
      </c>
      <c r="B80" s="106" t="s">
        <v>339</v>
      </c>
      <c r="C80" s="108" t="s">
        <v>1422</v>
      </c>
      <c r="D80" s="668">
        <v>1283.5</v>
      </c>
    </row>
    <row r="81" spans="1:4" ht="30" customHeight="1" thickTop="1" thickBot="1">
      <c r="A81" s="208" t="s">
        <v>1425</v>
      </c>
      <c r="B81" s="106" t="s">
        <v>339</v>
      </c>
      <c r="C81" s="108" t="s">
        <v>1426</v>
      </c>
      <c r="D81" s="668">
        <v>1283.5</v>
      </c>
    </row>
    <row r="82" spans="1:4" ht="30" customHeight="1" thickTop="1" thickBot="1">
      <c r="A82" s="208" t="s">
        <v>1429</v>
      </c>
      <c r="B82" s="106" t="s">
        <v>339</v>
      </c>
      <c r="C82" s="108" t="s">
        <v>1430</v>
      </c>
      <c r="D82" s="668">
        <v>1283.5</v>
      </c>
    </row>
    <row r="83" spans="1:4" ht="30" customHeight="1" thickTop="1" thickBot="1">
      <c r="A83" s="208" t="s">
        <v>1423</v>
      </c>
      <c r="B83" s="106" t="s">
        <v>339</v>
      </c>
      <c r="C83" s="108" t="s">
        <v>1424</v>
      </c>
      <c r="D83" s="668">
        <v>1283.5</v>
      </c>
    </row>
    <row r="84" spans="1:4" ht="30" customHeight="1" thickTop="1" thickBot="1">
      <c r="A84" s="208" t="s">
        <v>1389</v>
      </c>
      <c r="B84" s="106" t="s">
        <v>339</v>
      </c>
      <c r="C84" s="108" t="s">
        <v>1391</v>
      </c>
      <c r="D84" s="668">
        <v>1236</v>
      </c>
    </row>
    <row r="85" spans="1:4" ht="30" customHeight="1" thickTop="1" thickBot="1">
      <c r="A85" s="208" t="s">
        <v>1392</v>
      </c>
      <c r="B85" s="106" t="s">
        <v>339</v>
      </c>
      <c r="C85" s="108" t="s">
        <v>1943</v>
      </c>
      <c r="D85" s="668">
        <v>1236</v>
      </c>
    </row>
    <row r="86" spans="1:4" ht="30" customHeight="1" thickTop="1" thickBot="1">
      <c r="A86" s="208" t="s">
        <v>1393</v>
      </c>
      <c r="B86" s="106" t="s">
        <v>1390</v>
      </c>
      <c r="C86" s="108" t="s">
        <v>1394</v>
      </c>
      <c r="D86" s="668">
        <v>1236</v>
      </c>
    </row>
    <row r="87" spans="1:4" ht="30" customHeight="1" thickTop="1" thickBot="1">
      <c r="A87" s="208" t="s">
        <v>1395</v>
      </c>
      <c r="B87" s="106" t="s">
        <v>339</v>
      </c>
      <c r="C87" s="108" t="s">
        <v>1396</v>
      </c>
      <c r="D87" s="668">
        <v>1236</v>
      </c>
    </row>
    <row r="88" spans="1:4" ht="30" customHeight="1" thickTop="1" thickBot="1">
      <c r="A88" s="208" t="s">
        <v>1397</v>
      </c>
      <c r="B88" s="106" t="s">
        <v>339</v>
      </c>
      <c r="C88" s="108" t="s">
        <v>1396</v>
      </c>
      <c r="D88" s="668">
        <v>1236</v>
      </c>
    </row>
    <row r="89" spans="1:4" ht="30" customHeight="1" thickTop="1" thickBot="1">
      <c r="A89" s="208" t="s">
        <v>1327</v>
      </c>
      <c r="B89" s="106" t="s">
        <v>339</v>
      </c>
      <c r="C89" s="108" t="s">
        <v>1936</v>
      </c>
      <c r="D89" s="668">
        <v>1172</v>
      </c>
    </row>
    <row r="90" spans="1:4" ht="30" customHeight="1" thickTop="1" thickBot="1">
      <c r="A90" s="208" t="s">
        <v>1449</v>
      </c>
      <c r="B90" s="106" t="s">
        <v>339</v>
      </c>
      <c r="C90" s="108" t="s">
        <v>1450</v>
      </c>
      <c r="D90" s="668">
        <v>1236</v>
      </c>
    </row>
    <row r="91" spans="1:4" ht="30" customHeight="1" thickTop="1" thickBot="1">
      <c r="A91" s="208" t="s">
        <v>1328</v>
      </c>
      <c r="B91" s="106" t="s">
        <v>339</v>
      </c>
      <c r="C91" s="108" t="s">
        <v>1329</v>
      </c>
      <c r="D91" s="668">
        <v>1172</v>
      </c>
    </row>
    <row r="92" spans="1:4" ht="30" customHeight="1" thickTop="1" thickBot="1">
      <c r="A92" s="208" t="s">
        <v>1361</v>
      </c>
      <c r="B92" s="106" t="s">
        <v>339</v>
      </c>
      <c r="C92" s="108" t="s">
        <v>1942</v>
      </c>
      <c r="D92" s="668">
        <v>1172</v>
      </c>
    </row>
    <row r="93" spans="1:4" ht="30" customHeight="1" thickTop="1" thickBot="1">
      <c r="A93" s="208" t="s">
        <v>1492</v>
      </c>
      <c r="B93" s="106" t="s">
        <v>1490</v>
      </c>
      <c r="C93" s="108" t="s">
        <v>1954</v>
      </c>
      <c r="D93" s="668">
        <v>88</v>
      </c>
    </row>
    <row r="94" spans="1:4" ht="30" customHeight="1" thickTop="1" thickBot="1">
      <c r="A94" s="208" t="s">
        <v>1483</v>
      </c>
      <c r="B94" s="106" t="s">
        <v>92</v>
      </c>
      <c r="C94" s="108" t="s">
        <v>1952</v>
      </c>
      <c r="D94" s="668">
        <v>360220</v>
      </c>
    </row>
    <row r="95" spans="1:4" ht="30" customHeight="1" thickTop="1" thickBot="1">
      <c r="A95" s="208" t="s">
        <v>1306</v>
      </c>
      <c r="B95" s="106" t="s">
        <v>1307</v>
      </c>
      <c r="C95" s="108" t="s">
        <v>1308</v>
      </c>
      <c r="D95" s="669">
        <v>6</v>
      </c>
    </row>
    <row r="96" spans="1:4" ht="30" customHeight="1" thickTop="1" thickBot="1">
      <c r="A96" s="208" t="s">
        <v>1715</v>
      </c>
      <c r="B96" s="106" t="s">
        <v>339</v>
      </c>
      <c r="C96" s="108" t="s">
        <v>1935</v>
      </c>
      <c r="D96" s="668">
        <v>1251</v>
      </c>
    </row>
    <row r="97" spans="1:4" ht="30" customHeight="1" thickTop="1" thickBot="1">
      <c r="A97" s="208" t="s">
        <v>1496</v>
      </c>
      <c r="B97" s="106" t="s">
        <v>339</v>
      </c>
      <c r="C97" s="108" t="s">
        <v>1495</v>
      </c>
      <c r="D97" s="668">
        <v>1251</v>
      </c>
    </row>
    <row r="98" spans="1:4" ht="30" customHeight="1" thickTop="1" thickBot="1">
      <c r="A98" s="208" t="s">
        <v>1321</v>
      </c>
      <c r="B98" s="106" t="s">
        <v>92</v>
      </c>
      <c r="C98" s="108" t="s">
        <v>1322</v>
      </c>
      <c r="D98" s="668">
        <v>24385.5</v>
      </c>
    </row>
    <row r="99" spans="1:4" ht="30" customHeight="1" thickTop="1" thickBot="1">
      <c r="A99" s="208" t="s">
        <v>1335</v>
      </c>
      <c r="B99" s="106" t="s">
        <v>339</v>
      </c>
      <c r="C99" s="108" t="s">
        <v>1937</v>
      </c>
      <c r="D99" s="668">
        <v>1646.5</v>
      </c>
    </row>
    <row r="100" spans="1:4" ht="30" customHeight="1" thickTop="1" thickBot="1">
      <c r="A100" s="208" t="s">
        <v>1404</v>
      </c>
      <c r="B100" s="106" t="s">
        <v>1390</v>
      </c>
      <c r="C100" s="108" t="s">
        <v>1947</v>
      </c>
      <c r="D100" s="668">
        <v>1305</v>
      </c>
    </row>
    <row r="101" spans="1:4" ht="30" customHeight="1" thickTop="1" thickBot="1">
      <c r="A101" s="208" t="s">
        <v>1477</v>
      </c>
      <c r="B101" s="106" t="s">
        <v>339</v>
      </c>
      <c r="C101" s="108" t="s">
        <v>1478</v>
      </c>
      <c r="D101" s="668">
        <v>5588</v>
      </c>
    </row>
    <row r="102" spans="1:4" ht="30" customHeight="1" thickTop="1" thickBot="1">
      <c r="A102" s="208" t="s">
        <v>1479</v>
      </c>
      <c r="B102" s="106" t="s">
        <v>141</v>
      </c>
      <c r="C102" s="108" t="s">
        <v>1480</v>
      </c>
      <c r="D102" s="668">
        <v>139559.5</v>
      </c>
    </row>
    <row r="103" spans="1:4" ht="30" customHeight="1" thickTop="1" thickBot="1">
      <c r="A103" s="208" t="s">
        <v>1411</v>
      </c>
      <c r="B103" s="106" t="s">
        <v>344</v>
      </c>
      <c r="C103" s="108" t="s">
        <v>1412</v>
      </c>
      <c r="D103" s="669">
        <v>1</v>
      </c>
    </row>
    <row r="104" spans="1:4" ht="30" customHeight="1" thickTop="1" thickBot="1">
      <c r="A104" s="208" t="s">
        <v>1409</v>
      </c>
      <c r="B104" s="106" t="s">
        <v>344</v>
      </c>
      <c r="C104" s="108" t="s">
        <v>1410</v>
      </c>
      <c r="D104" s="669">
        <v>1</v>
      </c>
    </row>
    <row r="105" spans="1:4" ht="30" customHeight="1" thickTop="1" thickBot="1">
      <c r="A105" s="208" t="s">
        <v>1359</v>
      </c>
      <c r="B105" s="106" t="s">
        <v>339</v>
      </c>
      <c r="C105" s="108" t="s">
        <v>1360</v>
      </c>
      <c r="D105" s="668">
        <v>2632.5</v>
      </c>
    </row>
    <row r="106" spans="1:4" ht="30" customHeight="1" thickTop="1" thickBot="1">
      <c r="A106" s="208" t="s">
        <v>1486</v>
      </c>
      <c r="B106" s="106" t="s">
        <v>92</v>
      </c>
      <c r="C106" s="108" t="s">
        <v>1487</v>
      </c>
      <c r="D106" s="668">
        <v>135714.5</v>
      </c>
    </row>
    <row r="107" spans="1:4" ht="30" customHeight="1" thickTop="1" thickBot="1">
      <c r="A107" s="208" t="s">
        <v>1385</v>
      </c>
      <c r="B107" s="106" t="s">
        <v>339</v>
      </c>
      <c r="C107" s="108" t="s">
        <v>1386</v>
      </c>
      <c r="D107" s="668">
        <v>1251</v>
      </c>
    </row>
    <row r="108" spans="1:4" ht="30" customHeight="1" thickTop="1" thickBot="1">
      <c r="A108" s="208" t="s">
        <v>1347</v>
      </c>
      <c r="B108" s="106" t="s">
        <v>339</v>
      </c>
      <c r="C108" s="108" t="s">
        <v>1939</v>
      </c>
      <c r="D108" s="668">
        <v>1251</v>
      </c>
    </row>
    <row r="109" spans="1:4" ht="30" customHeight="1" thickTop="1" thickBot="1">
      <c r="A109" s="208" t="s">
        <v>1342</v>
      </c>
      <c r="B109" s="106" t="s">
        <v>339</v>
      </c>
      <c r="C109" s="108" t="s">
        <v>1938</v>
      </c>
      <c r="D109" s="668">
        <v>920</v>
      </c>
    </row>
    <row r="110" spans="1:4" ht="30" customHeight="1" thickTop="1" thickBot="1">
      <c r="A110" s="208" t="s">
        <v>1481</v>
      </c>
      <c r="B110" s="106" t="s">
        <v>339</v>
      </c>
      <c r="C110" s="108" t="s">
        <v>1482</v>
      </c>
      <c r="D110" s="668">
        <v>920</v>
      </c>
    </row>
    <row r="111" spans="1:4" ht="30" customHeight="1" thickTop="1" thickBot="1">
      <c r="A111" s="208" t="s">
        <v>1402</v>
      </c>
      <c r="B111" s="106" t="s">
        <v>1390</v>
      </c>
      <c r="C111" s="108" t="s">
        <v>1945</v>
      </c>
      <c r="D111" s="668">
        <v>917.5</v>
      </c>
    </row>
    <row r="112" spans="1:4" ht="30" customHeight="1" thickTop="1" thickBot="1">
      <c r="A112" s="208" t="s">
        <v>1403</v>
      </c>
      <c r="B112" s="106" t="s">
        <v>344</v>
      </c>
      <c r="C112" s="108" t="s">
        <v>1946</v>
      </c>
      <c r="D112" s="670">
        <v>4</v>
      </c>
    </row>
    <row r="113" spans="1:4" ht="30" customHeight="1" thickTop="1" thickBot="1">
      <c r="A113" s="208" t="s">
        <v>1408</v>
      </c>
      <c r="B113" s="106" t="s">
        <v>1390</v>
      </c>
      <c r="C113" s="108" t="s">
        <v>1949</v>
      </c>
      <c r="D113" s="668">
        <v>722.5</v>
      </c>
    </row>
    <row r="114" spans="1:4" ht="30" customHeight="1" thickTop="1" thickBot="1">
      <c r="A114" s="208" t="s">
        <v>1484</v>
      </c>
      <c r="B114" s="106" t="s">
        <v>92</v>
      </c>
      <c r="C114" s="108" t="s">
        <v>1485</v>
      </c>
      <c r="D114" s="668">
        <v>1159683.5</v>
      </c>
    </row>
    <row r="115" spans="1:4" ht="30" customHeight="1" thickTop="1" thickBot="1">
      <c r="A115" s="208" t="s">
        <v>1405</v>
      </c>
      <c r="B115" s="106" t="s">
        <v>92</v>
      </c>
      <c r="C115" s="108" t="s">
        <v>1406</v>
      </c>
      <c r="D115" s="668">
        <v>983</v>
      </c>
    </row>
    <row r="116" spans="1:4" ht="30" customHeight="1" thickTop="1" thickBot="1">
      <c r="A116" s="208" t="s">
        <v>1355</v>
      </c>
      <c r="B116" s="106" t="s">
        <v>339</v>
      </c>
      <c r="C116" s="108" t="s">
        <v>1941</v>
      </c>
      <c r="D116" s="668">
        <v>15</v>
      </c>
    </row>
    <row r="117" spans="1:4" ht="30" customHeight="1" thickTop="1" thickBot="1">
      <c r="A117" s="208" t="s">
        <v>1383</v>
      </c>
      <c r="B117" s="106" t="s">
        <v>92</v>
      </c>
      <c r="C117" s="108" t="s">
        <v>1384</v>
      </c>
      <c r="D117" s="668">
        <v>540658.5</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topLeftCell="A43" zoomScale="70" zoomScaleNormal="75" zoomScaleSheetLayoutView="70" workbookViewId="0">
      <selection activeCell="C72" sqref="C72"/>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96"/>
      <c r="B1" s="799"/>
      <c r="C1" s="800"/>
      <c r="D1" s="800"/>
      <c r="E1" s="800"/>
      <c r="F1" s="800"/>
      <c r="G1" s="800"/>
      <c r="H1" s="800"/>
      <c r="I1" s="801"/>
      <c r="J1" s="762" t="s">
        <v>1017</v>
      </c>
      <c r="K1" s="769" t="s">
        <v>2304</v>
      </c>
      <c r="L1" s="770"/>
      <c r="M1" s="771"/>
    </row>
    <row r="2" spans="1:13" s="498" customFormat="1">
      <c r="A2" s="797"/>
      <c r="B2" s="775" t="s">
        <v>1018</v>
      </c>
      <c r="C2" s="776"/>
      <c r="D2" s="776"/>
      <c r="E2" s="776"/>
      <c r="F2" s="776"/>
      <c r="G2" s="776"/>
      <c r="H2" s="776"/>
      <c r="I2" s="777"/>
      <c r="J2" s="763"/>
      <c r="K2" s="772"/>
      <c r="L2" s="773"/>
      <c r="M2" s="774"/>
    </row>
    <row r="3" spans="1:13" s="498" customFormat="1">
      <c r="A3" s="797"/>
      <c r="B3" s="778" t="s">
        <v>2305</v>
      </c>
      <c r="C3" s="779"/>
      <c r="D3" s="779"/>
      <c r="E3" s="779"/>
      <c r="F3" s="779"/>
      <c r="G3" s="779"/>
      <c r="H3" s="779"/>
      <c r="I3" s="780"/>
      <c r="J3" s="767" t="s">
        <v>1019</v>
      </c>
      <c r="K3" s="782">
        <v>1</v>
      </c>
      <c r="L3" s="783"/>
      <c r="M3" s="784"/>
    </row>
    <row r="4" spans="1:13" s="498" customFormat="1">
      <c r="A4" s="797"/>
      <c r="B4" s="778" t="s">
        <v>2306</v>
      </c>
      <c r="C4" s="779"/>
      <c r="D4" s="779"/>
      <c r="E4" s="779"/>
      <c r="F4" s="779"/>
      <c r="G4" s="779"/>
      <c r="H4" s="779"/>
      <c r="I4" s="780"/>
      <c r="J4" s="781"/>
      <c r="K4" s="785"/>
      <c r="L4" s="786"/>
      <c r="M4" s="787"/>
    </row>
    <row r="5" spans="1:13" s="498" customFormat="1">
      <c r="A5" s="797"/>
      <c r="B5" s="764" t="s">
        <v>2307</v>
      </c>
      <c r="C5" s="765"/>
      <c r="D5" s="765"/>
      <c r="E5" s="765"/>
      <c r="F5" s="765"/>
      <c r="G5" s="765"/>
      <c r="H5" s="765"/>
      <c r="I5" s="766"/>
      <c r="J5" s="767" t="s">
        <v>1020</v>
      </c>
      <c r="K5" s="788"/>
      <c r="L5" s="788" t="s">
        <v>1021</v>
      </c>
      <c r="M5" s="790"/>
    </row>
    <row r="6" spans="1:13" s="498" customFormat="1" ht="13.5" customHeight="1" thickBot="1">
      <c r="A6" s="798"/>
      <c r="B6" s="802"/>
      <c r="C6" s="803"/>
      <c r="D6" s="803"/>
      <c r="E6" s="803"/>
      <c r="F6" s="803"/>
      <c r="G6" s="803"/>
      <c r="H6" s="803"/>
      <c r="I6" s="804"/>
      <c r="J6" s="768"/>
      <c r="K6" s="789"/>
      <c r="L6" s="789"/>
      <c r="M6" s="791"/>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93" t="s">
        <v>2311</v>
      </c>
      <c r="B10" s="794"/>
      <c r="C10" s="794"/>
      <c r="D10" s="794"/>
      <c r="E10" s="517" t="s">
        <v>2312</v>
      </c>
      <c r="F10" s="518"/>
      <c r="H10" s="795" t="s">
        <v>2313</v>
      </c>
      <c r="I10" s="795"/>
      <c r="J10" s="519" t="s">
        <v>2312</v>
      </c>
      <c r="K10" s="520"/>
      <c r="L10" s="520"/>
      <c r="M10" s="521"/>
    </row>
    <row r="11" spans="1:13" s="498" customFormat="1" ht="24" customHeight="1">
      <c r="A11" s="522" t="s">
        <v>1023</v>
      </c>
      <c r="B11" s="523"/>
      <c r="C11" s="792"/>
      <c r="D11" s="792"/>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51"/>
      <c r="L12" s="751"/>
      <c r="M12" s="752"/>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53" t="s">
        <v>2308</v>
      </c>
      <c r="F25" s="753"/>
      <c r="G25" s="753"/>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54" t="s">
        <v>1026</v>
      </c>
      <c r="B27" s="755"/>
      <c r="C27" s="755"/>
      <c r="D27" s="755"/>
      <c r="E27" s="755"/>
      <c r="F27" s="755"/>
      <c r="G27" s="755"/>
      <c r="H27" s="755"/>
      <c r="I27" s="755"/>
      <c r="J27" s="755"/>
      <c r="K27" s="755"/>
      <c r="L27" s="755"/>
      <c r="M27" s="756"/>
    </row>
    <row r="28" spans="1:13" ht="13.8" thickBot="1">
      <c r="A28" s="564"/>
      <c r="B28" s="565"/>
      <c r="C28" s="565"/>
      <c r="D28" s="565"/>
      <c r="E28" s="565"/>
      <c r="F28" s="565"/>
      <c r="G28" s="565"/>
      <c r="H28" s="565"/>
      <c r="I28" s="565"/>
      <c r="J28" s="565"/>
      <c r="K28" s="565"/>
      <c r="L28" s="565"/>
      <c r="M28" s="566"/>
    </row>
    <row r="29" spans="1:13" ht="26.4">
      <c r="A29" s="567" t="s">
        <v>1027</v>
      </c>
      <c r="B29" s="757" t="s">
        <v>1028</v>
      </c>
      <c r="C29" s="758"/>
      <c r="D29" s="758"/>
      <c r="E29" s="758"/>
      <c r="F29" s="758"/>
      <c r="G29" s="758"/>
      <c r="H29" s="758"/>
      <c r="I29" s="759"/>
      <c r="J29" s="568" t="s">
        <v>2321</v>
      </c>
      <c r="K29" s="760" t="s">
        <v>1029</v>
      </c>
      <c r="L29" s="761"/>
      <c r="M29" s="567" t="s">
        <v>1030</v>
      </c>
    </row>
    <row r="30" spans="1:13" ht="13.8" thickBot="1">
      <c r="A30" s="569"/>
      <c r="B30" s="570"/>
      <c r="C30" s="571"/>
      <c r="D30" s="571"/>
      <c r="E30" s="571"/>
      <c r="F30" s="571"/>
      <c r="G30" s="571"/>
      <c r="H30" s="571"/>
      <c r="I30" s="571"/>
      <c r="J30" s="572"/>
      <c r="K30" s="744"/>
      <c r="L30" s="745"/>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22" t="s">
        <v>1028</v>
      </c>
      <c r="B34" s="723"/>
      <c r="C34" s="723"/>
      <c r="D34" s="723"/>
      <c r="E34" s="723"/>
      <c r="F34" s="723"/>
      <c r="G34" s="742"/>
      <c r="H34" s="746" t="s">
        <v>1032</v>
      </c>
      <c r="I34" s="747"/>
      <c r="J34" s="580" t="s">
        <v>1033</v>
      </c>
      <c r="K34" s="743" t="s">
        <v>1034</v>
      </c>
      <c r="L34" s="742"/>
      <c r="M34" s="581" t="s">
        <v>1035</v>
      </c>
    </row>
    <row r="35" spans="1:13" s="582" customFormat="1" ht="11.4">
      <c r="A35" s="748"/>
      <c r="B35" s="749"/>
      <c r="C35" s="749"/>
      <c r="D35" s="749"/>
      <c r="E35" s="749"/>
      <c r="F35" s="749"/>
      <c r="G35" s="727"/>
      <c r="H35" s="750"/>
      <c r="I35" s="728"/>
      <c r="J35" s="583"/>
      <c r="K35" s="726"/>
      <c r="L35" s="727"/>
      <c r="M35" s="584"/>
    </row>
    <row r="36" spans="1:13" s="582" customFormat="1" ht="12" thickBot="1">
      <c r="A36" s="739"/>
      <c r="B36" s="740"/>
      <c r="C36" s="740"/>
      <c r="D36" s="740"/>
      <c r="E36" s="740"/>
      <c r="F36" s="740"/>
      <c r="G36" s="721"/>
      <c r="H36" s="741"/>
      <c r="I36" s="729"/>
      <c r="J36" s="585"/>
      <c r="K36" s="720"/>
      <c r="L36" s="721"/>
      <c r="M36" s="586"/>
    </row>
    <row r="37" spans="1:13" s="582" customFormat="1" ht="12.6" thickBot="1">
      <c r="A37" s="715" t="s">
        <v>1037</v>
      </c>
      <c r="B37" s="716"/>
      <c r="C37" s="716"/>
      <c r="D37" s="716"/>
      <c r="E37" s="716"/>
      <c r="F37" s="716"/>
      <c r="G37" s="716"/>
      <c r="H37" s="716"/>
      <c r="I37" s="716"/>
      <c r="J37" s="716"/>
      <c r="K37" s="716"/>
      <c r="L37" s="717"/>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22" t="s">
        <v>1028</v>
      </c>
      <c r="B41" s="723"/>
      <c r="C41" s="723"/>
      <c r="D41" s="723"/>
      <c r="E41" s="723"/>
      <c r="F41" s="723"/>
      <c r="G41" s="723"/>
      <c r="H41" s="742"/>
      <c r="I41" s="596" t="s">
        <v>1029</v>
      </c>
      <c r="J41" s="580" t="s">
        <v>1030</v>
      </c>
      <c r="K41" s="743" t="s">
        <v>1039</v>
      </c>
      <c r="L41" s="742"/>
      <c r="M41" s="581" t="s">
        <v>1035</v>
      </c>
    </row>
    <row r="42" spans="1:13" s="582" customFormat="1" ht="11.4">
      <c r="A42" s="709"/>
      <c r="B42" s="710"/>
      <c r="C42" s="710"/>
      <c r="D42" s="710"/>
      <c r="E42" s="710"/>
      <c r="F42" s="710"/>
      <c r="G42" s="710"/>
      <c r="H42" s="728"/>
      <c r="I42" s="597"/>
      <c r="J42" s="583"/>
      <c r="K42" s="726"/>
      <c r="L42" s="727"/>
      <c r="M42" s="584"/>
    </row>
    <row r="43" spans="1:13" s="582" customFormat="1" ht="12" thickBot="1">
      <c r="A43" s="718"/>
      <c r="B43" s="719"/>
      <c r="C43" s="719"/>
      <c r="D43" s="719"/>
      <c r="E43" s="719"/>
      <c r="F43" s="719"/>
      <c r="G43" s="719"/>
      <c r="H43" s="729"/>
      <c r="I43" s="598"/>
      <c r="J43" s="599"/>
      <c r="K43" s="720"/>
      <c r="L43" s="721"/>
      <c r="M43" s="600"/>
    </row>
    <row r="44" spans="1:13" s="582" customFormat="1" ht="12.6" thickBot="1">
      <c r="A44" s="715" t="s">
        <v>1037</v>
      </c>
      <c r="B44" s="716"/>
      <c r="C44" s="716"/>
      <c r="D44" s="716"/>
      <c r="E44" s="716"/>
      <c r="F44" s="716"/>
      <c r="G44" s="716"/>
      <c r="H44" s="716"/>
      <c r="I44" s="716"/>
      <c r="J44" s="716"/>
      <c r="K44" s="716"/>
      <c r="L44" s="717"/>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30" t="s">
        <v>1041</v>
      </c>
      <c r="B48" s="731"/>
      <c r="C48" s="731"/>
      <c r="D48" s="731"/>
      <c r="E48" s="732"/>
      <c r="F48" s="603"/>
      <c r="G48" s="604" t="s">
        <v>1029</v>
      </c>
      <c r="H48" s="605" t="s">
        <v>1042</v>
      </c>
      <c r="I48" s="606" t="s">
        <v>2339</v>
      </c>
      <c r="J48" s="605" t="s">
        <v>2340</v>
      </c>
      <c r="K48" s="733" t="s">
        <v>1045</v>
      </c>
      <c r="L48" s="732"/>
      <c r="M48" s="607" t="s">
        <v>1035</v>
      </c>
    </row>
    <row r="49" spans="1:13" s="582" customFormat="1" ht="11.4">
      <c r="A49" s="608"/>
      <c r="B49" s="609"/>
      <c r="C49" s="609"/>
      <c r="D49" s="609"/>
      <c r="E49" s="609"/>
      <c r="F49" s="609"/>
      <c r="G49" s="610"/>
      <c r="H49" s="583"/>
      <c r="I49" s="597"/>
      <c r="J49" s="583"/>
      <c r="K49" s="726"/>
      <c r="L49" s="727"/>
      <c r="M49" s="584"/>
    </row>
    <row r="50" spans="1:13" s="582" customFormat="1" ht="12" thickBot="1">
      <c r="A50" s="611"/>
      <c r="B50" s="612"/>
      <c r="C50" s="612"/>
      <c r="D50" s="612"/>
      <c r="E50" s="612"/>
      <c r="F50" s="612"/>
      <c r="G50" s="613"/>
      <c r="H50" s="585"/>
      <c r="I50" s="595"/>
      <c r="J50" s="585"/>
      <c r="K50" s="720"/>
      <c r="L50" s="721"/>
      <c r="M50" s="586"/>
    </row>
    <row r="51" spans="1:13" s="582" customFormat="1" ht="12.6" thickBot="1">
      <c r="A51" s="734" t="s">
        <v>1037</v>
      </c>
      <c r="B51" s="735"/>
      <c r="C51" s="735"/>
      <c r="D51" s="735"/>
      <c r="E51" s="735"/>
      <c r="F51" s="735"/>
      <c r="G51" s="735"/>
      <c r="H51" s="735"/>
      <c r="I51" s="735"/>
      <c r="J51" s="735"/>
      <c r="K51" s="735"/>
      <c r="L51" s="736"/>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30" t="s">
        <v>1028</v>
      </c>
      <c r="B55" s="731"/>
      <c r="C55" s="731"/>
      <c r="D55" s="731"/>
      <c r="E55" s="731"/>
      <c r="F55" s="731"/>
      <c r="G55" s="732"/>
      <c r="H55" s="604" t="s">
        <v>1048</v>
      </c>
      <c r="I55" s="606" t="s">
        <v>1049</v>
      </c>
      <c r="J55" s="605" t="s">
        <v>1050</v>
      </c>
      <c r="K55" s="737" t="s">
        <v>1034</v>
      </c>
      <c r="L55" s="738"/>
      <c r="M55" s="615" t="s">
        <v>1035</v>
      </c>
    </row>
    <row r="56" spans="1:13" s="582" customFormat="1" ht="11.4">
      <c r="A56" s="709"/>
      <c r="B56" s="710"/>
      <c r="C56" s="710"/>
      <c r="D56" s="710"/>
      <c r="E56" s="710"/>
      <c r="F56" s="710"/>
      <c r="G56" s="710"/>
      <c r="H56" s="583"/>
      <c r="I56" s="597"/>
      <c r="J56" s="583"/>
      <c r="K56" s="726"/>
      <c r="L56" s="727"/>
      <c r="M56" s="584"/>
    </row>
    <row r="57" spans="1:13" s="582" customFormat="1" ht="12" thickBot="1">
      <c r="A57" s="718"/>
      <c r="B57" s="719"/>
      <c r="C57" s="719"/>
      <c r="D57" s="719"/>
      <c r="E57" s="719"/>
      <c r="F57" s="719"/>
      <c r="G57" s="719"/>
      <c r="H57" s="585"/>
      <c r="I57" s="595"/>
      <c r="J57" s="585"/>
      <c r="K57" s="720"/>
      <c r="L57" s="721"/>
      <c r="M57" s="586"/>
    </row>
    <row r="58" spans="1:13" s="582" customFormat="1" ht="12.6" thickBot="1">
      <c r="A58" s="715" t="s">
        <v>1037</v>
      </c>
      <c r="B58" s="716"/>
      <c r="C58" s="716"/>
      <c r="D58" s="716"/>
      <c r="E58" s="716"/>
      <c r="F58" s="716"/>
      <c r="G58" s="716"/>
      <c r="H58" s="716"/>
      <c r="I58" s="716"/>
      <c r="J58" s="716"/>
      <c r="K58" s="716"/>
      <c r="L58" s="717"/>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15" t="s">
        <v>1051</v>
      </c>
      <c r="B60" s="716"/>
      <c r="C60" s="716"/>
      <c r="D60" s="716"/>
      <c r="E60" s="716"/>
      <c r="F60" s="716"/>
      <c r="G60" s="716"/>
      <c r="H60" s="716"/>
      <c r="I60" s="716"/>
      <c r="J60" s="716"/>
      <c r="K60" s="716"/>
      <c r="L60" s="717"/>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22" t="s">
        <v>1028</v>
      </c>
      <c r="B64" s="723"/>
      <c r="C64" s="723"/>
      <c r="D64" s="723"/>
      <c r="E64" s="723"/>
      <c r="F64" s="723"/>
      <c r="G64" s="723"/>
      <c r="H64" s="616"/>
      <c r="I64" s="617"/>
      <c r="J64" s="618" t="s">
        <v>1054</v>
      </c>
      <c r="K64" s="724" t="s">
        <v>1055</v>
      </c>
      <c r="L64" s="725"/>
      <c r="M64" s="619"/>
    </row>
    <row r="65" spans="1:13" s="582" customFormat="1" ht="11.4">
      <c r="A65" s="709" t="s">
        <v>2341</v>
      </c>
      <c r="B65" s="710"/>
      <c r="C65" s="710"/>
      <c r="D65" s="710"/>
      <c r="E65" s="710"/>
      <c r="F65" s="710"/>
      <c r="G65" s="710"/>
      <c r="H65" s="620"/>
      <c r="I65" s="621"/>
      <c r="J65" s="622"/>
      <c r="K65" s="711"/>
      <c r="L65" s="712"/>
      <c r="M65" s="623"/>
    </row>
    <row r="66" spans="1:13" s="582" customFormat="1" ht="11.4">
      <c r="A66" s="624" t="s">
        <v>1057</v>
      </c>
      <c r="B66" s="625"/>
      <c r="C66" s="625"/>
      <c r="D66" s="625"/>
      <c r="E66" s="625"/>
      <c r="F66" s="625"/>
      <c r="G66" s="625"/>
      <c r="H66" s="620"/>
      <c r="I66" s="621"/>
      <c r="J66" s="622"/>
      <c r="K66" s="711"/>
      <c r="L66" s="712"/>
      <c r="M66" s="623"/>
    </row>
    <row r="67" spans="1:13" s="582" customFormat="1" ht="12" thickBot="1">
      <c r="A67" s="611" t="s">
        <v>1058</v>
      </c>
      <c r="B67" s="612"/>
      <c r="C67" s="612"/>
      <c r="D67" s="612"/>
      <c r="E67" s="612"/>
      <c r="F67" s="612"/>
      <c r="G67" s="612"/>
      <c r="H67" s="626"/>
      <c r="I67" s="627"/>
      <c r="J67" s="622"/>
      <c r="K67" s="713"/>
      <c r="L67" s="714"/>
      <c r="M67" s="623"/>
    </row>
    <row r="68" spans="1:13" s="582" customFormat="1" ht="12.6" thickBot="1">
      <c r="A68" s="715" t="s">
        <v>1037</v>
      </c>
      <c r="B68" s="716"/>
      <c r="C68" s="716"/>
      <c r="D68" s="716"/>
      <c r="E68" s="716"/>
      <c r="F68" s="716"/>
      <c r="G68" s="716"/>
      <c r="H68" s="716"/>
      <c r="I68" s="716"/>
      <c r="J68" s="716"/>
      <c r="K68" s="716"/>
      <c r="L68" s="717"/>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15" t="s">
        <v>2342</v>
      </c>
      <c r="B70" s="716"/>
      <c r="C70" s="716"/>
      <c r="D70" s="716"/>
      <c r="E70" s="716"/>
      <c r="F70" s="716"/>
      <c r="G70" s="716"/>
      <c r="H70" s="716"/>
      <c r="I70" s="716"/>
      <c r="J70" s="716"/>
      <c r="K70" s="716"/>
      <c r="L70" s="717"/>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99" t="s">
        <v>2324</v>
      </c>
      <c r="B87" s="700"/>
      <c r="C87" s="700"/>
      <c r="D87" s="700"/>
      <c r="E87" s="700"/>
      <c r="F87" s="700"/>
      <c r="G87" s="700"/>
      <c r="H87" s="700"/>
      <c r="I87" s="700"/>
      <c r="J87" s="700"/>
      <c r="K87" s="700"/>
      <c r="L87" s="700"/>
      <c r="M87" s="701"/>
    </row>
    <row r="88" spans="1:13" ht="17.25" customHeight="1">
      <c r="A88" s="699"/>
      <c r="B88" s="700"/>
      <c r="C88" s="700"/>
      <c r="D88" s="700"/>
      <c r="E88" s="700"/>
      <c r="F88" s="700"/>
      <c r="G88" s="700"/>
      <c r="H88" s="700"/>
      <c r="I88" s="700"/>
      <c r="J88" s="700"/>
      <c r="K88" s="700"/>
      <c r="L88" s="700"/>
      <c r="M88" s="701"/>
    </row>
    <row r="89" spans="1:13" ht="18.75" customHeight="1">
      <c r="A89" s="702" t="s">
        <v>2325</v>
      </c>
      <c r="B89" s="703"/>
      <c r="C89" s="703"/>
      <c r="D89" s="703"/>
      <c r="E89" s="703"/>
      <c r="F89" s="703"/>
      <c r="G89" s="703"/>
      <c r="H89" s="703"/>
      <c r="I89" s="703"/>
      <c r="J89" s="703"/>
      <c r="K89" s="703"/>
      <c r="L89" s="703"/>
      <c r="M89" s="704"/>
    </row>
    <row r="90" spans="1:13" ht="21.75" customHeight="1">
      <c r="A90" s="702"/>
      <c r="B90" s="703"/>
      <c r="C90" s="703"/>
      <c r="D90" s="703"/>
      <c r="E90" s="703"/>
      <c r="F90" s="703"/>
      <c r="G90" s="703"/>
      <c r="H90" s="703"/>
      <c r="I90" s="703"/>
      <c r="J90" s="703"/>
      <c r="K90" s="703"/>
      <c r="L90" s="703"/>
      <c r="M90" s="70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05"/>
      <c r="J100" s="705"/>
      <c r="K100" s="705"/>
      <c r="L100" s="705"/>
      <c r="M100" s="706"/>
    </row>
    <row r="101" spans="1:13" ht="13.8" thickBot="1">
      <c r="A101" s="652" t="s">
        <v>2327</v>
      </c>
      <c r="B101" s="653"/>
      <c r="C101" s="653"/>
      <c r="D101" s="654"/>
      <c r="E101" s="654"/>
      <c r="F101" s="654"/>
      <c r="G101" s="654"/>
      <c r="H101" s="654"/>
      <c r="I101" s="707"/>
      <c r="J101" s="707"/>
      <c r="K101" s="707"/>
      <c r="L101" s="707"/>
      <c r="M101" s="70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40"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5"/>
      <c r="C1" s="890"/>
      <c r="D1" s="891"/>
      <c r="E1" s="891"/>
      <c r="F1" s="891"/>
      <c r="G1" s="891"/>
      <c r="H1" s="891"/>
      <c r="I1" s="891"/>
      <c r="J1" s="892"/>
      <c r="K1" s="893" t="s">
        <v>1017</v>
      </c>
      <c r="L1" s="895" t="s">
        <v>2304</v>
      </c>
      <c r="M1" s="896"/>
      <c r="N1" s="897"/>
    </row>
    <row r="2" spans="2:14">
      <c r="B2" s="876"/>
      <c r="C2" s="887" t="s">
        <v>1018</v>
      </c>
      <c r="D2" s="888"/>
      <c r="E2" s="888"/>
      <c r="F2" s="888"/>
      <c r="G2" s="888"/>
      <c r="H2" s="888"/>
      <c r="I2" s="888"/>
      <c r="J2" s="889"/>
      <c r="K2" s="894"/>
      <c r="L2" s="898"/>
      <c r="M2" s="899"/>
      <c r="N2" s="900"/>
    </row>
    <row r="3" spans="2:14">
      <c r="B3" s="876"/>
      <c r="C3" s="887" t="s">
        <v>2305</v>
      </c>
      <c r="D3" s="888"/>
      <c r="E3" s="888"/>
      <c r="F3" s="888"/>
      <c r="G3" s="888"/>
      <c r="H3" s="888"/>
      <c r="I3" s="888"/>
      <c r="J3" s="889"/>
      <c r="K3" s="878" t="s">
        <v>1019</v>
      </c>
      <c r="L3" s="903">
        <v>1</v>
      </c>
      <c r="M3" s="904"/>
      <c r="N3" s="905"/>
    </row>
    <row r="4" spans="2:14">
      <c r="B4" s="876"/>
      <c r="C4" s="887" t="s">
        <v>2306</v>
      </c>
      <c r="D4" s="888"/>
      <c r="E4" s="888"/>
      <c r="F4" s="888"/>
      <c r="G4" s="888"/>
      <c r="H4" s="888"/>
      <c r="I4" s="888"/>
      <c r="J4" s="889"/>
      <c r="K4" s="901"/>
      <c r="L4" s="906"/>
      <c r="M4" s="907"/>
      <c r="N4" s="908"/>
    </row>
    <row r="5" spans="2:14">
      <c r="B5" s="876"/>
      <c r="C5" s="887" t="s">
        <v>2307</v>
      </c>
      <c r="D5" s="888"/>
      <c r="E5" s="888"/>
      <c r="F5" s="888"/>
      <c r="G5" s="888"/>
      <c r="H5" s="888"/>
      <c r="I5" s="888"/>
      <c r="J5" s="889"/>
      <c r="K5" s="878" t="s">
        <v>1020</v>
      </c>
      <c r="L5" s="880"/>
      <c r="M5" s="880" t="s">
        <v>1021</v>
      </c>
      <c r="N5" s="882"/>
    </row>
    <row r="6" spans="2:14" ht="15" thickBot="1">
      <c r="B6" s="877"/>
      <c r="C6" s="884"/>
      <c r="D6" s="885"/>
      <c r="E6" s="885"/>
      <c r="F6" s="885"/>
      <c r="G6" s="885"/>
      <c r="H6" s="885"/>
      <c r="I6" s="885"/>
      <c r="J6" s="886"/>
      <c r="K6" s="879"/>
      <c r="L6" s="881"/>
      <c r="M6" s="881"/>
      <c r="N6" s="88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909" t="s">
        <v>2311</v>
      </c>
      <c r="C10" s="910"/>
      <c r="D10" s="910"/>
      <c r="E10" s="910"/>
      <c r="F10" s="367" t="s">
        <v>2312</v>
      </c>
      <c r="G10" s="85"/>
      <c r="H10" s="368"/>
      <c r="I10" s="911" t="s">
        <v>2313</v>
      </c>
      <c r="J10" s="911"/>
      <c r="K10" s="369" t="s">
        <v>2312</v>
      </c>
      <c r="L10" s="365"/>
      <c r="M10" s="365"/>
      <c r="N10" s="366"/>
    </row>
    <row r="11" spans="2:14">
      <c r="B11" s="370" t="s">
        <v>1023</v>
      </c>
      <c r="C11" s="371"/>
      <c r="D11" s="902"/>
      <c r="E11" s="902"/>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12" t="s">
        <v>2328</v>
      </c>
      <c r="G25" s="913"/>
      <c r="H25" s="91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VLOOKUP(A36,EQUIPOS!A6:D161,4,FALSE)</f>
        <v>207171</v>
      </c>
      <c r="L36" s="279"/>
      <c r="M36" s="280">
        <v>0.15</v>
      </c>
      <c r="N36" s="281">
        <f>K36/M36</f>
        <v>1381140</v>
      </c>
    </row>
    <row r="37" spans="1:14">
      <c r="A37" t="s">
        <v>150</v>
      </c>
      <c r="B37" s="844" t="str">
        <f>VLOOKUP(A37,EQUIPOS!A7:D154,3,FALSE)</f>
        <v>Cargador : Potencia en el volante 125 hp, Clasificación de RPM del motor 2300.</v>
      </c>
      <c r="C37" s="845"/>
      <c r="D37" s="845"/>
      <c r="E37" s="845"/>
      <c r="F37" s="845"/>
      <c r="G37" s="845"/>
      <c r="H37" s="846"/>
      <c r="I37" s="276"/>
      <c r="J37" s="277"/>
      <c r="K37" s="278">
        <f>VLOOKUP(A37,EQUIPOS!A7:D162,4,FALSE)</f>
        <v>214200</v>
      </c>
      <c r="L37" s="279"/>
      <c r="M37" s="280">
        <v>0.15</v>
      </c>
      <c r="N37" s="281">
        <f>K37/M37</f>
        <v>1428000</v>
      </c>
    </row>
    <row r="38" spans="1:14">
      <c r="A38" t="s">
        <v>273</v>
      </c>
      <c r="B38" s="844" t="str">
        <f>VLOOKUP(A38,EQUIPOS!A8:D154,3,FALSE)</f>
        <v>Motosierra, 93.6 cm3 - 7.1 HP, 45-90 cm - 7.9 kg</v>
      </c>
      <c r="C38" s="845"/>
      <c r="D38" s="845"/>
      <c r="E38" s="845"/>
      <c r="F38" s="845"/>
      <c r="G38" s="845"/>
      <c r="H38" s="846"/>
      <c r="I38" s="276"/>
      <c r="J38" s="277"/>
      <c r="K38" s="278">
        <f>VLOOKUP(A38,EQUIPOS!A8:D163,4,FALSE)</f>
        <v>6107.5</v>
      </c>
      <c r="L38" s="279"/>
      <c r="M38" s="280">
        <v>0.15</v>
      </c>
      <c r="N38" s="282">
        <f>K38/M38</f>
        <v>40716.666666666672</v>
      </c>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8511.2008676833339</v>
      </c>
    </row>
    <row r="43" spans="1:14" ht="15" thickBot="1">
      <c r="B43" s="831" t="s">
        <v>1037</v>
      </c>
      <c r="C43" s="832"/>
      <c r="D43" s="832"/>
      <c r="E43" s="832"/>
      <c r="F43" s="832"/>
      <c r="G43" s="832"/>
      <c r="H43" s="832"/>
      <c r="I43" s="832"/>
      <c r="J43" s="832"/>
      <c r="K43" s="832"/>
      <c r="L43" s="832"/>
      <c r="M43" s="833"/>
      <c r="N43" s="105">
        <f>SUM(N36:N42)</f>
        <v>2858367.8675343497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05" t="s">
        <v>1041</v>
      </c>
      <c r="C58" s="806"/>
      <c r="D58" s="806"/>
      <c r="E58" s="806"/>
      <c r="F58" s="806"/>
      <c r="G58" s="807"/>
      <c r="H58" s="79" t="s">
        <v>1029</v>
      </c>
      <c r="I58" s="80" t="s">
        <v>1042</v>
      </c>
      <c r="J58" s="81" t="s">
        <v>1043</v>
      </c>
      <c r="K58" s="79" t="s">
        <v>1044</v>
      </c>
      <c r="L58" s="834" t="s">
        <v>1045</v>
      </c>
      <c r="M58" s="80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35">
        <v>983.54</v>
      </c>
      <c r="M59" s="836"/>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20"/>
      <c r="M64" s="821"/>
      <c r="N64" s="305"/>
    </row>
    <row r="65" spans="1:15" ht="15" thickBot="1">
      <c r="B65" s="837" t="s">
        <v>1037</v>
      </c>
      <c r="C65" s="838"/>
      <c r="D65" s="838"/>
      <c r="E65" s="838"/>
      <c r="F65" s="838"/>
      <c r="G65" s="838"/>
      <c r="H65" s="838"/>
      <c r="I65" s="838"/>
      <c r="J65" s="838"/>
      <c r="K65" s="838"/>
      <c r="L65" s="838"/>
      <c r="M65" s="839"/>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54"/>
      <c r="J75" s="54"/>
      <c r="K75" s="54"/>
      <c r="L75" s="820"/>
      <c r="M75" s="821"/>
      <c r="N75" s="305"/>
    </row>
    <row r="76" spans="1:15" ht="15" thickBot="1">
      <c r="B76" s="831" t="s">
        <v>1037</v>
      </c>
      <c r="C76" s="832"/>
      <c r="D76" s="832"/>
      <c r="E76" s="832"/>
      <c r="F76" s="832"/>
      <c r="G76" s="832"/>
      <c r="H76" s="832"/>
      <c r="I76" s="838"/>
      <c r="J76" s="838"/>
      <c r="K76" s="838"/>
      <c r="L76" s="838"/>
      <c r="M76" s="839"/>
      <c r="N76" s="310">
        <f>N70+N71+N72+N73+N74</f>
        <v>170224.01735366668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3063015.7848880161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612603.15697760321</v>
      </c>
      <c r="M83" s="866"/>
      <c r="N83" s="57"/>
    </row>
    <row r="84" spans="1:14">
      <c r="B84" s="95" t="s">
        <v>1057</v>
      </c>
      <c r="C84" s="96"/>
      <c r="D84" s="96"/>
      <c r="E84" s="96"/>
      <c r="F84" s="96"/>
      <c r="G84" s="96"/>
      <c r="H84" s="96"/>
      <c r="I84" s="93"/>
      <c r="J84" s="94"/>
      <c r="K84" s="313">
        <v>0.05</v>
      </c>
      <c r="L84" s="865">
        <f>N78*K84</f>
        <v>153150.7892444008</v>
      </c>
      <c r="M84" s="866"/>
      <c r="N84" s="57"/>
    </row>
    <row r="85" spans="1:14" ht="15" thickBot="1">
      <c r="B85" s="97" t="s">
        <v>1058</v>
      </c>
      <c r="C85" s="98"/>
      <c r="D85" s="98"/>
      <c r="E85" s="98"/>
      <c r="F85" s="98"/>
      <c r="G85" s="98"/>
      <c r="H85" s="98"/>
      <c r="I85" s="99"/>
      <c r="J85" s="100"/>
      <c r="K85" s="314">
        <v>0.05</v>
      </c>
      <c r="L85" s="867">
        <f>N78*K85</f>
        <v>153150.7892444008</v>
      </c>
      <c r="M85" s="868"/>
      <c r="N85" s="57"/>
    </row>
    <row r="86" spans="1:14" ht="15" thickBot="1">
      <c r="B86" s="831" t="s">
        <v>1037</v>
      </c>
      <c r="C86" s="832"/>
      <c r="D86" s="832"/>
      <c r="E86" s="832"/>
      <c r="F86" s="832"/>
      <c r="G86" s="832"/>
      <c r="H86" s="832"/>
      <c r="I86" s="832"/>
      <c r="J86" s="832"/>
      <c r="K86" s="832"/>
      <c r="L86" s="832"/>
      <c r="M86" s="833"/>
      <c r="N86" s="58">
        <f>L83+L84+L85</f>
        <v>918904.73546640482</v>
      </c>
    </row>
    <row r="87" spans="1:14" ht="15" thickBot="1">
      <c r="B87" s="39"/>
      <c r="C87" s="40"/>
      <c r="D87" s="40"/>
      <c r="E87" s="40"/>
      <c r="F87" s="40"/>
      <c r="G87" s="40"/>
      <c r="H87" s="40"/>
      <c r="I87" s="40"/>
      <c r="J87" s="40"/>
      <c r="K87" s="40"/>
      <c r="L87" s="40"/>
      <c r="M87" s="40"/>
      <c r="N87" s="41"/>
    </row>
    <row r="88" spans="1:14" ht="15" thickBot="1">
      <c r="A88" t="s">
        <v>2121</v>
      </c>
      <c r="B88" s="831" t="s">
        <v>1059</v>
      </c>
      <c r="C88" s="832"/>
      <c r="D88" s="832"/>
      <c r="E88" s="832"/>
      <c r="F88" s="832"/>
      <c r="G88" s="832"/>
      <c r="H88" s="832"/>
      <c r="I88" s="832"/>
      <c r="J88" s="832"/>
      <c r="K88" s="832"/>
      <c r="L88" s="832"/>
      <c r="M88" s="833"/>
      <c r="N88" s="196">
        <f>N78+N86</f>
        <v>3981920.5203544209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4"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5"/>
      <c r="C1" s="890"/>
      <c r="D1" s="891"/>
      <c r="E1" s="891"/>
      <c r="F1" s="891"/>
      <c r="G1" s="891"/>
      <c r="H1" s="891"/>
      <c r="I1" s="891"/>
      <c r="J1" s="892"/>
      <c r="K1" s="893" t="s">
        <v>1017</v>
      </c>
      <c r="L1" s="895" t="s">
        <v>2304</v>
      </c>
      <c r="M1" s="896"/>
      <c r="N1" s="897"/>
    </row>
    <row r="2" spans="2:14">
      <c r="B2" s="876"/>
      <c r="C2" s="887" t="s">
        <v>1018</v>
      </c>
      <c r="D2" s="888"/>
      <c r="E2" s="888"/>
      <c r="F2" s="888"/>
      <c r="G2" s="888"/>
      <c r="H2" s="888"/>
      <c r="I2" s="888"/>
      <c r="J2" s="889"/>
      <c r="K2" s="894"/>
      <c r="L2" s="898"/>
      <c r="M2" s="899"/>
      <c r="N2" s="900"/>
    </row>
    <row r="3" spans="2:14">
      <c r="B3" s="876"/>
      <c r="C3" s="887" t="s">
        <v>2305</v>
      </c>
      <c r="D3" s="888"/>
      <c r="E3" s="888"/>
      <c r="F3" s="888"/>
      <c r="G3" s="888"/>
      <c r="H3" s="888"/>
      <c r="I3" s="888"/>
      <c r="J3" s="889"/>
      <c r="K3" s="878" t="s">
        <v>1019</v>
      </c>
      <c r="L3" s="903">
        <v>1</v>
      </c>
      <c r="M3" s="904"/>
      <c r="N3" s="905"/>
    </row>
    <row r="4" spans="2:14">
      <c r="B4" s="876"/>
      <c r="C4" s="887" t="s">
        <v>2306</v>
      </c>
      <c r="D4" s="888"/>
      <c r="E4" s="888"/>
      <c r="F4" s="888"/>
      <c r="G4" s="888"/>
      <c r="H4" s="888"/>
      <c r="I4" s="888"/>
      <c r="J4" s="889"/>
      <c r="K4" s="901"/>
      <c r="L4" s="906"/>
      <c r="M4" s="907"/>
      <c r="N4" s="908"/>
    </row>
    <row r="5" spans="2:14">
      <c r="B5" s="876"/>
      <c r="C5" s="887" t="s">
        <v>2307</v>
      </c>
      <c r="D5" s="888"/>
      <c r="E5" s="888"/>
      <c r="F5" s="888"/>
      <c r="G5" s="888"/>
      <c r="H5" s="888"/>
      <c r="I5" s="888"/>
      <c r="J5" s="889"/>
      <c r="K5" s="878" t="s">
        <v>1020</v>
      </c>
      <c r="L5" s="880"/>
      <c r="M5" s="880" t="s">
        <v>1021</v>
      </c>
      <c r="N5" s="882"/>
    </row>
    <row r="6" spans="2:14" ht="15" thickBot="1">
      <c r="B6" s="877"/>
      <c r="C6" s="884"/>
      <c r="D6" s="885"/>
      <c r="E6" s="885"/>
      <c r="F6" s="885"/>
      <c r="G6" s="885"/>
      <c r="H6" s="885"/>
      <c r="I6" s="885"/>
      <c r="J6" s="886"/>
      <c r="K6" s="879"/>
      <c r="L6" s="881"/>
      <c r="M6" s="881"/>
      <c r="N6" s="88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9" t="s">
        <v>2311</v>
      </c>
      <c r="C10" s="910"/>
      <c r="D10" s="910"/>
      <c r="E10" s="910"/>
      <c r="F10" s="400" t="s">
        <v>2312</v>
      </c>
      <c r="G10" s="85"/>
      <c r="H10" s="368"/>
      <c r="I10" s="911" t="s">
        <v>2313</v>
      </c>
      <c r="J10" s="911"/>
      <c r="K10" s="401" t="s">
        <v>2312</v>
      </c>
      <c r="L10" s="365"/>
      <c r="M10" s="365"/>
      <c r="N10" s="36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249</v>
      </c>
      <c r="B36" s="844" t="str">
        <f>VLOOKUP(A36,EQUIPOS!A6:D154,3,FALSE)</f>
        <v>Guadañadora, Cilindraje 41.5 cm3, Longitud del mango 1450 mm, Peso 7.4 kg</v>
      </c>
      <c r="C36" s="845"/>
      <c r="D36" s="845"/>
      <c r="E36" s="845"/>
      <c r="F36" s="845"/>
      <c r="G36" s="845"/>
      <c r="H36" s="846"/>
      <c r="I36" s="276"/>
      <c r="J36" s="277"/>
      <c r="K36" s="278">
        <f>VLOOKUP(A36,EQUIPOS!A6:D161,4,FALSE)</f>
        <v>4565</v>
      </c>
      <c r="L36" s="279"/>
      <c r="M36" s="280">
        <v>0.36</v>
      </c>
      <c r="N36" s="281">
        <f>K36/M36</f>
        <v>12680.555555555557</v>
      </c>
    </row>
    <row r="37" spans="1:14">
      <c r="A37" t="s">
        <v>273</v>
      </c>
      <c r="B37" s="844" t="str">
        <f>VLOOKUP(A37,EQUIPOS!A7:D154,3,FALSE)</f>
        <v>Motosierra, 93.6 cm3 - 7.1 HP, 45-90 cm - 7.9 kg</v>
      </c>
      <c r="C37" s="845"/>
      <c r="D37" s="845"/>
      <c r="E37" s="845"/>
      <c r="F37" s="845"/>
      <c r="G37" s="845"/>
      <c r="H37" s="846"/>
      <c r="I37" s="276"/>
      <c r="J37" s="277"/>
      <c r="K37" s="278">
        <f>VLOOKUP(A37,EQUIPOS!A7:D162,4,FALSE)</f>
        <v>6107.5</v>
      </c>
      <c r="L37" s="279"/>
      <c r="M37" s="280">
        <v>0.10299999999999999</v>
      </c>
      <c r="N37" s="281">
        <f>K37/M37</f>
        <v>59296.11650485437</v>
      </c>
    </row>
    <row r="38" spans="1:14">
      <c r="B38" s="844"/>
      <c r="C38" s="845"/>
      <c r="D38" s="845"/>
      <c r="E38" s="845"/>
      <c r="F38" s="845"/>
      <c r="G38" s="845"/>
      <c r="H38" s="846"/>
      <c r="I38" s="276"/>
      <c r="J38" s="277"/>
      <c r="K38" s="278"/>
      <c r="L38" s="279"/>
      <c r="M38" s="280"/>
      <c r="N38" s="282"/>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1773.1668474340277</v>
      </c>
    </row>
    <row r="43" spans="1:14" ht="15" thickBot="1">
      <c r="B43" s="831" t="s">
        <v>1037</v>
      </c>
      <c r="C43" s="832"/>
      <c r="D43" s="832"/>
      <c r="E43" s="832"/>
      <c r="F43" s="832"/>
      <c r="G43" s="832"/>
      <c r="H43" s="832"/>
      <c r="I43" s="832"/>
      <c r="J43" s="832"/>
      <c r="K43" s="832"/>
      <c r="L43" s="832"/>
      <c r="M43" s="833"/>
      <c r="N43" s="105">
        <f>SUM(N36:N42)</f>
        <v>73749.83890784395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ht="15.6">
      <c r="A59" t="s">
        <v>1305</v>
      </c>
      <c r="B59" s="52" t="str">
        <f>VLOOKUP(A59,TRANSPORTE!A5:D94,3,FALSE)</f>
        <v>Transporte de material desmontado</v>
      </c>
      <c r="C59" s="326"/>
      <c r="D59" s="326"/>
      <c r="E59" s="326"/>
      <c r="F59" s="326"/>
      <c r="G59" s="326"/>
      <c r="H59" s="656" t="str">
        <f>VLOOKUP(A59,TRANSPORTE!A6:D120,2,FALSE)</f>
        <v>tkm</v>
      </c>
      <c r="I59" s="288">
        <v>50</v>
      </c>
      <c r="J59" s="295">
        <v>1</v>
      </c>
      <c r="K59" s="288">
        <f>I59*J59</f>
        <v>50</v>
      </c>
      <c r="L59" s="920">
        <f>'900.2'!N78</f>
        <v>874.43939393939399</v>
      </c>
      <c r="M59" s="921"/>
      <c r="N59" s="296">
        <f>K59*L59</f>
        <v>43721.969696969696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43721.969696969696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N70+N71+N72+N73+N74</f>
        <v>35463.336948680553</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152935.14555349419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30587.029110698841</v>
      </c>
      <c r="M83" s="866"/>
      <c r="N83" s="57"/>
    </row>
    <row r="84" spans="1:14">
      <c r="B84" s="95" t="s">
        <v>1057</v>
      </c>
      <c r="C84" s="96"/>
      <c r="D84" s="96"/>
      <c r="E84" s="96"/>
      <c r="F84" s="96"/>
      <c r="G84" s="96"/>
      <c r="H84" s="96"/>
      <c r="I84" s="93"/>
      <c r="J84" s="94"/>
      <c r="K84" s="313">
        <v>0.05</v>
      </c>
      <c r="L84" s="865">
        <f>N78*K84</f>
        <v>7646.7572776747102</v>
      </c>
      <c r="M84" s="866"/>
      <c r="N84" s="57"/>
    </row>
    <row r="85" spans="1:14" ht="15" thickBot="1">
      <c r="B85" s="97" t="s">
        <v>1058</v>
      </c>
      <c r="C85" s="98"/>
      <c r="D85" s="98"/>
      <c r="E85" s="98"/>
      <c r="F85" s="98"/>
      <c r="G85" s="98"/>
      <c r="H85" s="98"/>
      <c r="I85" s="99"/>
      <c r="J85" s="100"/>
      <c r="K85" s="314">
        <v>0.05</v>
      </c>
      <c r="L85" s="867">
        <f>N78*K85</f>
        <v>7646.7572776747102</v>
      </c>
      <c r="M85" s="868"/>
      <c r="N85" s="57"/>
    </row>
    <row r="86" spans="1:14" ht="15" thickBot="1">
      <c r="B86" s="831" t="s">
        <v>1037</v>
      </c>
      <c r="C86" s="832"/>
      <c r="D86" s="832"/>
      <c r="E86" s="832"/>
      <c r="F86" s="832"/>
      <c r="G86" s="832"/>
      <c r="H86" s="832"/>
      <c r="I86" s="832"/>
      <c r="J86" s="832"/>
      <c r="K86" s="832"/>
      <c r="L86" s="832"/>
      <c r="M86" s="833"/>
      <c r="N86" s="58">
        <f>L83+L84+L85</f>
        <v>45880.543666048259</v>
      </c>
    </row>
    <row r="87" spans="1:14" ht="15" thickBot="1">
      <c r="B87" s="39"/>
      <c r="C87" s="40"/>
      <c r="D87" s="40"/>
      <c r="E87" s="40"/>
      <c r="F87" s="40"/>
      <c r="G87" s="40"/>
      <c r="H87" s="40"/>
      <c r="I87" s="40"/>
      <c r="J87" s="40"/>
      <c r="K87" s="40"/>
      <c r="L87" s="40"/>
      <c r="M87" s="40"/>
      <c r="N87" s="41"/>
    </row>
    <row r="88" spans="1:14" ht="15" thickBot="1">
      <c r="A88" t="s">
        <v>2121</v>
      </c>
      <c r="B88" s="831" t="s">
        <v>1059</v>
      </c>
      <c r="C88" s="832"/>
      <c r="D88" s="832"/>
      <c r="E88" s="832"/>
      <c r="F88" s="832"/>
      <c r="G88" s="832"/>
      <c r="H88" s="832"/>
      <c r="I88" s="832"/>
      <c r="J88" s="832"/>
      <c r="K88" s="832"/>
      <c r="L88" s="832"/>
      <c r="M88" s="833"/>
      <c r="N88" s="196">
        <f>N78+N86</f>
        <v>198815.68921954246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150</v>
      </c>
      <c r="B36" s="844" t="str">
        <f>VLOOKUP(A36,EQUIPOS!A6:D154,3,FALSE)</f>
        <v>Cargador : Potencia en el volante 125 hp, Clasificación de RPM del motor 2300.</v>
      </c>
      <c r="C36" s="845"/>
      <c r="D36" s="845"/>
      <c r="E36" s="845"/>
      <c r="F36" s="845"/>
      <c r="G36" s="845"/>
      <c r="H36" s="846"/>
      <c r="I36" s="276"/>
      <c r="J36" s="277"/>
      <c r="K36" s="278">
        <f>VLOOKUP(A36,EQUIPOS!A6:D161,4,FALSE)</f>
        <v>214200</v>
      </c>
      <c r="L36" s="279"/>
      <c r="M36" s="280">
        <v>2.375</v>
      </c>
      <c r="N36" s="281">
        <f>K36/M36</f>
        <v>90189.473684210519</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2.375</v>
      </c>
      <c r="N37" s="281">
        <f>K37/M37</f>
        <v>61028.210526315786</v>
      </c>
    </row>
    <row r="38" spans="1:14">
      <c r="A38" t="s">
        <v>195</v>
      </c>
      <c r="B38" s="844" t="str">
        <f>VLOOKUP(A38,EQUIPOS!A7:D154,3,FALSE)</f>
        <v xml:space="preserve">Equipo de oxicorte, Capacidad de corte: hasta 6´´ (152mm) </v>
      </c>
      <c r="C38" s="845"/>
      <c r="D38" s="845"/>
      <c r="E38" s="845"/>
      <c r="F38" s="845"/>
      <c r="G38" s="845"/>
      <c r="H38" s="846"/>
      <c r="I38" s="276"/>
      <c r="J38" s="277"/>
      <c r="K38" s="278">
        <f>VLOOKUP(A38,EQUIPOS!A7:D162,4,FALSE)</f>
        <v>19134.5</v>
      </c>
      <c r="L38" s="279"/>
      <c r="M38" s="280">
        <v>2.375</v>
      </c>
      <c r="N38" s="282">
        <f>K38/M38</f>
        <v>8056.6315789473683</v>
      </c>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1343.873821213158</v>
      </c>
    </row>
    <row r="43" spans="1:14" ht="15" thickBot="1">
      <c r="B43" s="831" t="s">
        <v>1037</v>
      </c>
      <c r="C43" s="832"/>
      <c r="D43" s="832"/>
      <c r="E43" s="832"/>
      <c r="F43" s="832"/>
      <c r="G43" s="832"/>
      <c r="H43" s="832"/>
      <c r="I43" s="832"/>
      <c r="J43" s="832"/>
      <c r="K43" s="832"/>
      <c r="L43" s="832"/>
      <c r="M43" s="833"/>
      <c r="N43" s="105">
        <f>SUM(N36:N42)</f>
        <v>160618.18961068682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N70+N71+N72+N73+N74</f>
        <v>13438.738212131579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88">
        <f>N43+N54+N65+N76</f>
        <v>174931.36721675779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34986.273443351558</v>
      </c>
      <c r="M83" s="866"/>
      <c r="N83" s="57"/>
    </row>
    <row r="84" spans="1:14">
      <c r="B84" s="95" t="s">
        <v>1057</v>
      </c>
      <c r="C84" s="96"/>
      <c r="D84" s="96"/>
      <c r="E84" s="96"/>
      <c r="F84" s="96"/>
      <c r="G84" s="96"/>
      <c r="H84" s="96"/>
      <c r="I84" s="93"/>
      <c r="J84" s="94"/>
      <c r="K84" s="313">
        <v>0.05</v>
      </c>
      <c r="L84" s="865">
        <f>N78*K84</f>
        <v>8746.5683608378895</v>
      </c>
      <c r="M84" s="866"/>
      <c r="N84" s="57"/>
    </row>
    <row r="85" spans="1:14" ht="15" thickBot="1">
      <c r="B85" s="97" t="s">
        <v>1058</v>
      </c>
      <c r="C85" s="98"/>
      <c r="D85" s="98"/>
      <c r="E85" s="98"/>
      <c r="F85" s="98"/>
      <c r="G85" s="98"/>
      <c r="H85" s="98"/>
      <c r="I85" s="99"/>
      <c r="J85" s="100"/>
      <c r="K85" s="314">
        <v>0.05</v>
      </c>
      <c r="L85" s="867">
        <f>N78*K85</f>
        <v>8746.5683608378895</v>
      </c>
      <c r="M85" s="868"/>
      <c r="N85" s="57"/>
    </row>
    <row r="86" spans="1:14" ht="15" thickBot="1">
      <c r="B86" s="831" t="s">
        <v>1037</v>
      </c>
      <c r="C86" s="832"/>
      <c r="D86" s="832"/>
      <c r="E86" s="832"/>
      <c r="F86" s="832"/>
      <c r="G86" s="832"/>
      <c r="H86" s="832"/>
      <c r="I86" s="832"/>
      <c r="J86" s="832"/>
      <c r="K86" s="832"/>
      <c r="L86" s="832"/>
      <c r="M86" s="833"/>
      <c r="N86" s="58">
        <f>L83+L84+L85</f>
        <v>52479.410165027337</v>
      </c>
    </row>
    <row r="87" spans="1:14" ht="15" thickBot="1">
      <c r="B87" s="39"/>
      <c r="C87" s="40"/>
      <c r="D87" s="40"/>
      <c r="E87" s="40"/>
      <c r="F87" s="40"/>
      <c r="G87" s="40"/>
      <c r="H87" s="40"/>
      <c r="I87" s="40"/>
      <c r="J87" s="40"/>
      <c r="K87" s="40"/>
      <c r="L87" s="40"/>
      <c r="M87" s="40"/>
      <c r="N87" s="41"/>
    </row>
    <row r="88" spans="1:14" ht="15" thickBot="1">
      <c r="A88" t="s">
        <v>2121</v>
      </c>
      <c r="B88" s="831" t="s">
        <v>1059</v>
      </c>
      <c r="C88" s="832"/>
      <c r="D88" s="832"/>
      <c r="E88" s="832"/>
      <c r="F88" s="832"/>
      <c r="G88" s="832"/>
      <c r="H88" s="832"/>
      <c r="I88" s="832"/>
      <c r="J88" s="832"/>
      <c r="K88" s="832"/>
      <c r="L88" s="832"/>
      <c r="M88" s="833"/>
      <c r="N88" s="58">
        <f>N78+N86</f>
        <v>227410.77738178513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c r="B106" s="869"/>
      <c r="C106" s="870"/>
      <c r="D106" s="870"/>
      <c r="E106" s="870"/>
      <c r="F106" s="870"/>
      <c r="G106" s="870"/>
      <c r="H106" s="870"/>
      <c r="I106" s="870"/>
      <c r="J106" s="870"/>
      <c r="K106" s="870"/>
      <c r="L106" s="870"/>
      <c r="M106" s="870"/>
      <c r="N106" s="871"/>
    </row>
    <row r="107" spans="2:14" ht="27.7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28"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6.44140625" bestFit="1" customWidth="1"/>
  </cols>
  <sheetData>
    <row r="1" spans="2:14">
      <c r="B1" s="875"/>
      <c r="C1" s="890"/>
      <c r="D1" s="891"/>
      <c r="E1" s="891"/>
      <c r="F1" s="891"/>
      <c r="G1" s="891"/>
      <c r="H1" s="891"/>
      <c r="I1" s="891"/>
      <c r="J1" s="892"/>
      <c r="K1" s="893" t="s">
        <v>1017</v>
      </c>
      <c r="L1" s="895" t="s">
        <v>2304</v>
      </c>
      <c r="M1" s="896"/>
      <c r="N1" s="897"/>
    </row>
    <row r="2" spans="2:14">
      <c r="B2" s="876"/>
      <c r="C2" s="887" t="s">
        <v>1018</v>
      </c>
      <c r="D2" s="888"/>
      <c r="E2" s="888"/>
      <c r="F2" s="888"/>
      <c r="G2" s="888"/>
      <c r="H2" s="888"/>
      <c r="I2" s="888"/>
      <c r="J2" s="889"/>
      <c r="K2" s="894"/>
      <c r="L2" s="898"/>
      <c r="M2" s="899"/>
      <c r="N2" s="900"/>
    </row>
    <row r="3" spans="2:14">
      <c r="B3" s="876"/>
      <c r="C3" s="887" t="s">
        <v>2305</v>
      </c>
      <c r="D3" s="888"/>
      <c r="E3" s="888"/>
      <c r="F3" s="888"/>
      <c r="G3" s="888"/>
      <c r="H3" s="888"/>
      <c r="I3" s="888"/>
      <c r="J3" s="889"/>
      <c r="K3" s="878" t="s">
        <v>1019</v>
      </c>
      <c r="L3" s="903">
        <v>1</v>
      </c>
      <c r="M3" s="904"/>
      <c r="N3" s="905"/>
    </row>
    <row r="4" spans="2:14">
      <c r="B4" s="876"/>
      <c r="C4" s="887" t="s">
        <v>2306</v>
      </c>
      <c r="D4" s="888"/>
      <c r="E4" s="888"/>
      <c r="F4" s="888"/>
      <c r="G4" s="888"/>
      <c r="H4" s="888"/>
      <c r="I4" s="888"/>
      <c r="J4" s="889"/>
      <c r="K4" s="901"/>
      <c r="L4" s="906"/>
      <c r="M4" s="907"/>
      <c r="N4" s="908"/>
    </row>
    <row r="5" spans="2:14">
      <c r="B5" s="876"/>
      <c r="C5" s="887" t="s">
        <v>2307</v>
      </c>
      <c r="D5" s="888"/>
      <c r="E5" s="888"/>
      <c r="F5" s="888"/>
      <c r="G5" s="888"/>
      <c r="H5" s="888"/>
      <c r="I5" s="888"/>
      <c r="J5" s="889"/>
      <c r="K5" s="878" t="s">
        <v>1020</v>
      </c>
      <c r="L5" s="880"/>
      <c r="M5" s="880" t="s">
        <v>1021</v>
      </c>
      <c r="N5" s="882"/>
    </row>
    <row r="6" spans="2:14" ht="15" thickBot="1">
      <c r="B6" s="877"/>
      <c r="C6" s="884"/>
      <c r="D6" s="885"/>
      <c r="E6" s="885"/>
      <c r="F6" s="885"/>
      <c r="G6" s="885"/>
      <c r="H6" s="885"/>
      <c r="I6" s="885"/>
      <c r="J6" s="886"/>
      <c r="K6" s="879"/>
      <c r="L6" s="881"/>
      <c r="M6" s="881"/>
      <c r="N6" s="88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9" t="s">
        <v>2311</v>
      </c>
      <c r="C10" s="910"/>
      <c r="D10" s="910"/>
      <c r="E10" s="910"/>
      <c r="F10" s="400" t="s">
        <v>2312</v>
      </c>
      <c r="G10" s="85"/>
      <c r="H10" s="368"/>
      <c r="I10" s="911" t="s">
        <v>2313</v>
      </c>
      <c r="J10" s="911"/>
      <c r="K10" s="401" t="s">
        <v>2312</v>
      </c>
      <c r="L10" s="365"/>
      <c r="M10" s="365"/>
      <c r="N10" s="36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312</v>
      </c>
      <c r="B36" s="844" t="str">
        <f>VLOOKUP(A36,EQUIPOS!A6:D154,3,FALSE)</f>
        <v>Retroexcavadora sobre oruga, potencia 138 HP, balde de 1,5 m3.</v>
      </c>
      <c r="C36" s="845"/>
      <c r="D36" s="845"/>
      <c r="E36" s="845"/>
      <c r="F36" s="845"/>
      <c r="G36" s="845"/>
      <c r="H36" s="846"/>
      <c r="I36" s="276"/>
      <c r="J36" s="277"/>
      <c r="K36" s="278">
        <f>VLOOKUP(A36,EQUIPOS!A6:D161,4,FALSE)</f>
        <v>209009</v>
      </c>
      <c r="L36" s="279"/>
      <c r="M36" s="280">
        <v>2.5</v>
      </c>
      <c r="N36" s="281">
        <f>K36/M36</f>
        <v>83603.600000000006</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2.5</v>
      </c>
      <c r="N37" s="281">
        <f>K37/M37</f>
        <v>57976.800000000003</v>
      </c>
    </row>
    <row r="38" spans="1:14">
      <c r="A38" t="s">
        <v>195</v>
      </c>
      <c r="B38" s="844" t="str">
        <f>VLOOKUP(A38,EQUIPOS!A8:D154,3,FALSE)</f>
        <v xml:space="preserve">Equipo de oxicorte, Capacidad de corte: hasta 6´´ (152mm) </v>
      </c>
      <c r="C38" s="845"/>
      <c r="D38" s="845"/>
      <c r="E38" s="845"/>
      <c r="F38" s="845"/>
      <c r="G38" s="845"/>
      <c r="H38" s="846"/>
      <c r="I38" s="276"/>
      <c r="J38" s="277"/>
      <c r="K38" s="278">
        <f>VLOOKUP(A38,EQUIPOS!A8:D163,4,FALSE)</f>
        <v>19134.5</v>
      </c>
      <c r="L38" s="279"/>
      <c r="M38" s="280">
        <v>2.5</v>
      </c>
      <c r="N38" s="281">
        <f>K38/M38</f>
        <v>7653.8</v>
      </c>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255.33602603049999</v>
      </c>
    </row>
    <row r="43" spans="1:14" ht="15" thickBot="1">
      <c r="B43" s="831" t="s">
        <v>1037</v>
      </c>
      <c r="C43" s="832"/>
      <c r="D43" s="832"/>
      <c r="E43" s="832"/>
      <c r="F43" s="832"/>
      <c r="G43" s="832"/>
      <c r="H43" s="832"/>
      <c r="I43" s="832"/>
      <c r="J43" s="832"/>
      <c r="K43" s="832"/>
      <c r="L43" s="832"/>
      <c r="M43" s="833"/>
      <c r="N43" s="105">
        <f>SUM(N36:N42)</f>
        <v>149489.53602603052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f>+(I70*J70)/100</f>
        <v>153201.61561829998</v>
      </c>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N70+N71+N72+N73+N74</f>
        <v>12766.801301525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163130.77672149491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32626.155344298983</v>
      </c>
      <c r="M83" s="866"/>
      <c r="N83" s="57"/>
    </row>
    <row r="84" spans="1:14">
      <c r="B84" s="95" t="s">
        <v>1057</v>
      </c>
      <c r="C84" s="96"/>
      <c r="D84" s="96"/>
      <c r="E84" s="96"/>
      <c r="F84" s="96"/>
      <c r="G84" s="96"/>
      <c r="H84" s="96"/>
      <c r="I84" s="93"/>
      <c r="J84" s="94"/>
      <c r="K84" s="313">
        <v>0.05</v>
      </c>
      <c r="L84" s="865">
        <f>N78*K84</f>
        <v>8156.5388360747456</v>
      </c>
      <c r="M84" s="866"/>
      <c r="N84" s="57"/>
    </row>
    <row r="85" spans="1:14" ht="15" thickBot="1">
      <c r="B85" s="97" t="s">
        <v>1058</v>
      </c>
      <c r="C85" s="98"/>
      <c r="D85" s="98"/>
      <c r="E85" s="98"/>
      <c r="F85" s="98"/>
      <c r="G85" s="98"/>
      <c r="H85" s="98"/>
      <c r="I85" s="99"/>
      <c r="J85" s="100"/>
      <c r="K85" s="314">
        <v>0.05</v>
      </c>
      <c r="L85" s="867">
        <f>N78*K85</f>
        <v>8156.5388360747456</v>
      </c>
      <c r="M85" s="868"/>
      <c r="N85" s="57"/>
    </row>
    <row r="86" spans="1:14" ht="15" thickBot="1">
      <c r="B86" s="831" t="s">
        <v>1037</v>
      </c>
      <c r="C86" s="832"/>
      <c r="D86" s="832"/>
      <c r="E86" s="832"/>
      <c r="F86" s="832"/>
      <c r="G86" s="832"/>
      <c r="H86" s="832"/>
      <c r="I86" s="832"/>
      <c r="J86" s="832"/>
      <c r="K86" s="832"/>
      <c r="L86" s="832"/>
      <c r="M86" s="833"/>
      <c r="N86" s="58">
        <f>L83+L84+L85</f>
        <v>48939.233016448474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212070.00973794339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49"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5"/>
      <c r="C1" s="890"/>
      <c r="D1" s="891"/>
      <c r="E1" s="891"/>
      <c r="F1" s="891"/>
      <c r="G1" s="891"/>
      <c r="H1" s="891"/>
      <c r="I1" s="891"/>
      <c r="J1" s="892"/>
      <c r="K1" s="893" t="s">
        <v>1017</v>
      </c>
      <c r="L1" s="895" t="s">
        <v>2304</v>
      </c>
      <c r="M1" s="896"/>
      <c r="N1" s="897"/>
    </row>
    <row r="2" spans="2:14">
      <c r="B2" s="876"/>
      <c r="C2" s="887" t="s">
        <v>1018</v>
      </c>
      <c r="D2" s="888"/>
      <c r="E2" s="888"/>
      <c r="F2" s="888"/>
      <c r="G2" s="888"/>
      <c r="H2" s="888"/>
      <c r="I2" s="888"/>
      <c r="J2" s="889"/>
      <c r="K2" s="894"/>
      <c r="L2" s="898"/>
      <c r="M2" s="899"/>
      <c r="N2" s="900"/>
    </row>
    <row r="3" spans="2:14">
      <c r="B3" s="876"/>
      <c r="C3" s="887" t="s">
        <v>2305</v>
      </c>
      <c r="D3" s="888"/>
      <c r="E3" s="888"/>
      <c r="F3" s="888"/>
      <c r="G3" s="888"/>
      <c r="H3" s="888"/>
      <c r="I3" s="888"/>
      <c r="J3" s="889"/>
      <c r="K3" s="878" t="s">
        <v>1019</v>
      </c>
      <c r="L3" s="903">
        <v>1</v>
      </c>
      <c r="M3" s="904"/>
      <c r="N3" s="905"/>
    </row>
    <row r="4" spans="2:14">
      <c r="B4" s="876"/>
      <c r="C4" s="887" t="s">
        <v>2306</v>
      </c>
      <c r="D4" s="888"/>
      <c r="E4" s="888"/>
      <c r="F4" s="888"/>
      <c r="G4" s="888"/>
      <c r="H4" s="888"/>
      <c r="I4" s="888"/>
      <c r="J4" s="889"/>
      <c r="K4" s="901"/>
      <c r="L4" s="906"/>
      <c r="M4" s="907"/>
      <c r="N4" s="908"/>
    </row>
    <row r="5" spans="2:14">
      <c r="B5" s="876"/>
      <c r="C5" s="887" t="s">
        <v>2307</v>
      </c>
      <c r="D5" s="888"/>
      <c r="E5" s="888"/>
      <c r="F5" s="888"/>
      <c r="G5" s="888"/>
      <c r="H5" s="888"/>
      <c r="I5" s="888"/>
      <c r="J5" s="889"/>
      <c r="K5" s="878" t="s">
        <v>1020</v>
      </c>
      <c r="L5" s="880"/>
      <c r="M5" s="880" t="s">
        <v>1021</v>
      </c>
      <c r="N5" s="882"/>
    </row>
    <row r="6" spans="2:14" ht="15" thickBot="1">
      <c r="B6" s="877"/>
      <c r="C6" s="884"/>
      <c r="D6" s="885"/>
      <c r="E6" s="885"/>
      <c r="F6" s="885"/>
      <c r="G6" s="885"/>
      <c r="H6" s="885"/>
      <c r="I6" s="885"/>
      <c r="J6" s="886"/>
      <c r="K6" s="879"/>
      <c r="L6" s="881"/>
      <c r="M6" s="881"/>
      <c r="N6" s="88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9" t="s">
        <v>2311</v>
      </c>
      <c r="C10" s="910"/>
      <c r="D10" s="910"/>
      <c r="E10" s="910"/>
      <c r="F10" s="400" t="s">
        <v>2312</v>
      </c>
      <c r="G10" s="85"/>
      <c r="H10" s="368"/>
      <c r="I10" s="911" t="s">
        <v>2313</v>
      </c>
      <c r="J10" s="911"/>
      <c r="K10" s="401" t="s">
        <v>2312</v>
      </c>
      <c r="L10" s="365"/>
      <c r="M10" s="365"/>
      <c r="N10" s="36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150</v>
      </c>
      <c r="B36" s="844" t="str">
        <f>VLOOKUP(A36,EQUIPOS!A6:D154,3,FALSE)</f>
        <v>Cargador : Potencia en el volante 125 hp, Clasificación de RPM del motor 2300.</v>
      </c>
      <c r="C36" s="845"/>
      <c r="D36" s="845"/>
      <c r="E36" s="845"/>
      <c r="F36" s="845"/>
      <c r="G36" s="845"/>
      <c r="H36" s="846"/>
      <c r="I36" s="276"/>
      <c r="J36" s="277"/>
      <c r="K36" s="278">
        <f>VLOOKUP(A36,EQUIPOS!A6:D161,4,FALSE)</f>
        <v>214200</v>
      </c>
      <c r="L36" s="279"/>
      <c r="M36" s="280">
        <v>9.25</v>
      </c>
      <c r="N36" s="281">
        <f>K36/M36</f>
        <v>23156.756756756757</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9.25</v>
      </c>
      <c r="N37" s="281">
        <f>K37/M37</f>
        <v>15669.405405405405</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55.207789412000004</v>
      </c>
    </row>
    <row r="43" spans="1:14" ht="15" thickBot="1">
      <c r="B43" s="831" t="s">
        <v>1037</v>
      </c>
      <c r="C43" s="832"/>
      <c r="D43" s="832"/>
      <c r="E43" s="832"/>
      <c r="F43" s="832"/>
      <c r="G43" s="832"/>
      <c r="H43" s="832"/>
      <c r="I43" s="832"/>
      <c r="J43" s="832"/>
      <c r="K43" s="832"/>
      <c r="L43" s="832"/>
      <c r="M43" s="833"/>
      <c r="N43" s="105">
        <f>SUM(N36:N42)</f>
        <v>38881.369951574161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N70+N71+N72+N73+N74</f>
        <v>2760.3894706000001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42516.198816113552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8503.2397632227112</v>
      </c>
      <c r="M83" s="866"/>
      <c r="N83" s="57"/>
    </row>
    <row r="84" spans="1:14">
      <c r="B84" s="95" t="s">
        <v>1057</v>
      </c>
      <c r="C84" s="96"/>
      <c r="D84" s="96"/>
      <c r="E84" s="96"/>
      <c r="F84" s="96"/>
      <c r="G84" s="96"/>
      <c r="H84" s="96"/>
      <c r="I84" s="93"/>
      <c r="J84" s="94"/>
      <c r="K84" s="313">
        <v>0.05</v>
      </c>
      <c r="L84" s="865">
        <f>N78*K84</f>
        <v>2125.8099408056778</v>
      </c>
      <c r="M84" s="866"/>
      <c r="N84" s="57"/>
    </row>
    <row r="85" spans="1:14" ht="15" thickBot="1">
      <c r="B85" s="97" t="s">
        <v>1058</v>
      </c>
      <c r="C85" s="98"/>
      <c r="D85" s="98"/>
      <c r="E85" s="98"/>
      <c r="F85" s="98"/>
      <c r="G85" s="98"/>
      <c r="H85" s="98"/>
      <c r="I85" s="99"/>
      <c r="J85" s="100"/>
      <c r="K85" s="314">
        <v>0.05</v>
      </c>
      <c r="L85" s="867">
        <f>N78*K85</f>
        <v>2125.8099408056778</v>
      </c>
      <c r="M85" s="868"/>
      <c r="N85" s="57"/>
    </row>
    <row r="86" spans="1:14" ht="15" thickBot="1">
      <c r="B86" s="831" t="s">
        <v>1037</v>
      </c>
      <c r="C86" s="832"/>
      <c r="D86" s="832"/>
      <c r="E86" s="832"/>
      <c r="F86" s="832"/>
      <c r="G86" s="832"/>
      <c r="H86" s="832"/>
      <c r="I86" s="832"/>
      <c r="J86" s="832"/>
      <c r="K86" s="832"/>
      <c r="L86" s="832"/>
      <c r="M86" s="833"/>
      <c r="N86" s="58">
        <f>L83+L84+L85</f>
        <v>12754.859644834065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55271.058460947621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13"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180</v>
      </c>
      <c r="B36" s="844" t="str">
        <f>VLOOKUP(A36,EQUIPOS!A6:D154,3,FALSE)</f>
        <v>Compresor 120 HP, con martillo.</v>
      </c>
      <c r="C36" s="845"/>
      <c r="D36" s="845"/>
      <c r="E36" s="845"/>
      <c r="F36" s="845"/>
      <c r="G36" s="845"/>
      <c r="H36" s="846"/>
      <c r="I36" s="276"/>
      <c r="J36" s="277"/>
      <c r="K36" s="278">
        <f>VLOOKUP(A36,EQUIPOS!A6:D161,4,FALSE)</f>
        <v>144942</v>
      </c>
      <c r="L36" s="279"/>
      <c r="M36" s="280">
        <v>2.5</v>
      </c>
      <c r="N36" s="281">
        <f>K36/M36</f>
        <v>57976.800000000003</v>
      </c>
    </row>
    <row r="37" span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1021.344104122</v>
      </c>
    </row>
    <row r="43" spans="1:14" ht="15" thickBot="1">
      <c r="B43" s="831" t="s">
        <v>1037</v>
      </c>
      <c r="C43" s="832"/>
      <c r="D43" s="832"/>
      <c r="E43" s="832"/>
      <c r="F43" s="832"/>
      <c r="G43" s="832"/>
      <c r="H43" s="832"/>
      <c r="I43" s="832"/>
      <c r="J43" s="832"/>
      <c r="K43" s="832"/>
      <c r="L43" s="832"/>
      <c r="M43" s="833"/>
      <c r="N43" s="105">
        <f>SUM(N36:N42)</f>
        <v>58998.144104122002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N70+N71+N72+N73+N74</f>
        <v>10213.44104122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70086.024539281396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14017.20490785628</v>
      </c>
      <c r="M83" s="866"/>
      <c r="N83" s="57"/>
    </row>
    <row r="84" spans="1:14">
      <c r="B84" s="95" t="s">
        <v>1057</v>
      </c>
      <c r="C84" s="96"/>
      <c r="D84" s="96"/>
      <c r="E84" s="96"/>
      <c r="F84" s="96"/>
      <c r="G84" s="96"/>
      <c r="H84" s="96"/>
      <c r="I84" s="93"/>
      <c r="J84" s="94"/>
      <c r="K84" s="313">
        <v>0.05</v>
      </c>
      <c r="L84" s="865">
        <f>N78*K84</f>
        <v>3504.3012269640699</v>
      </c>
      <c r="M84" s="866"/>
      <c r="N84" s="57"/>
    </row>
    <row r="85" spans="1:14" ht="15" thickBot="1">
      <c r="B85" s="97" t="s">
        <v>1058</v>
      </c>
      <c r="C85" s="98"/>
      <c r="D85" s="98"/>
      <c r="E85" s="98"/>
      <c r="F85" s="98"/>
      <c r="G85" s="98"/>
      <c r="H85" s="98"/>
      <c r="I85" s="99"/>
      <c r="J85" s="100"/>
      <c r="K85" s="314">
        <v>0.05</v>
      </c>
      <c r="L85" s="867">
        <f>N78*K85</f>
        <v>3504.3012269640699</v>
      </c>
      <c r="M85" s="868"/>
      <c r="N85" s="57"/>
    </row>
    <row r="86" spans="1:14" ht="15" thickBot="1">
      <c r="B86" s="831" t="s">
        <v>1037</v>
      </c>
      <c r="C86" s="832"/>
      <c r="D86" s="832"/>
      <c r="E86" s="832"/>
      <c r="F86" s="832"/>
      <c r="G86" s="832"/>
      <c r="H86" s="832"/>
      <c r="I86" s="832"/>
      <c r="J86" s="832"/>
      <c r="K86" s="832"/>
      <c r="L86" s="832"/>
      <c r="M86" s="833"/>
      <c r="N86" s="58">
        <f>L83+L84+L85</f>
        <v>21025.80736178442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91111.831901065816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8"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150</v>
      </c>
      <c r="B36" s="844" t="str">
        <f>VLOOKUP(A36,EQUIPOS!A6:D154,3,FALSE)</f>
        <v>Cargador : Potencia en el volante 125 hp, Clasificación de RPM del motor 2300.</v>
      </c>
      <c r="C36" s="845"/>
      <c r="D36" s="845"/>
      <c r="E36" s="845"/>
      <c r="F36" s="845"/>
      <c r="G36" s="845"/>
      <c r="H36" s="846"/>
      <c r="I36" s="276"/>
      <c r="J36" s="277"/>
      <c r="K36" s="278">
        <f>VLOOKUP(A36,EQUIPOS!A6:D161,4,FALSE)</f>
        <v>214200</v>
      </c>
      <c r="L36" s="279"/>
      <c r="M36" s="280">
        <v>2.375</v>
      </c>
      <c r="N36" s="281">
        <f>K36/M36</f>
        <v>90189.473684210519</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2.375</v>
      </c>
      <c r="N37" s="281">
        <f>K37/M37</f>
        <v>61028.210526315786</v>
      </c>
    </row>
    <row r="38" spans="1:14">
      <c r="A38" t="s">
        <v>195</v>
      </c>
      <c r="B38" s="844" t="str">
        <f>VLOOKUP(A38,EQUIPOS!A8:D154,3,FALSE)</f>
        <v xml:space="preserve">Equipo de oxicorte, Capacidad de corte: hasta 6´´ (152mm) </v>
      </c>
      <c r="C38" s="845"/>
      <c r="D38" s="845"/>
      <c r="E38" s="845"/>
      <c r="F38" s="845"/>
      <c r="G38" s="845"/>
      <c r="H38" s="846"/>
      <c r="I38" s="276"/>
      <c r="J38" s="277"/>
      <c r="K38" s="278">
        <f>VLOOKUP(A38,EQUIPOS!A8:D163,4,FALSE)</f>
        <v>19134.5</v>
      </c>
      <c r="L38" s="279"/>
      <c r="M38" s="280">
        <v>2.375</v>
      </c>
      <c r="N38" s="281">
        <f>K38/M38</f>
        <v>8056.6315789473683</v>
      </c>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1343.873821213158</v>
      </c>
    </row>
    <row r="43" spans="1:14" ht="15" thickBot="1">
      <c r="B43" s="831" t="s">
        <v>1037</v>
      </c>
      <c r="C43" s="832"/>
      <c r="D43" s="832"/>
      <c r="E43" s="832"/>
      <c r="F43" s="832"/>
      <c r="G43" s="832"/>
      <c r="H43" s="832"/>
      <c r="I43" s="832"/>
      <c r="J43" s="832"/>
      <c r="K43" s="832"/>
      <c r="L43" s="832"/>
      <c r="M43" s="833"/>
      <c r="N43" s="105">
        <f>SUM(N36:N42)</f>
        <v>160618.18961068682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N70+N71+N72+N73+N74</f>
        <v>13438.738212131579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174931.36721675779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34986.273443351558</v>
      </c>
      <c r="M83" s="866"/>
      <c r="N83" s="57"/>
    </row>
    <row r="84" spans="1:14">
      <c r="B84" s="95" t="s">
        <v>1057</v>
      </c>
      <c r="C84" s="96"/>
      <c r="D84" s="96"/>
      <c r="E84" s="96"/>
      <c r="F84" s="96"/>
      <c r="G84" s="96"/>
      <c r="H84" s="96"/>
      <c r="I84" s="93"/>
      <c r="J84" s="94"/>
      <c r="K84" s="313">
        <v>0.05</v>
      </c>
      <c r="L84" s="865">
        <f>N78*K84</f>
        <v>8746.5683608378895</v>
      </c>
      <c r="M84" s="866"/>
      <c r="N84" s="57"/>
    </row>
    <row r="85" spans="1:14" ht="15" thickBot="1">
      <c r="B85" s="97" t="s">
        <v>1058</v>
      </c>
      <c r="C85" s="98"/>
      <c r="D85" s="98"/>
      <c r="E85" s="98"/>
      <c r="F85" s="98"/>
      <c r="G85" s="98"/>
      <c r="H85" s="98"/>
      <c r="I85" s="99"/>
      <c r="J85" s="100"/>
      <c r="K85" s="314">
        <v>0.05</v>
      </c>
      <c r="L85" s="867">
        <f>N78*K85</f>
        <v>8746.5683608378895</v>
      </c>
      <c r="M85" s="868"/>
      <c r="N85" s="57"/>
    </row>
    <row r="86" spans="1:14" ht="15" thickBot="1">
      <c r="B86" s="831" t="s">
        <v>1037</v>
      </c>
      <c r="C86" s="832"/>
      <c r="D86" s="832"/>
      <c r="E86" s="832"/>
      <c r="F86" s="832"/>
      <c r="G86" s="832"/>
      <c r="H86" s="832"/>
      <c r="I86" s="832"/>
      <c r="J86" s="832"/>
      <c r="K86" s="832"/>
      <c r="L86" s="832"/>
      <c r="M86" s="833"/>
      <c r="N86" s="58">
        <f>L83+L84+L85</f>
        <v>52479.410165027337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227410.77738178513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312</v>
      </c>
      <c r="B36" s="844" t="str">
        <f>VLOOKUP(A36,EQUIPOS!A6:D154,3,FALSE)</f>
        <v>Retroexcavadora sobre oruga, potencia 138 HP, balde de 1,5 m3.</v>
      </c>
      <c r="C36" s="845"/>
      <c r="D36" s="845"/>
      <c r="E36" s="845"/>
      <c r="F36" s="845"/>
      <c r="G36" s="845"/>
      <c r="H36" s="846"/>
      <c r="I36" s="276"/>
      <c r="J36" s="277"/>
      <c r="K36" s="278">
        <f>VLOOKUP(A36,EQUIPOS!A6:D161,4,FALSE)</f>
        <v>209009</v>
      </c>
      <c r="L36" s="279"/>
      <c r="M36" s="280">
        <v>2.5</v>
      </c>
      <c r="N36" s="281">
        <f>K36/M36</f>
        <v>83603.600000000006</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2.5</v>
      </c>
      <c r="N37" s="281">
        <f>K37/M37</f>
        <v>57976.800000000003</v>
      </c>
    </row>
    <row r="38" spans="1:14">
      <c r="A38" t="s">
        <v>195</v>
      </c>
      <c r="B38" s="844" t="str">
        <f>VLOOKUP(A38,EQUIPOS!A8:D154,3,FALSE)</f>
        <v xml:space="preserve">Equipo de oxicorte, Capacidad de corte: hasta 6´´ (152mm) </v>
      </c>
      <c r="C38" s="845"/>
      <c r="D38" s="845"/>
      <c r="E38" s="845"/>
      <c r="F38" s="845"/>
      <c r="G38" s="845"/>
      <c r="H38" s="846"/>
      <c r="I38" s="276"/>
      <c r="J38" s="277"/>
      <c r="K38" s="278">
        <f>VLOOKUP(A38,EQUIPOS!A8:D163,4,FALSE)</f>
        <v>19134.5</v>
      </c>
      <c r="L38" s="279"/>
      <c r="M38" s="280">
        <v>2.5</v>
      </c>
      <c r="N38" s="281">
        <f>K38/M38</f>
        <v>7653.8</v>
      </c>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255.33602603049999</v>
      </c>
    </row>
    <row r="43" spans="1:14" ht="15" thickBot="1">
      <c r="B43" s="831" t="s">
        <v>1037</v>
      </c>
      <c r="C43" s="832"/>
      <c r="D43" s="832"/>
      <c r="E43" s="832"/>
      <c r="F43" s="832"/>
      <c r="G43" s="832"/>
      <c r="H43" s="832"/>
      <c r="I43" s="832"/>
      <c r="J43" s="832"/>
      <c r="K43" s="832"/>
      <c r="L43" s="832"/>
      <c r="M43" s="833"/>
      <c r="N43" s="105">
        <f>SUM(N36:N42)</f>
        <v>149489.53602603052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20">
        <f>'900.2'!N78</f>
        <v>874.43939393939399</v>
      </c>
      <c r="M59" s="921"/>
      <c r="N59" s="296">
        <f>K59*L59</f>
        <v>874.43939393939399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874.43939393939399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12766.801301525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163130.77672149491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32626.155344298983</v>
      </c>
      <c r="M83" s="866"/>
      <c r="N83" s="57"/>
    </row>
    <row r="84" spans="1:14">
      <c r="B84" s="95" t="s">
        <v>1057</v>
      </c>
      <c r="C84" s="96"/>
      <c r="D84" s="96"/>
      <c r="E84" s="96"/>
      <c r="F84" s="96"/>
      <c r="G84" s="96"/>
      <c r="H84" s="96"/>
      <c r="I84" s="93"/>
      <c r="J84" s="94"/>
      <c r="K84" s="313">
        <v>0.05</v>
      </c>
      <c r="L84" s="865">
        <f>N78*K84</f>
        <v>8156.5388360747456</v>
      </c>
      <c r="M84" s="866"/>
      <c r="N84" s="57"/>
    </row>
    <row r="85" spans="1:14" ht="15" thickBot="1">
      <c r="B85" s="97" t="s">
        <v>1058</v>
      </c>
      <c r="C85" s="98"/>
      <c r="D85" s="98"/>
      <c r="E85" s="98"/>
      <c r="F85" s="98"/>
      <c r="G85" s="98"/>
      <c r="H85" s="98"/>
      <c r="I85" s="99"/>
      <c r="J85" s="100"/>
      <c r="K85" s="314">
        <v>0.05</v>
      </c>
      <c r="L85" s="867">
        <f>N78*K85</f>
        <v>8156.5388360747456</v>
      </c>
      <c r="M85" s="868"/>
      <c r="N85" s="57"/>
    </row>
    <row r="86" spans="1:14" ht="15" thickBot="1">
      <c r="B86" s="831" t="s">
        <v>1037</v>
      </c>
      <c r="C86" s="832"/>
      <c r="D86" s="832"/>
      <c r="E86" s="832"/>
      <c r="F86" s="832"/>
      <c r="G86" s="832"/>
      <c r="H86" s="832"/>
      <c r="I86" s="832"/>
      <c r="J86" s="832"/>
      <c r="K86" s="832"/>
      <c r="L86" s="832"/>
      <c r="M86" s="833"/>
      <c r="N86" s="58">
        <f>L83+L84+L85</f>
        <v>48939.233016448474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212070.00973794339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312</v>
      </c>
      <c r="B36" s="844" t="str">
        <f>VLOOKUP(A36,EQUIPOS!A6:D154,3,FALSE)</f>
        <v>Retroexcavadora sobre oruga, potencia 138 HP, balde de 1,5 m3.</v>
      </c>
      <c r="C36" s="845"/>
      <c r="D36" s="845"/>
      <c r="E36" s="845"/>
      <c r="F36" s="845"/>
      <c r="G36" s="845"/>
      <c r="H36" s="846"/>
      <c r="I36" s="276"/>
      <c r="J36" s="277"/>
      <c r="K36" s="278">
        <f>VLOOKUP(A36,EQUIPOS!A6:D161,4,FALSE)</f>
        <v>209009</v>
      </c>
      <c r="L36" s="279"/>
      <c r="M36" s="280">
        <v>2.5</v>
      </c>
      <c r="N36" s="281">
        <f>K36/M36</f>
        <v>83603.600000000006</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2.5</v>
      </c>
      <c r="N37" s="281">
        <f>K37/M37</f>
        <v>57976.800000000003</v>
      </c>
    </row>
    <row r="38" spans="1:14">
      <c r="A38" t="s">
        <v>195</v>
      </c>
      <c r="B38" s="844" t="str">
        <f>VLOOKUP(A38,EQUIPOS!A8:D154,3,FALSE)</f>
        <v xml:space="preserve">Equipo de oxicorte, Capacidad de corte: hasta 6´´ (152mm) </v>
      </c>
      <c r="C38" s="845"/>
      <c r="D38" s="845"/>
      <c r="E38" s="845"/>
      <c r="F38" s="845"/>
      <c r="G38" s="845"/>
      <c r="H38" s="846"/>
      <c r="I38" s="276"/>
      <c r="J38" s="277"/>
      <c r="K38" s="278">
        <f>VLOOKUP(A38,EQUIPOS!A8:D163,4,FALSE)</f>
        <v>19134.5</v>
      </c>
      <c r="L38" s="279"/>
      <c r="M38" s="280">
        <v>2.5</v>
      </c>
      <c r="N38" s="281">
        <f>K38/M38</f>
        <v>7653.8</v>
      </c>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204.2688208244</v>
      </c>
    </row>
    <row r="43" spans="1:14" ht="15" thickBot="1">
      <c r="B43" s="831" t="s">
        <v>1037</v>
      </c>
      <c r="C43" s="832"/>
      <c r="D43" s="832"/>
      <c r="E43" s="832"/>
      <c r="F43" s="832"/>
      <c r="G43" s="832"/>
      <c r="H43" s="832"/>
      <c r="I43" s="832"/>
      <c r="J43" s="832"/>
      <c r="K43" s="832"/>
      <c r="L43" s="832"/>
      <c r="M43" s="833"/>
      <c r="N43" s="105">
        <f>SUM(N36:N42)</f>
        <v>149438.4688208244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20">
        <f>'900.2'!N78</f>
        <v>874.43939393939399</v>
      </c>
      <c r="M59" s="921"/>
      <c r="N59" s="296">
        <f>K59*L59</f>
        <v>1224.2151515151515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1224.2151515151515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10213.44104122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160876.12501355956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32175.225002711915</v>
      </c>
      <c r="M83" s="866"/>
      <c r="N83" s="57"/>
    </row>
    <row r="84" spans="1:14">
      <c r="B84" s="95" t="s">
        <v>1057</v>
      </c>
      <c r="C84" s="96"/>
      <c r="D84" s="96"/>
      <c r="E84" s="96"/>
      <c r="F84" s="96"/>
      <c r="G84" s="96"/>
      <c r="H84" s="96"/>
      <c r="I84" s="93"/>
      <c r="J84" s="94"/>
      <c r="K84" s="313">
        <v>0.05</v>
      </c>
      <c r="L84" s="865">
        <f>N78*K84</f>
        <v>8043.8062506779788</v>
      </c>
      <c r="M84" s="866"/>
      <c r="N84" s="57"/>
    </row>
    <row r="85" spans="1:14" ht="15" thickBot="1">
      <c r="B85" s="97" t="s">
        <v>1058</v>
      </c>
      <c r="C85" s="98"/>
      <c r="D85" s="98"/>
      <c r="E85" s="98"/>
      <c r="F85" s="98"/>
      <c r="G85" s="98"/>
      <c r="H85" s="98"/>
      <c r="I85" s="99"/>
      <c r="J85" s="100"/>
      <c r="K85" s="314">
        <v>0.05</v>
      </c>
      <c r="L85" s="867">
        <f>N78*K85</f>
        <v>8043.8062506779788</v>
      </c>
      <c r="M85" s="868"/>
      <c r="N85" s="57"/>
    </row>
    <row r="86" spans="1:14" ht="15" thickBot="1">
      <c r="B86" s="831" t="s">
        <v>1037</v>
      </c>
      <c r="C86" s="832"/>
      <c r="D86" s="832"/>
      <c r="E86" s="832"/>
      <c r="F86" s="832"/>
      <c r="G86" s="832"/>
      <c r="H86" s="832"/>
      <c r="I86" s="832"/>
      <c r="J86" s="832"/>
      <c r="K86" s="832"/>
      <c r="L86" s="832"/>
      <c r="M86" s="833"/>
      <c r="N86" s="58">
        <f>L83+L84+L85</f>
        <v>48262.83750406788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209138.96251762746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150</v>
      </c>
      <c r="B36" s="844" t="str">
        <f>VLOOKUP(A36,EQUIPOS!A6:D154,3,FALSE)</f>
        <v>Cargador : Potencia en el volante 125 hp, Clasificación de RPM del motor 2300.</v>
      </c>
      <c r="C36" s="845"/>
      <c r="D36" s="845"/>
      <c r="E36" s="845"/>
      <c r="F36" s="845"/>
      <c r="G36" s="845"/>
      <c r="H36" s="846"/>
      <c r="I36" s="276"/>
      <c r="J36" s="277"/>
      <c r="K36" s="278">
        <f>VLOOKUP(A36,EQUIPOS!A6:D161,4,FALSE)</f>
        <v>214200</v>
      </c>
      <c r="L36" s="279"/>
      <c r="M36" s="280">
        <v>22</v>
      </c>
      <c r="N36" s="281">
        <f>K36/M36</f>
        <v>9736.363636363636</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22</v>
      </c>
      <c r="N37" s="281">
        <f>K37/M37</f>
        <v>6588.272727272727</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23.212366002772729</v>
      </c>
    </row>
    <row r="43" spans="1:14" ht="15" thickBot="1">
      <c r="B43" s="831" t="s">
        <v>1037</v>
      </c>
      <c r="C43" s="832"/>
      <c r="D43" s="832"/>
      <c r="E43" s="832"/>
      <c r="F43" s="832"/>
      <c r="G43" s="832"/>
      <c r="H43" s="832"/>
      <c r="I43" s="832"/>
      <c r="J43" s="832"/>
      <c r="K43" s="832"/>
      <c r="L43" s="832"/>
      <c r="M43" s="833"/>
      <c r="N43" s="105">
        <f>SUM(N36:N42)</f>
        <v>16347.848729639136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20">
        <f>'900.2'!N78</f>
        <v>874.43939393939399</v>
      </c>
      <c r="M59" s="921"/>
      <c r="N59" s="296">
        <f>K59*L59</f>
        <v>367.26454545454544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367.26454545454544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1160.6183001386364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17875.731575232319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3575.1463150464642</v>
      </c>
      <c r="M83" s="866"/>
      <c r="N83" s="57"/>
    </row>
    <row r="84" spans="1:14">
      <c r="B84" s="95" t="s">
        <v>1057</v>
      </c>
      <c r="C84" s="96"/>
      <c r="D84" s="96"/>
      <c r="E84" s="96"/>
      <c r="F84" s="96"/>
      <c r="G84" s="96"/>
      <c r="H84" s="96"/>
      <c r="I84" s="93"/>
      <c r="J84" s="94"/>
      <c r="K84" s="313">
        <v>0.05</v>
      </c>
      <c r="L84" s="865">
        <f>N78*K84</f>
        <v>893.78657876161606</v>
      </c>
      <c r="M84" s="866"/>
      <c r="N84" s="57"/>
    </row>
    <row r="85" spans="1:14" ht="15" thickBot="1">
      <c r="B85" s="97" t="s">
        <v>1058</v>
      </c>
      <c r="C85" s="98"/>
      <c r="D85" s="98"/>
      <c r="E85" s="98"/>
      <c r="F85" s="98"/>
      <c r="G85" s="98"/>
      <c r="H85" s="98"/>
      <c r="I85" s="99"/>
      <c r="J85" s="100"/>
      <c r="K85" s="314">
        <v>0.05</v>
      </c>
      <c r="L85" s="867">
        <f>N78*K85</f>
        <v>893.78657876161606</v>
      </c>
      <c r="M85" s="868"/>
      <c r="N85" s="57"/>
    </row>
    <row r="86" spans="1:14" ht="15" thickBot="1">
      <c r="B86" s="831" t="s">
        <v>1037</v>
      </c>
      <c r="C86" s="832"/>
      <c r="D86" s="832"/>
      <c r="E86" s="832"/>
      <c r="F86" s="832"/>
      <c r="G86" s="832"/>
      <c r="H86" s="832"/>
      <c r="I86" s="832"/>
      <c r="J86" s="832"/>
      <c r="K86" s="832"/>
      <c r="L86" s="832"/>
      <c r="M86" s="833"/>
      <c r="N86" s="58">
        <f>L83+L84+L85</f>
        <v>5362.7194725696954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23238.451047802017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150</v>
      </c>
      <c r="B36" s="844" t="str">
        <f>VLOOKUP(A36,EQUIPOS!A6:D154,3,FALSE)</f>
        <v>Cargador : Potencia en el volante 125 hp, Clasificación de RPM del motor 2300.</v>
      </c>
      <c r="C36" s="845"/>
      <c r="D36" s="845"/>
      <c r="E36" s="845"/>
      <c r="F36" s="845"/>
      <c r="G36" s="845"/>
      <c r="H36" s="846"/>
      <c r="I36" s="276"/>
      <c r="J36" s="277"/>
      <c r="K36" s="278">
        <f>VLOOKUP(A36,EQUIPOS!A6:D161,4,FALSE)</f>
        <v>214200</v>
      </c>
      <c r="L36" s="279"/>
      <c r="M36" s="280">
        <v>22</v>
      </c>
      <c r="N36" s="281">
        <f>K36/M36</f>
        <v>9736.363636363636</v>
      </c>
    </row>
    <row r="37" spans="1:14">
      <c r="A37" t="s">
        <v>180</v>
      </c>
      <c r="B37" s="844" t="str">
        <f>VLOOKUP(A37,EQUIPOS!A7:D154,3,FALSE)</f>
        <v>Compresor 120 HP, con martillo.</v>
      </c>
      <c r="C37" s="845"/>
      <c r="D37" s="845"/>
      <c r="E37" s="845"/>
      <c r="F37" s="845"/>
      <c r="G37" s="845"/>
      <c r="H37" s="846"/>
      <c r="I37" s="276"/>
      <c r="J37" s="277"/>
      <c r="K37" s="278">
        <f>VLOOKUP(A37,EQUIPOS!A7:D162,4,FALSE)</f>
        <v>144942</v>
      </c>
      <c r="L37" s="279"/>
      <c r="M37" s="280">
        <v>22</v>
      </c>
      <c r="N37" s="281">
        <f>K37/M37</f>
        <v>6588.272727272727</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23.212366002772729</v>
      </c>
    </row>
    <row r="43" spans="1:14" ht="15" thickBot="1">
      <c r="B43" s="831" t="s">
        <v>1037</v>
      </c>
      <c r="C43" s="832"/>
      <c r="D43" s="832"/>
      <c r="E43" s="832"/>
      <c r="F43" s="832"/>
      <c r="G43" s="832"/>
      <c r="H43" s="832"/>
      <c r="I43" s="832"/>
      <c r="J43" s="832"/>
      <c r="K43" s="832"/>
      <c r="L43" s="832"/>
      <c r="M43" s="833"/>
      <c r="N43" s="105">
        <f>SUM(N36:N42)</f>
        <v>16347.848729639136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20">
        <f>'900.2'!N78</f>
        <v>874.43939393939399</v>
      </c>
      <c r="M59" s="921"/>
      <c r="N59" s="296">
        <f>K59*L59</f>
        <v>183.63227272727272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51"/>
    </row>
    <row r="65" spans="1:15" ht="15" thickBot="1">
      <c r="B65" s="837" t="s">
        <v>1037</v>
      </c>
      <c r="C65" s="838"/>
      <c r="D65" s="838"/>
      <c r="E65" s="838"/>
      <c r="F65" s="838"/>
      <c r="G65" s="838"/>
      <c r="H65" s="838"/>
      <c r="I65" s="838"/>
      <c r="J65" s="838"/>
      <c r="K65" s="838"/>
      <c r="L65" s="838"/>
      <c r="M65" s="839"/>
      <c r="N65" s="110">
        <f>N59+N60+N61+N62+N63</f>
        <v>183.63227272727272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1160.6183001386364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17692.099302505048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3538.4198605010097</v>
      </c>
      <c r="M83" s="866"/>
      <c r="N83" s="57"/>
    </row>
    <row r="84" spans="1:14">
      <c r="B84" s="95" t="s">
        <v>1057</v>
      </c>
      <c r="C84" s="96"/>
      <c r="D84" s="96"/>
      <c r="E84" s="96"/>
      <c r="F84" s="96"/>
      <c r="G84" s="96"/>
      <c r="H84" s="96"/>
      <c r="I84" s="93"/>
      <c r="J84" s="94"/>
      <c r="K84" s="313">
        <v>0.05</v>
      </c>
      <c r="L84" s="865">
        <f>N78*K84</f>
        <v>884.60496512525242</v>
      </c>
      <c r="M84" s="866"/>
      <c r="N84" s="57"/>
    </row>
    <row r="85" spans="1:14" ht="15" thickBot="1">
      <c r="B85" s="97" t="s">
        <v>1058</v>
      </c>
      <c r="C85" s="98"/>
      <c r="D85" s="98"/>
      <c r="E85" s="98"/>
      <c r="F85" s="98"/>
      <c r="G85" s="98"/>
      <c r="H85" s="98"/>
      <c r="I85" s="99"/>
      <c r="J85" s="100"/>
      <c r="K85" s="314">
        <v>0.05</v>
      </c>
      <c r="L85" s="867">
        <f>N78*K85</f>
        <v>884.60496512525242</v>
      </c>
      <c r="M85" s="868"/>
      <c r="N85" s="57"/>
    </row>
    <row r="86" spans="1:14" ht="15" thickBot="1">
      <c r="B86" s="831" t="s">
        <v>1037</v>
      </c>
      <c r="C86" s="832"/>
      <c r="D86" s="832"/>
      <c r="E86" s="832"/>
      <c r="F86" s="832"/>
      <c r="G86" s="832"/>
      <c r="H86" s="832"/>
      <c r="I86" s="832"/>
      <c r="J86" s="832"/>
      <c r="K86" s="832"/>
      <c r="L86" s="832"/>
      <c r="M86" s="833"/>
      <c r="N86" s="58">
        <f>L83+L84+L85</f>
        <v>5307.6297907515145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22999.729093256563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180</v>
      </c>
      <c r="B36" s="844" t="str">
        <f>VLOOKUP(A36,EQUIPOS!A6:D154,3,FALSE)</f>
        <v>Compresor 120 HP, con martillo.</v>
      </c>
      <c r="C36" s="845"/>
      <c r="D36" s="845"/>
      <c r="E36" s="845"/>
      <c r="F36" s="845"/>
      <c r="G36" s="845"/>
      <c r="H36" s="846"/>
      <c r="I36" s="276"/>
      <c r="J36" s="277"/>
      <c r="K36" s="278">
        <f>VLOOKUP(A36,EQUIPOS!A6:D161,4,FALSE)</f>
        <v>144942</v>
      </c>
      <c r="L36" s="279"/>
      <c r="M36" s="280">
        <v>20</v>
      </c>
      <c r="N36" s="281">
        <f>K36/M36</f>
        <v>7247.1</v>
      </c>
    </row>
    <row r="37" span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63.834006507624999</v>
      </c>
    </row>
    <row r="43" spans="1:14" ht="15" thickBot="1">
      <c r="B43" s="831" t="s">
        <v>1037</v>
      </c>
      <c r="C43" s="832"/>
      <c r="D43" s="832"/>
      <c r="E43" s="832"/>
      <c r="F43" s="832"/>
      <c r="G43" s="832"/>
      <c r="H43" s="832"/>
      <c r="I43" s="832"/>
      <c r="J43" s="832"/>
      <c r="K43" s="832"/>
      <c r="L43" s="832"/>
      <c r="M43" s="833"/>
      <c r="N43" s="105">
        <f>SUM(N36:N42)</f>
        <v>7310.9340065076258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20">
        <f>'900.2'!N78</f>
        <v>874.43939393939399</v>
      </c>
      <c r="M59" s="921"/>
      <c r="N59" s="296">
        <f>K59*L59</f>
        <v>69.955151515151528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69.955151515151528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638.34006507624997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8019.229223099027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1603.8458446198056</v>
      </c>
      <c r="M83" s="866"/>
      <c r="N83" s="57"/>
    </row>
    <row r="84" spans="1:14">
      <c r="B84" s="95" t="s">
        <v>1057</v>
      </c>
      <c r="C84" s="96"/>
      <c r="D84" s="96"/>
      <c r="E84" s="96"/>
      <c r="F84" s="96"/>
      <c r="G84" s="96"/>
      <c r="H84" s="96"/>
      <c r="I84" s="93"/>
      <c r="J84" s="94"/>
      <c r="K84" s="313">
        <v>0.05</v>
      </c>
      <c r="L84" s="865">
        <f>N78*K84</f>
        <v>400.96146115495139</v>
      </c>
      <c r="M84" s="866"/>
      <c r="N84" s="57"/>
    </row>
    <row r="85" spans="1:14" ht="15" thickBot="1">
      <c r="B85" s="97" t="s">
        <v>1058</v>
      </c>
      <c r="C85" s="98"/>
      <c r="D85" s="98"/>
      <c r="E85" s="98"/>
      <c r="F85" s="98"/>
      <c r="G85" s="98"/>
      <c r="H85" s="98"/>
      <c r="I85" s="99"/>
      <c r="J85" s="100"/>
      <c r="K85" s="314">
        <v>0.05</v>
      </c>
      <c r="L85" s="867">
        <f>N78*K85</f>
        <v>400.96146115495139</v>
      </c>
      <c r="M85" s="868"/>
      <c r="N85" s="57"/>
    </row>
    <row r="86" spans="1:14" ht="15" thickBot="1">
      <c r="B86" s="831" t="s">
        <v>1037</v>
      </c>
      <c r="C86" s="832"/>
      <c r="D86" s="832"/>
      <c r="E86" s="832"/>
      <c r="F86" s="832"/>
      <c r="G86" s="832"/>
      <c r="H86" s="832"/>
      <c r="I86" s="832"/>
      <c r="J86" s="832"/>
      <c r="K86" s="832"/>
      <c r="L86" s="832"/>
      <c r="M86" s="833"/>
      <c r="N86" s="58">
        <f>L83+L84+L85</f>
        <v>2405.7687669297084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10424.997990028736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195</v>
      </c>
      <c r="B36" s="844" t="str">
        <f>VLOOKUP(A36,EQUIPOS!A6:D154,3,FALSE)</f>
        <v xml:space="preserve">Equipo de oxicorte, Capacidad de corte: hasta 6´´ (152mm) </v>
      </c>
      <c r="C36" s="845"/>
      <c r="D36" s="845"/>
      <c r="E36" s="845"/>
      <c r="F36" s="845"/>
      <c r="G36" s="845"/>
      <c r="H36" s="846"/>
      <c r="I36" s="276"/>
      <c r="J36" s="277"/>
      <c r="K36" s="278">
        <f>VLOOKUP(A36,EQUIPOS!A6:D161,4,FALSE)</f>
        <v>19134.5</v>
      </c>
      <c r="L36" s="279"/>
      <c r="M36" s="280">
        <v>321</v>
      </c>
      <c r="N36" s="281">
        <f>K36/M36</f>
        <v>59.609034267912776</v>
      </c>
    </row>
    <row r="37" spans="1:14">
      <c r="A37" t="s">
        <v>248</v>
      </c>
      <c r="B37" s="844" t="str">
        <f>VLOOKUP(A37,EQUIPOS!A7:D154,3,FALSE)</f>
        <v>Grúa telescópica de 50 Ton.</v>
      </c>
      <c r="C37" s="845"/>
      <c r="D37" s="845"/>
      <c r="E37" s="845"/>
      <c r="F37" s="845"/>
      <c r="G37" s="845"/>
      <c r="H37" s="846"/>
      <c r="I37" s="276"/>
      <c r="J37" s="277"/>
      <c r="K37" s="278">
        <f>VLOOKUP(A37,EQUIPOS!A7:D162,4,FALSE)</f>
        <v>291668</v>
      </c>
      <c r="L37" s="279"/>
      <c r="M37" s="280">
        <v>321</v>
      </c>
      <c r="N37" s="281">
        <f>K37/M37</f>
        <v>908.62305295950159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15.908786668566979</v>
      </c>
    </row>
    <row r="43" spans="1:14" ht="15" thickBot="1">
      <c r="B43" s="831" t="s">
        <v>1037</v>
      </c>
      <c r="C43" s="832"/>
      <c r="D43" s="832"/>
      <c r="E43" s="832"/>
      <c r="F43" s="832"/>
      <c r="G43" s="832"/>
      <c r="H43" s="832"/>
      <c r="I43" s="832"/>
      <c r="J43" s="832"/>
      <c r="K43" s="832"/>
      <c r="L43" s="832"/>
      <c r="M43" s="833"/>
      <c r="N43" s="105">
        <f>SUM(N36:N42)</f>
        <v>984.14087389598137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20">
        <f>VLOOKUP(A59,TRANSPORTE!A5:D120,4,FALSE)</f>
        <v>6</v>
      </c>
      <c r="M59" s="921"/>
      <c r="N59" s="296">
        <f>K59*L59</f>
        <v>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159.08786668566978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1149.2287405816512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229.84574811633024</v>
      </c>
      <c r="M83" s="866"/>
      <c r="N83" s="57"/>
    </row>
    <row r="84" spans="1:14">
      <c r="B84" s="95" t="s">
        <v>1057</v>
      </c>
      <c r="C84" s="96"/>
      <c r="D84" s="96"/>
      <c r="E84" s="96"/>
      <c r="F84" s="96"/>
      <c r="G84" s="96"/>
      <c r="H84" s="96"/>
      <c r="I84" s="93"/>
      <c r="J84" s="94"/>
      <c r="K84" s="313">
        <v>0.05</v>
      </c>
      <c r="L84" s="865">
        <f>N78*K84</f>
        <v>57.46143702908256</v>
      </c>
      <c r="M84" s="866"/>
      <c r="N84" s="57"/>
    </row>
    <row r="85" spans="1:14" ht="15" thickBot="1">
      <c r="B85" s="97" t="s">
        <v>1058</v>
      </c>
      <c r="C85" s="98"/>
      <c r="D85" s="98"/>
      <c r="E85" s="98"/>
      <c r="F85" s="98"/>
      <c r="G85" s="98"/>
      <c r="H85" s="98"/>
      <c r="I85" s="99"/>
      <c r="J85" s="100"/>
      <c r="K85" s="314">
        <v>0.05</v>
      </c>
      <c r="L85" s="867">
        <f>N78*K85</f>
        <v>57.46143702908256</v>
      </c>
      <c r="M85" s="868"/>
      <c r="N85" s="57"/>
    </row>
    <row r="86" spans="1:14" ht="15" thickBot="1">
      <c r="B86" s="831" t="s">
        <v>1037</v>
      </c>
      <c r="C86" s="832"/>
      <c r="D86" s="832"/>
      <c r="E86" s="832"/>
      <c r="F86" s="832"/>
      <c r="G86" s="832"/>
      <c r="H86" s="832"/>
      <c r="I86" s="832"/>
      <c r="J86" s="832"/>
      <c r="K86" s="832"/>
      <c r="L86" s="832"/>
      <c r="M86" s="833"/>
      <c r="N86" s="58">
        <f>L83+L84+L85</f>
        <v>344.76862217449536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1493.9973627561467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273</v>
      </c>
      <c r="B36" s="844" t="str">
        <f>VLOOKUP(A36,EQUIPOS!A6:D154,3,FALSE)</f>
        <v>Motosierra, 93.6 cm3 - 7.1 HP, 45-90 cm - 7.9 kg</v>
      </c>
      <c r="C36" s="845"/>
      <c r="D36" s="845"/>
      <c r="E36" s="845"/>
      <c r="F36" s="845"/>
      <c r="G36" s="845"/>
      <c r="H36" s="846"/>
      <c r="I36" s="276"/>
      <c r="J36" s="277"/>
      <c r="K36" s="278">
        <f>VLOOKUP(A36,EQUIPOS!A6:D161,4,FALSE)</f>
        <v>6107.5</v>
      </c>
      <c r="L36" s="279"/>
      <c r="M36" s="280">
        <v>3</v>
      </c>
      <c r="N36" s="281">
        <f>K36/M36</f>
        <v>2035.8333333333333</v>
      </c>
    </row>
    <row r="37" spans="1:14">
      <c r="A37" s="214" t="s">
        <v>312</v>
      </c>
      <c r="B37" s="844" t="str">
        <f>VLOOKUP(A37,EQUIPOS!A7:D154,3,FALSE)</f>
        <v>Retroexcavadora sobre oruga, potencia 138 HP, balde de 1,5 m3.</v>
      </c>
      <c r="C37" s="845"/>
      <c r="D37" s="845"/>
      <c r="E37" s="845"/>
      <c r="F37" s="845"/>
      <c r="G37" s="845"/>
      <c r="H37" s="846"/>
      <c r="I37" s="276"/>
      <c r="J37" s="277"/>
      <c r="K37" s="278">
        <f>VLOOKUP(A37,EQUIPOS!A7:D162,4,FALSE)</f>
        <v>209009</v>
      </c>
      <c r="L37" s="279"/>
      <c r="M37" s="280">
        <v>3</v>
      </c>
      <c r="N37" s="281">
        <f>K37/M37</f>
        <v>69669.666666666672</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638.34006507625008</v>
      </c>
    </row>
    <row r="43" spans="1:14" ht="15" thickBot="1">
      <c r="B43" s="831" t="s">
        <v>1037</v>
      </c>
      <c r="C43" s="832"/>
      <c r="D43" s="832"/>
      <c r="E43" s="832"/>
      <c r="F43" s="832"/>
      <c r="G43" s="832"/>
      <c r="H43" s="832"/>
      <c r="I43" s="832"/>
      <c r="J43" s="832"/>
      <c r="K43" s="832"/>
      <c r="L43" s="832"/>
      <c r="M43" s="833"/>
      <c r="N43" s="105">
        <f>SUM(N36:N42)</f>
        <v>72343.840065076249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20">
        <f>VLOOKUP(A59,TRANSPORTE!A5:D94,4,FALSE)</f>
        <v>1236</v>
      </c>
      <c r="M59" s="921"/>
      <c r="N59" s="296">
        <f>K59*L59</f>
        <v>7416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7416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12766.801301525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92526.641366601252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18505.32827332025</v>
      </c>
      <c r="M83" s="866"/>
      <c r="N83" s="57"/>
    </row>
    <row r="84" spans="1:14">
      <c r="B84" s="95" t="s">
        <v>1057</v>
      </c>
      <c r="C84" s="96"/>
      <c r="D84" s="96"/>
      <c r="E84" s="96"/>
      <c r="F84" s="96"/>
      <c r="G84" s="96"/>
      <c r="H84" s="96"/>
      <c r="I84" s="93"/>
      <c r="J84" s="94"/>
      <c r="K84" s="313">
        <v>0.05</v>
      </c>
      <c r="L84" s="865">
        <f>N78*K84</f>
        <v>4626.3320683300626</v>
      </c>
      <c r="M84" s="866"/>
      <c r="N84" s="57"/>
    </row>
    <row r="85" spans="1:14" ht="15" thickBot="1">
      <c r="B85" s="97" t="s">
        <v>1058</v>
      </c>
      <c r="C85" s="98"/>
      <c r="D85" s="98"/>
      <c r="E85" s="98"/>
      <c r="F85" s="98"/>
      <c r="G85" s="98"/>
      <c r="H85" s="98"/>
      <c r="I85" s="99"/>
      <c r="J85" s="100"/>
      <c r="K85" s="314">
        <v>0.05</v>
      </c>
      <c r="L85" s="867">
        <f>N78*K85</f>
        <v>4626.3320683300626</v>
      </c>
      <c r="M85" s="868"/>
      <c r="N85" s="57"/>
    </row>
    <row r="86" spans="1:14" ht="15" thickBot="1">
      <c r="B86" s="831" t="s">
        <v>1037</v>
      </c>
      <c r="C86" s="832"/>
      <c r="D86" s="832"/>
      <c r="E86" s="832"/>
      <c r="F86" s="832"/>
      <c r="G86" s="832"/>
      <c r="H86" s="832"/>
      <c r="I86" s="832"/>
      <c r="J86" s="832"/>
      <c r="K86" s="832"/>
      <c r="L86" s="832"/>
      <c r="M86" s="833"/>
      <c r="N86" s="58">
        <f>L83+L84+L85</f>
        <v>27757.992409980376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120284.63377658163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7.7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3"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195</v>
      </c>
      <c r="B36" s="844" t="str">
        <f>VLOOKUP(A36,EQUIPOS!A6:D154,3,FALSE)</f>
        <v xml:space="preserve">Equipo de oxicorte, Capacidad de corte: hasta 6´´ (152mm) </v>
      </c>
      <c r="C36" s="845"/>
      <c r="D36" s="845"/>
      <c r="E36" s="845"/>
      <c r="F36" s="845"/>
      <c r="G36" s="845"/>
      <c r="H36" s="846"/>
      <c r="I36" s="276"/>
      <c r="J36" s="277"/>
      <c r="K36" s="278">
        <f>VLOOKUP(A36,EQUIPOS!A6:D161,4,FALSE)</f>
        <v>19134.5</v>
      </c>
      <c r="L36" s="279"/>
      <c r="M36" s="280">
        <v>4</v>
      </c>
      <c r="N36" s="281">
        <f>K36/M36</f>
        <v>4783.625</v>
      </c>
    </row>
    <row r="37" spans="1:14">
      <c r="A37" s="114" t="s">
        <v>248</v>
      </c>
      <c r="B37" s="844" t="str">
        <f>VLOOKUP(A37,EQUIPOS!A7:D154,3,FALSE)</f>
        <v>Grúa telescópica de 50 Ton.</v>
      </c>
      <c r="C37" s="845"/>
      <c r="D37" s="845"/>
      <c r="E37" s="845"/>
      <c r="F37" s="845"/>
      <c r="G37" s="845"/>
      <c r="H37" s="846"/>
      <c r="I37" s="276"/>
      <c r="J37" s="277"/>
      <c r="K37" s="278">
        <f>VLOOKUP(A37,EQUIPOS!A7:D162,4,FALSE)</f>
        <v>291668</v>
      </c>
      <c r="L37" s="279"/>
      <c r="M37" s="280">
        <v>4</v>
      </c>
      <c r="N37" s="281">
        <f>K37/M37</f>
        <v>72917</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957.5100976143749</v>
      </c>
    </row>
    <row r="43" spans="1:14" ht="15" thickBot="1">
      <c r="B43" s="831" t="s">
        <v>1037</v>
      </c>
      <c r="C43" s="832"/>
      <c r="D43" s="832"/>
      <c r="E43" s="832"/>
      <c r="F43" s="832"/>
      <c r="G43" s="832"/>
      <c r="H43" s="832"/>
      <c r="I43" s="832"/>
      <c r="J43" s="832"/>
      <c r="K43" s="832"/>
      <c r="L43" s="832"/>
      <c r="M43" s="833"/>
      <c r="N43" s="105">
        <f>SUM(N36:N42)</f>
        <v>78658.135097614373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20">
        <f>VLOOKUP(A59,TRANSPORTE!A5:D117,4,FALSE)</f>
        <v>1</v>
      </c>
      <c r="M59" s="921"/>
      <c r="N59" s="296">
        <f>K59*L59</f>
        <v>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9575.100976143749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88234.236073758118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17646.847214751626</v>
      </c>
      <c r="M83" s="866"/>
      <c r="N83" s="57"/>
    </row>
    <row r="84" spans="1:14">
      <c r="B84" s="95" t="s">
        <v>1057</v>
      </c>
      <c r="C84" s="96"/>
      <c r="D84" s="96"/>
      <c r="E84" s="96"/>
      <c r="F84" s="96"/>
      <c r="G84" s="96"/>
      <c r="H84" s="96"/>
      <c r="I84" s="93"/>
      <c r="J84" s="94"/>
      <c r="K84" s="313">
        <v>0.05</v>
      </c>
      <c r="L84" s="865">
        <f>N78*K84</f>
        <v>4411.7118036879065</v>
      </c>
      <c r="M84" s="866"/>
      <c r="N84" s="57"/>
    </row>
    <row r="85" spans="1:14" ht="15" thickBot="1">
      <c r="B85" s="97" t="s">
        <v>1058</v>
      </c>
      <c r="C85" s="98"/>
      <c r="D85" s="98"/>
      <c r="E85" s="98"/>
      <c r="F85" s="98"/>
      <c r="G85" s="98"/>
      <c r="H85" s="98"/>
      <c r="I85" s="99"/>
      <c r="J85" s="100"/>
      <c r="K85" s="314">
        <v>0.05</v>
      </c>
      <c r="L85" s="867">
        <f>N78*K85</f>
        <v>4411.7118036879065</v>
      </c>
      <c r="M85" s="868"/>
      <c r="N85" s="57"/>
    </row>
    <row r="86" spans="1:14" ht="15" thickBot="1">
      <c r="B86" s="831" t="s">
        <v>1037</v>
      </c>
      <c r="C86" s="832"/>
      <c r="D86" s="832"/>
      <c r="E86" s="832"/>
      <c r="F86" s="832"/>
      <c r="G86" s="832"/>
      <c r="H86" s="832"/>
      <c r="I86" s="832"/>
      <c r="J86" s="832"/>
      <c r="K86" s="832"/>
      <c r="L86" s="832"/>
      <c r="M86" s="833"/>
      <c r="N86" s="58">
        <f>L83+L84+L85</f>
        <v>26470.270822127441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114704.50689588556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307</v>
      </c>
      <c r="B36" s="844" t="str">
        <f>VLOOKUP(A36,EQUIPOS!A6:D154,3,FALSE)</f>
        <v>Retroexcavadora, Potencia en el Volante 78 HP 2200 RPM</v>
      </c>
      <c r="C36" s="845"/>
      <c r="D36" s="845"/>
      <c r="E36" s="845"/>
      <c r="F36" s="845"/>
      <c r="G36" s="845"/>
      <c r="H36" s="846"/>
      <c r="I36" s="276"/>
      <c r="J36" s="277"/>
      <c r="K36" s="278">
        <f>VLOOKUP(A36,EQUIPOS!A6:D161,4,FALSE)</f>
        <v>138513</v>
      </c>
      <c r="L36" s="279"/>
      <c r="M36" s="280">
        <v>5</v>
      </c>
      <c r="N36" s="281">
        <f>K36/M36</f>
        <v>27702.6</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102.1344104122</v>
      </c>
    </row>
    <row r="43" spans="1:14" ht="15" thickBot="1">
      <c r="B43" s="831" t="s">
        <v>1037</v>
      </c>
      <c r="C43" s="832"/>
      <c r="D43" s="832"/>
      <c r="E43" s="832"/>
      <c r="F43" s="832"/>
      <c r="G43" s="832"/>
      <c r="H43" s="832"/>
      <c r="I43" s="832"/>
      <c r="J43" s="832"/>
      <c r="K43" s="832"/>
      <c r="L43" s="832"/>
      <c r="M43" s="833"/>
      <c r="N43" s="105">
        <f>SUM(N36:N42)</f>
        <v>27804.734410412198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20">
        <f>VLOOKUP(A59,TRANSPORTE!A5:D94,4,FALSE)</f>
        <v>1236</v>
      </c>
      <c r="M59" s="921"/>
      <c r="N59" s="296">
        <f>K59*L59</f>
        <v>867.67199999999991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867.67199999999991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5106.7205206099998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33779.126931022198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6755.8253862044403</v>
      </c>
      <c r="M83" s="866"/>
      <c r="N83" s="57"/>
    </row>
    <row r="84" spans="1:14">
      <c r="B84" s="95" t="s">
        <v>1057</v>
      </c>
      <c r="C84" s="96"/>
      <c r="D84" s="96"/>
      <c r="E84" s="96"/>
      <c r="F84" s="96"/>
      <c r="G84" s="96"/>
      <c r="H84" s="96"/>
      <c r="I84" s="93"/>
      <c r="J84" s="94"/>
      <c r="K84" s="313">
        <v>0.05</v>
      </c>
      <c r="L84" s="865">
        <f>N78*K84</f>
        <v>1688.9563465511101</v>
      </c>
      <c r="M84" s="866"/>
      <c r="N84" s="57"/>
    </row>
    <row r="85" spans="1:14" ht="15" thickBot="1">
      <c r="B85" s="97" t="s">
        <v>1058</v>
      </c>
      <c r="C85" s="98"/>
      <c r="D85" s="98"/>
      <c r="E85" s="98"/>
      <c r="F85" s="98"/>
      <c r="G85" s="98"/>
      <c r="H85" s="98"/>
      <c r="I85" s="99"/>
      <c r="J85" s="100"/>
      <c r="K85" s="314">
        <v>0.05</v>
      </c>
      <c r="L85" s="867">
        <f>N78*K85</f>
        <v>1688.9563465511101</v>
      </c>
      <c r="M85" s="868"/>
      <c r="N85" s="57"/>
    </row>
    <row r="86" spans="1:14" ht="15" thickBot="1">
      <c r="B86" s="831" t="s">
        <v>1037</v>
      </c>
      <c r="C86" s="832"/>
      <c r="D86" s="832"/>
      <c r="E86" s="832"/>
      <c r="F86" s="832"/>
      <c r="G86" s="832"/>
      <c r="H86" s="832"/>
      <c r="I86" s="832"/>
      <c r="J86" s="832"/>
      <c r="K86" s="832"/>
      <c r="L86" s="832"/>
      <c r="M86" s="833"/>
      <c r="N86" s="58">
        <f>L83+L84+L85</f>
        <v>10133.738079306659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43912.865010328853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307</v>
      </c>
      <c r="B36" s="844" t="str">
        <f>VLOOKUP(A36,EQUIPOS!A6:D154,3,FALSE)</f>
        <v>Retroexcavadora, Potencia en el Volante 78 HP 2200 RPM</v>
      </c>
      <c r="C36" s="845"/>
      <c r="D36" s="845"/>
      <c r="E36" s="845"/>
      <c r="F36" s="845"/>
      <c r="G36" s="845"/>
      <c r="H36" s="846"/>
      <c r="I36" s="276"/>
      <c r="J36" s="277"/>
      <c r="K36" s="278">
        <f>VLOOKUP(A36,EQUIPOS!A6:D161,4,FALSE)</f>
        <v>138513</v>
      </c>
      <c r="L36" s="279"/>
      <c r="M36" s="280">
        <v>4</v>
      </c>
      <c r="N36" s="281">
        <f>K36/M36</f>
        <v>34628.25</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63.834006507624999</v>
      </c>
    </row>
    <row r="43" spans="1:14" ht="15" thickBot="1">
      <c r="B43" s="831" t="s">
        <v>1037</v>
      </c>
      <c r="C43" s="832"/>
      <c r="D43" s="832"/>
      <c r="E43" s="832"/>
      <c r="F43" s="832"/>
      <c r="G43" s="832"/>
      <c r="H43" s="832"/>
      <c r="I43" s="832"/>
      <c r="J43" s="832"/>
      <c r="K43" s="832"/>
      <c r="L43" s="832"/>
      <c r="M43" s="833"/>
      <c r="N43" s="105">
        <f>SUM(N36:N42)</f>
        <v>34692.084006507626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20">
        <f>VLOOKUP(A59,TRANSPORTE!A5:D94,4,FALSE)</f>
        <v>1236</v>
      </c>
      <c r="M59" s="921"/>
      <c r="N59" s="296">
        <f>K59*L59</f>
        <v>3745.08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3745.08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3191.70032538125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41628.864331888879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8325.7728663777762</v>
      </c>
      <c r="M83" s="866"/>
      <c r="N83" s="57"/>
    </row>
    <row r="84" spans="1:14">
      <c r="B84" s="95" t="s">
        <v>1057</v>
      </c>
      <c r="C84" s="96"/>
      <c r="D84" s="96"/>
      <c r="E84" s="96"/>
      <c r="F84" s="96"/>
      <c r="G84" s="96"/>
      <c r="H84" s="96"/>
      <c r="I84" s="93"/>
      <c r="J84" s="94"/>
      <c r="K84" s="313">
        <v>0.05</v>
      </c>
      <c r="L84" s="865">
        <f>N78*K84</f>
        <v>2081.443216594444</v>
      </c>
      <c r="M84" s="866"/>
      <c r="N84" s="57"/>
    </row>
    <row r="85" spans="1:14" ht="15" thickBot="1">
      <c r="B85" s="97" t="s">
        <v>1058</v>
      </c>
      <c r="C85" s="98"/>
      <c r="D85" s="98"/>
      <c r="E85" s="98"/>
      <c r="F85" s="98"/>
      <c r="G85" s="98"/>
      <c r="H85" s="98"/>
      <c r="I85" s="99"/>
      <c r="J85" s="100"/>
      <c r="K85" s="314">
        <v>0.05</v>
      </c>
      <c r="L85" s="867">
        <f>N78*K85</f>
        <v>2081.443216594444</v>
      </c>
      <c r="M85" s="868"/>
      <c r="N85" s="57"/>
    </row>
    <row r="86" spans="1:14" ht="15" thickBot="1">
      <c r="B86" s="831" t="s">
        <v>1037</v>
      </c>
      <c r="C86" s="832"/>
      <c r="D86" s="832"/>
      <c r="E86" s="832"/>
      <c r="F86" s="832"/>
      <c r="G86" s="832"/>
      <c r="H86" s="832"/>
      <c r="I86" s="832"/>
      <c r="J86" s="832"/>
      <c r="K86" s="832"/>
      <c r="L86" s="832"/>
      <c r="M86" s="833"/>
      <c r="N86" s="58">
        <f>L83+L84+L85</f>
        <v>12488.659299566663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54117.523631455544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c r="B36" s="844"/>
      <c r="C36" s="845"/>
      <c r="D36" s="845"/>
      <c r="E36" s="845"/>
      <c r="F36" s="845"/>
      <c r="G36" s="845"/>
      <c r="H36" s="846"/>
      <c r="I36" s="276"/>
      <c r="J36" s="277"/>
      <c r="K36" s="278"/>
      <c r="L36" s="279"/>
      <c r="M36" s="280"/>
      <c r="N36" s="281"/>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136.17921388293334</v>
      </c>
    </row>
    <row r="43" spans="1:14" ht="15" thickBot="1">
      <c r="B43" s="831" t="s">
        <v>1037</v>
      </c>
      <c r="C43" s="832"/>
      <c r="D43" s="832"/>
      <c r="E43" s="832"/>
      <c r="F43" s="832"/>
      <c r="G43" s="832"/>
      <c r="H43" s="832"/>
      <c r="I43" s="832"/>
      <c r="J43" s="832"/>
      <c r="K43" s="832"/>
      <c r="L43" s="832"/>
      <c r="M43" s="833"/>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6"/>
      <c r="C53" s="827"/>
      <c r="D53" s="827"/>
      <c r="E53" s="827"/>
      <c r="F53" s="827"/>
      <c r="G53" s="827"/>
      <c r="H53" s="827"/>
      <c r="I53" s="828"/>
      <c r="J53" s="48"/>
      <c r="K53" s="50"/>
      <c r="L53" s="829"/>
      <c r="M53" s="830"/>
      <c r="N53" s="51"/>
    </row>
    <row r="54" spans="2:14" ht="15" thickBot="1">
      <c r="B54" s="831" t="s">
        <v>1037</v>
      </c>
      <c r="C54" s="832"/>
      <c r="D54" s="832"/>
      <c r="E54" s="832"/>
      <c r="F54" s="832"/>
      <c r="G54" s="832"/>
      <c r="H54" s="832"/>
      <c r="I54" s="832"/>
      <c r="J54" s="832"/>
      <c r="K54" s="832"/>
      <c r="L54" s="832"/>
      <c r="M54" s="83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4" t="s">
        <v>1045</v>
      </c>
      <c r="M58" s="807"/>
      <c r="N58" s="82" t="s">
        <v>1035</v>
      </c>
    </row>
    <row r="59" spans="2:14">
      <c r="B59" s="52"/>
      <c r="C59" s="326"/>
      <c r="D59" s="326"/>
      <c r="E59" s="326"/>
      <c r="F59" s="326"/>
      <c r="G59" s="326"/>
      <c r="H59" s="320"/>
      <c r="I59" s="288"/>
      <c r="J59" s="295"/>
      <c r="K59" s="288"/>
      <c r="L59" s="920"/>
      <c r="M59" s="9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1361.7921388293332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299.59427054245333</v>
      </c>
      <c r="M83" s="866"/>
      <c r="N83" s="57"/>
    </row>
    <row r="84" spans="1:14">
      <c r="B84" s="95" t="s">
        <v>1057</v>
      </c>
      <c r="C84" s="96"/>
      <c r="D84" s="96"/>
      <c r="E84" s="96"/>
      <c r="F84" s="96"/>
      <c r="G84" s="96"/>
      <c r="H84" s="96"/>
      <c r="I84" s="93"/>
      <c r="J84" s="94"/>
      <c r="K84" s="313">
        <v>0.05</v>
      </c>
      <c r="L84" s="865">
        <f>N78*K84</f>
        <v>74.898567635613333</v>
      </c>
      <c r="M84" s="866"/>
      <c r="N84" s="57"/>
    </row>
    <row r="85" spans="1:14" ht="15" thickBot="1">
      <c r="B85" s="97" t="s">
        <v>1058</v>
      </c>
      <c r="C85" s="98"/>
      <c r="D85" s="98"/>
      <c r="E85" s="98"/>
      <c r="F85" s="98"/>
      <c r="G85" s="98"/>
      <c r="H85" s="98"/>
      <c r="I85" s="99"/>
      <c r="J85" s="100"/>
      <c r="K85" s="314">
        <v>0.05</v>
      </c>
      <c r="L85" s="867">
        <f>N78*K85</f>
        <v>74.898567635613333</v>
      </c>
      <c r="M85" s="868"/>
      <c r="N85" s="57"/>
    </row>
    <row r="86" spans="1:14" ht="15" thickBot="1">
      <c r="B86" s="831" t="s">
        <v>1037</v>
      </c>
      <c r="C86" s="832"/>
      <c r="D86" s="832"/>
      <c r="E86" s="832"/>
      <c r="F86" s="832"/>
      <c r="G86" s="832"/>
      <c r="H86" s="832"/>
      <c r="I86" s="832"/>
      <c r="J86" s="832"/>
      <c r="K86" s="832"/>
      <c r="L86" s="832"/>
      <c r="M86" s="833"/>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310</v>
      </c>
      <c r="B36" s="844" t="str">
        <f>VLOOKUP(A36,EQUIPOS!A6:D154,3,FALSE)</f>
        <v>Retroexcavadora A25C</v>
      </c>
      <c r="C36" s="845"/>
      <c r="D36" s="845"/>
      <c r="E36" s="845"/>
      <c r="F36" s="845"/>
      <c r="G36" s="845"/>
      <c r="H36" s="846"/>
      <c r="I36" s="276"/>
      <c r="J36" s="277"/>
      <c r="K36" s="278">
        <f>VLOOKUP(A36,EQUIPOS!A6:D163,4,FALSE)</f>
        <v>166523</v>
      </c>
      <c r="L36" s="279"/>
      <c r="M36" s="280">
        <v>3</v>
      </c>
      <c r="N36" s="281">
        <f>K36/M36</f>
        <v>55507.666666666664</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85.112008676833341</v>
      </c>
    </row>
    <row r="43" spans="1:14" ht="15" thickBot="1">
      <c r="B43" s="831" t="s">
        <v>1037</v>
      </c>
      <c r="C43" s="832"/>
      <c r="D43" s="832"/>
      <c r="E43" s="832"/>
      <c r="F43" s="832"/>
      <c r="G43" s="832"/>
      <c r="H43" s="832"/>
      <c r="I43" s="832"/>
      <c r="J43" s="832"/>
      <c r="K43" s="832"/>
      <c r="L43" s="832"/>
      <c r="M43" s="833"/>
      <c r="N43" s="105">
        <f>SUM(N36:N42)</f>
        <v>55592.778675343499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20">
        <f>VLOOKUP(A59,TRANSPORTE!A6:D117,4,FALSE)</f>
        <v>1172</v>
      </c>
      <c r="M59" s="921"/>
      <c r="N59" s="296">
        <f>K59*L59</f>
        <v>1992.3999999999999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1992.3999999999999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8511.2008676833339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66096.379543026836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13219.275908605368</v>
      </c>
      <c r="M83" s="866"/>
      <c r="N83" s="57"/>
    </row>
    <row r="84" spans="1:14">
      <c r="B84" s="95" t="s">
        <v>1057</v>
      </c>
      <c r="C84" s="96"/>
      <c r="D84" s="96"/>
      <c r="E84" s="96"/>
      <c r="F84" s="96"/>
      <c r="G84" s="96"/>
      <c r="H84" s="96"/>
      <c r="I84" s="93"/>
      <c r="J84" s="94"/>
      <c r="K84" s="313">
        <v>0.05</v>
      </c>
      <c r="L84" s="865">
        <f>N78*K84</f>
        <v>3304.8189771513421</v>
      </c>
      <c r="M84" s="866"/>
      <c r="N84" s="57"/>
    </row>
    <row r="85" spans="1:14" ht="15" thickBot="1">
      <c r="B85" s="97" t="s">
        <v>1058</v>
      </c>
      <c r="C85" s="98"/>
      <c r="D85" s="98"/>
      <c r="E85" s="98"/>
      <c r="F85" s="98"/>
      <c r="G85" s="98"/>
      <c r="H85" s="98"/>
      <c r="I85" s="99"/>
      <c r="J85" s="100"/>
      <c r="K85" s="314">
        <v>0.05</v>
      </c>
      <c r="L85" s="867">
        <f>N78*K85</f>
        <v>3304.8189771513421</v>
      </c>
      <c r="M85" s="868"/>
      <c r="N85" s="57"/>
    </row>
    <row r="86" spans="1:14" ht="15" thickBot="1">
      <c r="B86" s="831" t="s">
        <v>1037</v>
      </c>
      <c r="C86" s="832"/>
      <c r="D86" s="832"/>
      <c r="E86" s="832"/>
      <c r="F86" s="832"/>
      <c r="G86" s="832"/>
      <c r="H86" s="832"/>
      <c r="I86" s="832"/>
      <c r="J86" s="832"/>
      <c r="K86" s="832"/>
      <c r="L86" s="832"/>
      <c r="M86" s="833"/>
      <c r="N86" s="58">
        <f>L83+L84+L85</f>
        <v>19828.913862908052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85925.293405934892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310</v>
      </c>
      <c r="B36" s="844" t="str">
        <f>VLOOKUP(A36,EQUIPOS!A6:D154,3,FALSE)</f>
        <v>Retroexcavadora A25C</v>
      </c>
      <c r="C36" s="845"/>
      <c r="D36" s="845"/>
      <c r="E36" s="845"/>
      <c r="F36" s="845"/>
      <c r="G36" s="845"/>
      <c r="H36" s="846"/>
      <c r="I36" s="276"/>
      <c r="J36" s="277"/>
      <c r="K36" s="278">
        <f>VLOOKUP(A36,EQUIPOS!A6:D163,4,FALSE)</f>
        <v>166523</v>
      </c>
      <c r="L36" s="279"/>
      <c r="M36" s="280">
        <v>3</v>
      </c>
      <c r="N36" s="281">
        <f>K36/M36</f>
        <v>55507.666666666664</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85.112008676833341</v>
      </c>
    </row>
    <row r="43" spans="1:14" ht="15" thickBot="1">
      <c r="B43" s="831" t="s">
        <v>1037</v>
      </c>
      <c r="C43" s="832"/>
      <c r="D43" s="832"/>
      <c r="E43" s="832"/>
      <c r="F43" s="832"/>
      <c r="G43" s="832"/>
      <c r="H43" s="832"/>
      <c r="I43" s="832"/>
      <c r="J43" s="832"/>
      <c r="K43" s="832"/>
      <c r="L43" s="832"/>
      <c r="M43" s="833"/>
      <c r="N43" s="105">
        <f>SUM(N36:N42)</f>
        <v>55592.778675343499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20">
        <f>VLOOKUP(A59,TRANSPORTE!A6:D117,4,FALSE)</f>
        <v>1172</v>
      </c>
      <c r="M59" s="921"/>
      <c r="N59" s="296">
        <f>K59*L59</f>
        <v>1992.3999999999999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1992.3999999999999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8511.2008676833339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66096.379543026836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13219.275908605368</v>
      </c>
      <c r="M83" s="866"/>
      <c r="N83" s="57"/>
    </row>
    <row r="84" spans="1:14">
      <c r="B84" s="95" t="s">
        <v>1057</v>
      </c>
      <c r="C84" s="96"/>
      <c r="D84" s="96"/>
      <c r="E84" s="96"/>
      <c r="F84" s="96"/>
      <c r="G84" s="96"/>
      <c r="H84" s="96"/>
      <c r="I84" s="93"/>
      <c r="J84" s="94"/>
      <c r="K84" s="313">
        <v>0.05</v>
      </c>
      <c r="L84" s="865">
        <f>N78*K84</f>
        <v>3304.8189771513421</v>
      </c>
      <c r="M84" s="866"/>
      <c r="N84" s="57"/>
    </row>
    <row r="85" spans="1:14" ht="15" thickBot="1">
      <c r="B85" s="97" t="s">
        <v>1058</v>
      </c>
      <c r="C85" s="98"/>
      <c r="D85" s="98"/>
      <c r="E85" s="98"/>
      <c r="F85" s="98"/>
      <c r="G85" s="98"/>
      <c r="H85" s="98"/>
      <c r="I85" s="99"/>
      <c r="J85" s="100"/>
      <c r="K85" s="314">
        <v>0.05</v>
      </c>
      <c r="L85" s="867">
        <f>N78*K85</f>
        <v>3304.8189771513421</v>
      </c>
      <c r="M85" s="868"/>
      <c r="N85" s="57"/>
    </row>
    <row r="86" spans="1:14" ht="15" thickBot="1">
      <c r="B86" s="831" t="s">
        <v>1037</v>
      </c>
      <c r="C86" s="832"/>
      <c r="D86" s="832"/>
      <c r="E86" s="832"/>
      <c r="F86" s="832"/>
      <c r="G86" s="832"/>
      <c r="H86" s="832"/>
      <c r="I86" s="832"/>
      <c r="J86" s="832"/>
      <c r="K86" s="832"/>
      <c r="L86" s="832"/>
      <c r="M86" s="833"/>
      <c r="N86" s="58">
        <f>L83+L84+L85</f>
        <v>19828.913862908052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85925.293405934892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45</v>
      </c>
      <c r="N36" s="281">
        <f>K36/M36</f>
        <v>4644.6444444444442</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1.4185334779472223</v>
      </c>
    </row>
    <row r="43" spans="1:14" ht="15" thickBot="1">
      <c r="B43" s="831" t="s">
        <v>1037</v>
      </c>
      <c r="C43" s="832"/>
      <c r="D43" s="832"/>
      <c r="E43" s="832"/>
      <c r="F43" s="832"/>
      <c r="G43" s="832"/>
      <c r="H43" s="832"/>
      <c r="I43" s="832"/>
      <c r="J43" s="832"/>
      <c r="K43" s="832"/>
      <c r="L43" s="832"/>
      <c r="M43" s="833"/>
      <c r="N43" s="105">
        <f>SUM(N36:N42)</f>
        <v>4646.0629779223918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20">
        <f>VLOOKUP(A59,TRANSPORTE!A6:D117,4,FALSE)</f>
        <v>1</v>
      </c>
      <c r="M59" s="921"/>
      <c r="N59" s="296">
        <f>K59*L59</f>
        <v>35.700000000000003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35.700000000000003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141.85334779472223</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4823.6163257171138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964.72326514342285</v>
      </c>
      <c r="M83" s="866"/>
      <c r="N83" s="57"/>
    </row>
    <row r="84" spans="1:14">
      <c r="B84" s="95" t="s">
        <v>1057</v>
      </c>
      <c r="C84" s="96"/>
      <c r="D84" s="96"/>
      <c r="E84" s="96"/>
      <c r="F84" s="96"/>
      <c r="G84" s="96"/>
      <c r="H84" s="96"/>
      <c r="I84" s="93"/>
      <c r="J84" s="94"/>
      <c r="K84" s="313">
        <v>0.05</v>
      </c>
      <c r="L84" s="865">
        <f>N78*K84</f>
        <v>241.18081628585571</v>
      </c>
      <c r="M84" s="866"/>
      <c r="N84" s="57"/>
    </row>
    <row r="85" spans="1:14" ht="15" thickBot="1">
      <c r="B85" s="97" t="s">
        <v>1058</v>
      </c>
      <c r="C85" s="98"/>
      <c r="D85" s="98"/>
      <c r="E85" s="98"/>
      <c r="F85" s="98"/>
      <c r="G85" s="98"/>
      <c r="H85" s="98"/>
      <c r="I85" s="99"/>
      <c r="J85" s="100"/>
      <c r="K85" s="314">
        <v>0.05</v>
      </c>
      <c r="L85" s="867">
        <f>N78*K85</f>
        <v>241.18081628585571</v>
      </c>
      <c r="M85" s="868"/>
      <c r="N85" s="57"/>
    </row>
    <row r="86" spans="1:14" ht="15" thickBot="1">
      <c r="B86" s="831" t="s">
        <v>1037</v>
      </c>
      <c r="C86" s="832"/>
      <c r="D86" s="832"/>
      <c r="E86" s="832"/>
      <c r="F86" s="832"/>
      <c r="G86" s="832"/>
      <c r="H86" s="832"/>
      <c r="I86" s="832"/>
      <c r="J86" s="832"/>
      <c r="K86" s="832"/>
      <c r="L86" s="832"/>
      <c r="M86" s="833"/>
      <c r="N86" s="58">
        <f>L83+L84+L85</f>
        <v>1447.084897715134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6270.7012234322483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c r="B36" s="844"/>
      <c r="C36" s="845"/>
      <c r="D36" s="845"/>
      <c r="E36" s="845"/>
      <c r="F36" s="845"/>
      <c r="G36" s="845"/>
      <c r="H36" s="846"/>
      <c r="I36" s="276"/>
      <c r="J36" s="277"/>
      <c r="K36" s="278"/>
      <c r="L36" s="279"/>
      <c r="M36" s="280"/>
      <c r="N36" s="281"/>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0.1</v>
      </c>
      <c r="M42" s="856"/>
      <c r="N42" s="111">
        <f>N76*L42</f>
        <v>56.741339117888892</v>
      </c>
    </row>
    <row r="43" spans="1:14" ht="15" thickBot="1">
      <c r="B43" s="831" t="s">
        <v>1037</v>
      </c>
      <c r="C43" s="832"/>
      <c r="D43" s="832"/>
      <c r="E43" s="832"/>
      <c r="F43" s="832"/>
      <c r="G43" s="832"/>
      <c r="H43" s="832"/>
      <c r="I43" s="832"/>
      <c r="J43" s="832"/>
      <c r="K43" s="832"/>
      <c r="L43" s="832"/>
      <c r="M43" s="833"/>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20">
        <f>VLOOKUP(A59,TRANSPORTE!A6:D117,4,FALSE)</f>
        <v>1</v>
      </c>
      <c r="M59" s="921"/>
      <c r="N59" s="296">
        <f>K59*L59</f>
        <v>10.25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10.25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634.40473029677776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126.88094605935555</v>
      </c>
      <c r="M83" s="866"/>
      <c r="N83" s="57"/>
    </row>
    <row r="84" spans="1:14">
      <c r="B84" s="95" t="s">
        <v>1057</v>
      </c>
      <c r="C84" s="96"/>
      <c r="D84" s="96"/>
      <c r="E84" s="96"/>
      <c r="F84" s="96"/>
      <c r="G84" s="96"/>
      <c r="H84" s="96"/>
      <c r="I84" s="93"/>
      <c r="J84" s="94"/>
      <c r="K84" s="313">
        <v>0.05</v>
      </c>
      <c r="L84" s="865">
        <f>N78*K84</f>
        <v>31.720236514838888</v>
      </c>
      <c r="M84" s="866"/>
      <c r="N84" s="57"/>
    </row>
    <row r="85" spans="1:14" ht="15" thickBot="1">
      <c r="B85" s="97" t="s">
        <v>1058</v>
      </c>
      <c r="C85" s="98"/>
      <c r="D85" s="98"/>
      <c r="E85" s="98"/>
      <c r="F85" s="98"/>
      <c r="G85" s="98"/>
      <c r="H85" s="98"/>
      <c r="I85" s="99"/>
      <c r="J85" s="100"/>
      <c r="K85" s="314">
        <v>0.05</v>
      </c>
      <c r="L85" s="867">
        <f>N78*K85</f>
        <v>31.720236514838888</v>
      </c>
      <c r="M85" s="868"/>
      <c r="N85" s="57"/>
    </row>
    <row r="86" spans="1:14" ht="15" thickBot="1">
      <c r="B86" s="831" t="s">
        <v>1037</v>
      </c>
      <c r="C86" s="832"/>
      <c r="D86" s="832"/>
      <c r="E86" s="832"/>
      <c r="F86" s="832"/>
      <c r="G86" s="832"/>
      <c r="H86" s="832"/>
      <c r="I86" s="832"/>
      <c r="J86" s="832"/>
      <c r="K86" s="832"/>
      <c r="L86" s="832"/>
      <c r="M86" s="833"/>
      <c r="N86" s="58">
        <f>L83+L84+L85</f>
        <v>190.32141908903333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824.72614938581114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45</v>
      </c>
      <c r="N36" s="281">
        <f>K36/M36</f>
        <v>4644.6444444444442</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1.4185334779472223</v>
      </c>
    </row>
    <row r="43" spans="1:14" ht="15" thickBot="1">
      <c r="B43" s="831" t="s">
        <v>1037</v>
      </c>
      <c r="C43" s="832"/>
      <c r="D43" s="832"/>
      <c r="E43" s="832"/>
      <c r="F43" s="832"/>
      <c r="G43" s="832"/>
      <c r="H43" s="832"/>
      <c r="I43" s="832"/>
      <c r="J43" s="832"/>
      <c r="K43" s="832"/>
      <c r="L43" s="832"/>
      <c r="M43" s="833"/>
      <c r="N43" s="105">
        <f>SUM(N36:N42)</f>
        <v>4646.0629779223918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20">
        <f>VLOOKUP(A59,TRANSPORTE!A6:D117,4,FALSE)</f>
        <v>1251</v>
      </c>
      <c r="M59" s="921"/>
      <c r="N59" s="296">
        <f>K59*L59</f>
        <v>1013.9292449999999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1013.9292449999999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141.85334779472223</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5801.8455707171142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1160.3691141434228</v>
      </c>
      <c r="M83" s="866"/>
      <c r="N83" s="57"/>
    </row>
    <row r="84" spans="1:14">
      <c r="B84" s="95" t="s">
        <v>1057</v>
      </c>
      <c r="C84" s="96"/>
      <c r="D84" s="96"/>
      <c r="E84" s="96"/>
      <c r="F84" s="96"/>
      <c r="G84" s="96"/>
      <c r="H84" s="96"/>
      <c r="I84" s="93"/>
      <c r="J84" s="94"/>
      <c r="K84" s="313">
        <v>0.05</v>
      </c>
      <c r="L84" s="865">
        <f>N78*K84</f>
        <v>290.09227853585571</v>
      </c>
      <c r="M84" s="866"/>
      <c r="N84" s="57"/>
    </row>
    <row r="85" spans="1:14" ht="15" thickBot="1">
      <c r="B85" s="97" t="s">
        <v>1058</v>
      </c>
      <c r="C85" s="98"/>
      <c r="D85" s="98"/>
      <c r="E85" s="98"/>
      <c r="F85" s="98"/>
      <c r="G85" s="98"/>
      <c r="H85" s="98"/>
      <c r="I85" s="99"/>
      <c r="J85" s="100"/>
      <c r="K85" s="314">
        <v>0.05</v>
      </c>
      <c r="L85" s="867">
        <f>N78*K85</f>
        <v>290.09227853585571</v>
      </c>
      <c r="M85" s="868"/>
      <c r="N85" s="57"/>
    </row>
    <row r="86" spans="1:14" ht="15" thickBot="1">
      <c r="B86" s="831" t="s">
        <v>1037</v>
      </c>
      <c r="C86" s="832"/>
      <c r="D86" s="832"/>
      <c r="E86" s="832"/>
      <c r="F86" s="832"/>
      <c r="G86" s="832"/>
      <c r="H86" s="832"/>
      <c r="I86" s="832"/>
      <c r="J86" s="832"/>
      <c r="K86" s="832"/>
      <c r="L86" s="832"/>
      <c r="M86" s="833"/>
      <c r="N86" s="58">
        <f>L83+L84+L85</f>
        <v>1740.5536712151343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7542.3992419322485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VLOOKUP(A36,EQUIPOS!A5:D154,4,FALSE)</f>
        <v>278192</v>
      </c>
      <c r="L36" s="279"/>
      <c r="M36" s="280">
        <v>0.625</v>
      </c>
      <c r="N36" s="281">
        <f>K36/M36</f>
        <v>445107.20000000001</v>
      </c>
    </row>
    <row r="37" spans="1:14">
      <c r="A37" s="114" t="s">
        <v>241</v>
      </c>
      <c r="B37" s="844" t="str">
        <f>VLOOKUP(A37,EQUIPOS!A7:D154,3,FALSE)</f>
        <v>Grúa (capacidad 15 ton)</v>
      </c>
      <c r="C37" s="845"/>
      <c r="D37" s="845"/>
      <c r="E37" s="845"/>
      <c r="F37" s="845"/>
      <c r="G37" s="845"/>
      <c r="H37" s="846"/>
      <c r="I37" s="276"/>
      <c r="J37" s="277"/>
      <c r="K37" s="278">
        <f>VLOOKUP(A37,EQUIPOS!A6:D154,4,FALSE)</f>
        <v>164155</v>
      </c>
      <c r="L37" s="279"/>
      <c r="M37" s="280">
        <v>0.625</v>
      </c>
      <c r="N37" s="281">
        <f>K37/M37</f>
        <v>262648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2553.3602603050003</v>
      </c>
    </row>
    <row r="43" spans="1:14" ht="15" thickBot="1">
      <c r="B43" s="831" t="s">
        <v>1037</v>
      </c>
      <c r="C43" s="832"/>
      <c r="D43" s="832"/>
      <c r="E43" s="832"/>
      <c r="F43" s="832"/>
      <c r="G43" s="832"/>
      <c r="H43" s="832"/>
      <c r="I43" s="832"/>
      <c r="J43" s="832"/>
      <c r="K43" s="832"/>
      <c r="L43" s="832"/>
      <c r="M43" s="833"/>
      <c r="N43" s="403">
        <f>SUM(N36:N42)</f>
        <v>710308.56026030495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45050</v>
      </c>
      <c r="N51" s="281">
        <f>K51*M51</f>
        <v>90100</v>
      </c>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1292470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2053845.7654664048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410769.15309328097</v>
      </c>
      <c r="M83" s="866"/>
      <c r="N83" s="57"/>
    </row>
    <row r="84" spans="1:14">
      <c r="B84" s="95" t="s">
        <v>1057</v>
      </c>
      <c r="C84" s="96"/>
      <c r="D84" s="96"/>
      <c r="E84" s="96"/>
      <c r="F84" s="96"/>
      <c r="G84" s="96"/>
      <c r="H84" s="96"/>
      <c r="I84" s="93"/>
      <c r="J84" s="94"/>
      <c r="K84" s="313">
        <v>0.05</v>
      </c>
      <c r="L84" s="865">
        <f>N78*K84</f>
        <v>102692.28827332024</v>
      </c>
      <c r="M84" s="866"/>
      <c r="N84" s="57"/>
    </row>
    <row r="85" spans="1:14" ht="15" thickBot="1">
      <c r="B85" s="97" t="s">
        <v>1058</v>
      </c>
      <c r="C85" s="98"/>
      <c r="D85" s="98"/>
      <c r="E85" s="98"/>
      <c r="F85" s="98"/>
      <c r="G85" s="98"/>
      <c r="H85" s="98"/>
      <c r="I85" s="99"/>
      <c r="J85" s="100"/>
      <c r="K85" s="314">
        <v>0.05</v>
      </c>
      <c r="L85" s="867">
        <f>N78*K85</f>
        <v>102692.28827332024</v>
      </c>
      <c r="M85" s="868"/>
      <c r="N85" s="57"/>
    </row>
    <row r="86" spans="1:14" ht="15" thickBot="1">
      <c r="B86" s="831" t="s">
        <v>1037</v>
      </c>
      <c r="C86" s="832"/>
      <c r="D86" s="832"/>
      <c r="E86" s="832"/>
      <c r="F86" s="832"/>
      <c r="G86" s="832"/>
      <c r="H86" s="832"/>
      <c r="I86" s="832"/>
      <c r="J86" s="832"/>
      <c r="K86" s="832"/>
      <c r="L86" s="832"/>
      <c r="M86" s="833"/>
      <c r="N86" s="58">
        <f>L83+L84+L85</f>
        <v>616153.72963992145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2669999.4951063264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VLOOKUP(A36,EQUIPOS!A6:D163,4,FALSE)</f>
        <v>278192</v>
      </c>
      <c r="L36" s="279"/>
      <c r="M36" s="280">
        <v>0.5</v>
      </c>
      <c r="N36" s="281">
        <f>K36/M36</f>
        <v>556384</v>
      </c>
    </row>
    <row r="37" spans="1:14">
      <c r="A37" s="114" t="s">
        <v>241</v>
      </c>
      <c r="B37" s="844" t="str">
        <f>VLOOKUP(A37,EQUIPOS!A7:D154,3,FALSE)</f>
        <v>Grúa (capacidad 15 ton)</v>
      </c>
      <c r="C37" s="845"/>
      <c r="D37" s="845"/>
      <c r="E37" s="845"/>
      <c r="F37" s="845"/>
      <c r="G37" s="845"/>
      <c r="H37" s="846"/>
      <c r="I37" s="276"/>
      <c r="J37" s="277"/>
      <c r="K37" s="278">
        <f>VLOOKUP(A37,EQUIPOS!A7:D164,4,FALSE)</f>
        <v>164155</v>
      </c>
      <c r="L37" s="279"/>
      <c r="M37" s="280">
        <v>0.5</v>
      </c>
      <c r="N37" s="281">
        <f>K37/M37</f>
        <v>328310</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3191.70032538125</v>
      </c>
    </row>
    <row r="43" spans="1:14" ht="15" thickBot="1">
      <c r="B43" s="831" t="s">
        <v>1037</v>
      </c>
      <c r="C43" s="832"/>
      <c r="D43" s="832"/>
      <c r="E43" s="832"/>
      <c r="F43" s="832"/>
      <c r="G43" s="832"/>
      <c r="H43" s="832"/>
      <c r="I43" s="832"/>
      <c r="J43" s="832"/>
      <c r="K43" s="832"/>
      <c r="L43" s="832"/>
      <c r="M43" s="833"/>
      <c r="N43" s="403">
        <f>SUM(N36:N42)</f>
        <v>887885.70032538124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45050</v>
      </c>
      <c r="N51" s="281">
        <f>K51*M51</f>
        <v>90100</v>
      </c>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1292470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63834.006507624996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2244189.7068330059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448837.94136660121</v>
      </c>
      <c r="M83" s="866"/>
      <c r="N83" s="57"/>
    </row>
    <row r="84" spans="1:14">
      <c r="B84" s="95" t="s">
        <v>1057</v>
      </c>
      <c r="C84" s="96"/>
      <c r="D84" s="96"/>
      <c r="E84" s="96"/>
      <c r="F84" s="96"/>
      <c r="G84" s="96"/>
      <c r="H84" s="96"/>
      <c r="I84" s="93"/>
      <c r="J84" s="94"/>
      <c r="K84" s="313">
        <v>0.05</v>
      </c>
      <c r="L84" s="865">
        <f>N78*K84</f>
        <v>112209.4853416503</v>
      </c>
      <c r="M84" s="866"/>
      <c r="N84" s="57"/>
    </row>
    <row r="85" spans="1:14" ht="15" thickBot="1">
      <c r="B85" s="97" t="s">
        <v>1058</v>
      </c>
      <c r="C85" s="98"/>
      <c r="D85" s="98"/>
      <c r="E85" s="98"/>
      <c r="F85" s="98"/>
      <c r="G85" s="98"/>
      <c r="H85" s="98"/>
      <c r="I85" s="99"/>
      <c r="J85" s="100"/>
      <c r="K85" s="314">
        <v>0.05</v>
      </c>
      <c r="L85" s="867">
        <f>N78*K85</f>
        <v>112209.4853416503</v>
      </c>
      <c r="M85" s="868"/>
      <c r="N85" s="57"/>
    </row>
    <row r="86" spans="1:14" ht="15" thickBot="1">
      <c r="B86" s="831" t="s">
        <v>1037</v>
      </c>
      <c r="C86" s="832"/>
      <c r="D86" s="832"/>
      <c r="E86" s="832"/>
      <c r="F86" s="832"/>
      <c r="G86" s="832"/>
      <c r="H86" s="832"/>
      <c r="I86" s="832"/>
      <c r="J86" s="832"/>
      <c r="K86" s="832"/>
      <c r="L86" s="832"/>
      <c r="M86" s="833"/>
      <c r="N86" s="58">
        <f>L83+L84+L85</f>
        <v>673256.91204990179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2917446.6188829076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10"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VLOOKUP(A36,EQUIPOS!A6:D163,4,FALSE)</f>
        <v>278192</v>
      </c>
      <c r="L36" s="279"/>
      <c r="M36" s="280">
        <v>0.4375</v>
      </c>
      <c r="N36" s="281">
        <f>K36/M36</f>
        <v>635867.42857142852</v>
      </c>
    </row>
    <row r="37" spans="1:14">
      <c r="A37" s="114" t="s">
        <v>241</v>
      </c>
      <c r="B37" s="844" t="str">
        <f>VLOOKUP(A37,EQUIPOS!A7:D154,3,FALSE)</f>
        <v>Grúa (capacidad 15 ton)</v>
      </c>
      <c r="C37" s="845"/>
      <c r="D37" s="845"/>
      <c r="E37" s="845"/>
      <c r="F37" s="845"/>
      <c r="G37" s="845"/>
      <c r="H37" s="846"/>
      <c r="I37" s="276"/>
      <c r="J37" s="277"/>
      <c r="K37" s="278">
        <f>VLOOKUP(A37,EQUIPOS!A7:D164,4,FALSE)</f>
        <v>164155</v>
      </c>
      <c r="L37" s="279"/>
      <c r="M37" s="280">
        <v>0.4375</v>
      </c>
      <c r="N37" s="281">
        <f>K37/M37</f>
        <v>375211.42857142858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3647.657514721428</v>
      </c>
    </row>
    <row r="43" spans="1:14" ht="15" thickBot="1">
      <c r="B43" s="831" t="s">
        <v>1037</v>
      </c>
      <c r="C43" s="832"/>
      <c r="D43" s="832"/>
      <c r="E43" s="832"/>
      <c r="F43" s="832"/>
      <c r="G43" s="832"/>
      <c r="H43" s="832"/>
      <c r="I43" s="832"/>
      <c r="J43" s="832"/>
      <c r="K43" s="832"/>
      <c r="L43" s="832"/>
      <c r="M43" s="833"/>
      <c r="N43" s="403">
        <f>SUM(N36:N42)</f>
        <v>1014726.5146575784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45050</v>
      </c>
      <c r="N51" s="281">
        <f>K51*M51</f>
        <v>90100</v>
      </c>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1292470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72953.15029442856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2380149.6649520071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476029.93299040146</v>
      </c>
      <c r="M83" s="866"/>
      <c r="N83" s="57"/>
    </row>
    <row r="84" spans="1:14">
      <c r="B84" s="95" t="s">
        <v>1057</v>
      </c>
      <c r="C84" s="96"/>
      <c r="D84" s="96"/>
      <c r="E84" s="96"/>
      <c r="F84" s="96"/>
      <c r="G84" s="96"/>
      <c r="H84" s="96"/>
      <c r="I84" s="93"/>
      <c r="J84" s="94"/>
      <c r="K84" s="313">
        <v>0.05</v>
      </c>
      <c r="L84" s="865">
        <f>N78*K84</f>
        <v>119007.48324760036</v>
      </c>
      <c r="M84" s="866"/>
      <c r="N84" s="57"/>
    </row>
    <row r="85" spans="1:14" ht="15" thickBot="1">
      <c r="B85" s="97" t="s">
        <v>1058</v>
      </c>
      <c r="C85" s="98"/>
      <c r="D85" s="98"/>
      <c r="E85" s="98"/>
      <c r="F85" s="98"/>
      <c r="G85" s="98"/>
      <c r="H85" s="98"/>
      <c r="I85" s="99"/>
      <c r="J85" s="100"/>
      <c r="K85" s="314">
        <v>0.05</v>
      </c>
      <c r="L85" s="867">
        <f>N78*K85</f>
        <v>119007.48324760036</v>
      </c>
      <c r="M85" s="868"/>
      <c r="N85" s="57"/>
    </row>
    <row r="86" spans="1:14" ht="15" thickBot="1">
      <c r="B86" s="831" t="s">
        <v>1037</v>
      </c>
      <c r="C86" s="832"/>
      <c r="D86" s="832"/>
      <c r="E86" s="832"/>
      <c r="F86" s="832"/>
      <c r="G86" s="832"/>
      <c r="H86" s="832"/>
      <c r="I86" s="832"/>
      <c r="J86" s="832"/>
      <c r="K86" s="832"/>
      <c r="L86" s="832"/>
      <c r="M86" s="833"/>
      <c r="N86" s="58">
        <f>L83+L84+L85</f>
        <v>714044.89948560216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3094194.5644376092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VLOOKUP(A36,EQUIPOS!A6:D163,4,FALSE)</f>
        <v>278192</v>
      </c>
      <c r="L36" s="279"/>
      <c r="M36" s="280">
        <v>0.875</v>
      </c>
      <c r="N36" s="281">
        <f>K36/M36</f>
        <v>317933.71428571426</v>
      </c>
    </row>
    <row r="37" spans="1:14">
      <c r="A37" s="114" t="s">
        <v>241</v>
      </c>
      <c r="B37" s="844" t="str">
        <f>VLOOKUP(A37,EQUIPOS!A7:D154,3,FALSE)</f>
        <v>Grúa (capacidad 15 ton)</v>
      </c>
      <c r="C37" s="845"/>
      <c r="D37" s="845"/>
      <c r="E37" s="845"/>
      <c r="F37" s="845"/>
      <c r="G37" s="845"/>
      <c r="H37" s="846"/>
      <c r="I37" s="276"/>
      <c r="J37" s="277"/>
      <c r="K37" s="278">
        <f>VLOOKUP(A37,EQUIPOS!A7:D164,4,FALSE)</f>
        <v>164155</v>
      </c>
      <c r="L37" s="279"/>
      <c r="M37" s="280">
        <v>0.875</v>
      </c>
      <c r="N37" s="281">
        <f>K37/M37</f>
        <v>187605.71428571429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1459.0630058885715</v>
      </c>
    </row>
    <row r="43" spans="1:14" ht="15" thickBot="1">
      <c r="B43" s="831" t="s">
        <v>1037</v>
      </c>
      <c r="C43" s="832"/>
      <c r="D43" s="832"/>
      <c r="E43" s="832"/>
      <c r="F43" s="832"/>
      <c r="G43" s="832"/>
      <c r="H43" s="832"/>
      <c r="I43" s="832"/>
      <c r="J43" s="832"/>
      <c r="K43" s="832"/>
      <c r="L43" s="832"/>
      <c r="M43" s="833"/>
      <c r="N43" s="403">
        <f>SUM(N36:N42)</f>
        <v>506998.49157731707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29181.260117771428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1738549.7516950883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347709.95033901767</v>
      </c>
      <c r="M83" s="866"/>
      <c r="N83" s="57"/>
    </row>
    <row r="84" spans="1:14">
      <c r="B84" s="95" t="s">
        <v>1057</v>
      </c>
      <c r="C84" s="96"/>
      <c r="D84" s="96"/>
      <c r="E84" s="96"/>
      <c r="F84" s="96"/>
      <c r="G84" s="96"/>
      <c r="H84" s="96"/>
      <c r="I84" s="93"/>
      <c r="J84" s="94"/>
      <c r="K84" s="313">
        <v>0.05</v>
      </c>
      <c r="L84" s="865">
        <f>N78*K84</f>
        <v>86927.487584754417</v>
      </c>
      <c r="M84" s="866"/>
      <c r="N84" s="57"/>
    </row>
    <row r="85" spans="1:14" ht="15" thickBot="1">
      <c r="B85" s="97" t="s">
        <v>1058</v>
      </c>
      <c r="C85" s="98"/>
      <c r="D85" s="98"/>
      <c r="E85" s="98"/>
      <c r="F85" s="98"/>
      <c r="G85" s="98"/>
      <c r="H85" s="98"/>
      <c r="I85" s="99"/>
      <c r="J85" s="100"/>
      <c r="K85" s="314">
        <v>0.05</v>
      </c>
      <c r="L85" s="867">
        <f>N78*K85</f>
        <v>86927.487584754417</v>
      </c>
      <c r="M85" s="868"/>
      <c r="N85" s="57"/>
    </row>
    <row r="86" spans="1:14" ht="15" thickBot="1">
      <c r="B86" s="831" t="s">
        <v>1037</v>
      </c>
      <c r="C86" s="832"/>
      <c r="D86" s="832"/>
      <c r="E86" s="832"/>
      <c r="F86" s="832"/>
      <c r="G86" s="832"/>
      <c r="H86" s="832"/>
      <c r="I86" s="832"/>
      <c r="J86" s="832"/>
      <c r="K86" s="832"/>
      <c r="L86" s="832"/>
      <c r="M86" s="833"/>
      <c r="N86" s="58">
        <f>L83+L84+L85</f>
        <v>521564.9255085265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2260114.6772036147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VLOOKUP(A36,EQUIPOS!A6:D163,4,FALSE)</f>
        <v>278192</v>
      </c>
      <c r="L36" s="279"/>
      <c r="M36" s="280">
        <v>0.75</v>
      </c>
      <c r="N36" s="281">
        <f>K36/M36</f>
        <v>370922.66666666669</v>
      </c>
    </row>
    <row r="37" spans="1:14">
      <c r="A37" s="114" t="s">
        <v>241</v>
      </c>
      <c r="B37" s="844" t="str">
        <f>VLOOKUP(A37,EQUIPOS!A7:D154,3,FALSE)</f>
        <v>Grúa (capacidad 15 ton)</v>
      </c>
      <c r="C37" s="845"/>
      <c r="D37" s="845"/>
      <c r="E37" s="845"/>
      <c r="F37" s="845"/>
      <c r="G37" s="845"/>
      <c r="H37" s="846"/>
      <c r="I37" s="276"/>
      <c r="J37" s="277"/>
      <c r="K37" s="278">
        <f>VLOOKUP(A37,EQUIPOS!A7:D164,4,FALSE)</f>
        <v>164155</v>
      </c>
      <c r="L37" s="279"/>
      <c r="M37" s="280">
        <v>0.75</v>
      </c>
      <c r="N37" s="281">
        <f>K37/M37</f>
        <v>218873.33333333334</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1702.2401735366668</v>
      </c>
    </row>
    <row r="43" spans="1:14" ht="15" thickBot="1">
      <c r="B43" s="831" t="s">
        <v>1037</v>
      </c>
      <c r="C43" s="832"/>
      <c r="D43" s="832"/>
      <c r="E43" s="832"/>
      <c r="F43" s="832"/>
      <c r="G43" s="832"/>
      <c r="H43" s="832"/>
      <c r="I43" s="832"/>
      <c r="J43" s="832"/>
      <c r="K43" s="832"/>
      <c r="L43" s="832"/>
      <c r="M43" s="833"/>
      <c r="N43" s="403">
        <f>SUM(N36:N42)</f>
        <v>591498.2401735367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34044.803470733335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1827913.0436442702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365582.60872885404</v>
      </c>
      <c r="M83" s="866"/>
      <c r="N83" s="57"/>
    </row>
    <row r="84" spans="1:14">
      <c r="B84" s="95" t="s">
        <v>1057</v>
      </c>
      <c r="C84" s="96"/>
      <c r="D84" s="96"/>
      <c r="E84" s="96"/>
      <c r="F84" s="96"/>
      <c r="G84" s="96"/>
      <c r="H84" s="96"/>
      <c r="I84" s="93"/>
      <c r="J84" s="94"/>
      <c r="K84" s="313">
        <v>0.05</v>
      </c>
      <c r="L84" s="865">
        <f>N78*K84</f>
        <v>91395.652182213511</v>
      </c>
      <c r="M84" s="866"/>
      <c r="N84" s="57"/>
    </row>
    <row r="85" spans="1:14" ht="15" thickBot="1">
      <c r="B85" s="97" t="s">
        <v>1058</v>
      </c>
      <c r="C85" s="98"/>
      <c r="D85" s="98"/>
      <c r="E85" s="98"/>
      <c r="F85" s="98"/>
      <c r="G85" s="98"/>
      <c r="H85" s="98"/>
      <c r="I85" s="99"/>
      <c r="J85" s="100"/>
      <c r="K85" s="314">
        <v>0.05</v>
      </c>
      <c r="L85" s="867">
        <f>N78*K85</f>
        <v>91395.652182213511</v>
      </c>
      <c r="M85" s="868"/>
      <c r="N85" s="57"/>
    </row>
    <row r="86" spans="1:14" ht="15" thickBot="1">
      <c r="B86" s="831" t="s">
        <v>1037</v>
      </c>
      <c r="C86" s="832"/>
      <c r="D86" s="832"/>
      <c r="E86" s="832"/>
      <c r="F86" s="832"/>
      <c r="G86" s="832"/>
      <c r="H86" s="832"/>
      <c r="I86" s="832"/>
      <c r="J86" s="832"/>
      <c r="K86" s="832"/>
      <c r="L86" s="832"/>
      <c r="M86" s="833"/>
      <c r="N86" s="58">
        <f>L83+L84+L85</f>
        <v>548373.91309328109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2376286.9567375514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146</v>
      </c>
      <c r="B36" s="844" t="str">
        <f>VLOOKUP(A36,EQUIPOS!A6:D154,3,FALSE)</f>
        <v>Camabaja</v>
      </c>
      <c r="C36" s="845"/>
      <c r="D36" s="845"/>
      <c r="E36" s="845"/>
      <c r="F36" s="845"/>
      <c r="G36" s="845"/>
      <c r="H36" s="846"/>
      <c r="I36" s="276"/>
      <c r="J36" s="277"/>
      <c r="K36" s="278">
        <f>VLOOKUP(A36,EQUIPOS!A6:D163,4,FALSE)</f>
        <v>278192</v>
      </c>
      <c r="L36" s="279"/>
      <c r="M36" s="280">
        <v>0.6875</v>
      </c>
      <c r="N36" s="281">
        <f>K36/M36</f>
        <v>404642.90909090912</v>
      </c>
    </row>
    <row r="37" spans="1:14">
      <c r="A37" s="114" t="s">
        <v>241</v>
      </c>
      <c r="B37" s="844" t="str">
        <f>VLOOKUP(A37,EQUIPOS!A7:D154,3,FALSE)</f>
        <v>Grúa (capacidad 15 ton)</v>
      </c>
      <c r="C37" s="845"/>
      <c r="D37" s="845"/>
      <c r="E37" s="845"/>
      <c r="F37" s="845"/>
      <c r="G37" s="845"/>
      <c r="H37" s="846"/>
      <c r="I37" s="276"/>
      <c r="J37" s="277"/>
      <c r="K37" s="278">
        <f>VLOOKUP(A37,EQUIPOS!A7:D164,4,FALSE)</f>
        <v>164155</v>
      </c>
      <c r="L37" s="279"/>
      <c r="M37" s="280">
        <v>0.6875</v>
      </c>
      <c r="N37" s="281">
        <f>K37/M37</f>
        <v>238770.90909090909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1856.9892802218183</v>
      </c>
    </row>
    <row r="43" spans="1:14" ht="15" thickBot="1">
      <c r="B43" s="831" t="s">
        <v>1037</v>
      </c>
      <c r="C43" s="832"/>
      <c r="D43" s="832"/>
      <c r="E43" s="832"/>
      <c r="F43" s="832"/>
      <c r="G43" s="832"/>
      <c r="H43" s="832"/>
      <c r="I43" s="832"/>
      <c r="J43" s="832"/>
      <c r="K43" s="832"/>
      <c r="L43" s="832"/>
      <c r="M43" s="833"/>
      <c r="N43" s="403">
        <f>SUM(N36:N42)</f>
        <v>645270.8074620401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37139.785604436365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1884780.5930664765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376956.11861329532</v>
      </c>
      <c r="M83" s="866"/>
      <c r="N83" s="57"/>
    </row>
    <row r="84" spans="1:14">
      <c r="B84" s="95" t="s">
        <v>1057</v>
      </c>
      <c r="C84" s="96"/>
      <c r="D84" s="96"/>
      <c r="E84" s="96"/>
      <c r="F84" s="96"/>
      <c r="G84" s="96"/>
      <c r="H84" s="96"/>
      <c r="I84" s="93"/>
      <c r="J84" s="94"/>
      <c r="K84" s="313">
        <v>0.05</v>
      </c>
      <c r="L84" s="865">
        <f>N78*K84</f>
        <v>94239.029653323829</v>
      </c>
      <c r="M84" s="866"/>
      <c r="N84" s="57"/>
    </row>
    <row r="85" spans="1:14" ht="15" thickBot="1">
      <c r="B85" s="97" t="s">
        <v>1058</v>
      </c>
      <c r="C85" s="98"/>
      <c r="D85" s="98"/>
      <c r="E85" s="98"/>
      <c r="F85" s="98"/>
      <c r="G85" s="98"/>
      <c r="H85" s="98"/>
      <c r="I85" s="99"/>
      <c r="J85" s="100"/>
      <c r="K85" s="314">
        <v>0.05</v>
      </c>
      <c r="L85" s="867">
        <f>N78*K85</f>
        <v>94239.029653323829</v>
      </c>
      <c r="M85" s="868"/>
      <c r="N85" s="57"/>
    </row>
    <row r="86" spans="1:14" ht="15" thickBot="1">
      <c r="B86" s="831" t="s">
        <v>1037</v>
      </c>
      <c r="C86" s="832"/>
      <c r="D86" s="832"/>
      <c r="E86" s="832"/>
      <c r="F86" s="832"/>
      <c r="G86" s="832"/>
      <c r="H86" s="832"/>
      <c r="I86" s="832"/>
      <c r="J86" s="832"/>
      <c r="K86" s="832"/>
      <c r="L86" s="832"/>
      <c r="M86" s="833"/>
      <c r="N86" s="58">
        <f>L83+L84+L85</f>
        <v>565434.177919943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2450214.7709864196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8" t="s">
        <v>241</v>
      </c>
      <c r="B36" s="844" t="str">
        <f>VLOOKUP(A36,EQUIPOS!A6:D154,3,FALSE)</f>
        <v>Grúa (capacidad 15 ton)</v>
      </c>
      <c r="C36" s="845"/>
      <c r="D36" s="845"/>
      <c r="E36" s="845"/>
      <c r="F36" s="845"/>
      <c r="G36" s="845"/>
      <c r="H36" s="846"/>
      <c r="I36" s="276"/>
      <c r="J36" s="277"/>
      <c r="K36" s="278">
        <f>VLOOKUP(A36,EQUIPOS!A6:D163,4,FALSE)</f>
        <v>164155</v>
      </c>
      <c r="L36" s="279"/>
      <c r="M36" s="405">
        <v>1.125</v>
      </c>
      <c r="N36" s="281">
        <f>K36/M36</f>
        <v>145915.55555555556</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1134.8267823577778</v>
      </c>
    </row>
    <row r="43" spans="1:14" ht="15" thickBot="1">
      <c r="B43" s="831" t="s">
        <v>1037</v>
      </c>
      <c r="C43" s="832"/>
      <c r="D43" s="832"/>
      <c r="E43" s="832"/>
      <c r="F43" s="832"/>
      <c r="G43" s="832"/>
      <c r="H43" s="832"/>
      <c r="I43" s="832"/>
      <c r="J43" s="832"/>
      <c r="K43" s="832"/>
      <c r="L43" s="832"/>
      <c r="M43" s="833"/>
      <c r="N43" s="403">
        <f>SUM(N36:N42)</f>
        <v>147050.38233791335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119000</v>
      </c>
      <c r="N48" s="281">
        <f>K48*M48</f>
        <v>1190000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1696</v>
      </c>
      <c r="N49" s="281">
        <f>K49*M49</f>
        <v>1696</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10674</v>
      </c>
      <c r="N50" s="281">
        <f>K50*M50</f>
        <v>10674</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22696.535647155557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1372116.9179850689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274423.38359701377</v>
      </c>
      <c r="M83" s="866"/>
      <c r="N83" s="57"/>
    </row>
    <row r="84" spans="1:14">
      <c r="B84" s="95" t="s">
        <v>1057</v>
      </c>
      <c r="C84" s="96"/>
      <c r="D84" s="96"/>
      <c r="E84" s="96"/>
      <c r="F84" s="96"/>
      <c r="G84" s="96"/>
      <c r="H84" s="96"/>
      <c r="I84" s="93"/>
      <c r="J84" s="94"/>
      <c r="K84" s="313">
        <v>0.05</v>
      </c>
      <c r="L84" s="865">
        <f>N78*K84</f>
        <v>68605.845899253443</v>
      </c>
      <c r="M84" s="866"/>
      <c r="N84" s="57"/>
    </row>
    <row r="85" spans="1:14" ht="15" thickBot="1">
      <c r="B85" s="97" t="s">
        <v>1058</v>
      </c>
      <c r="C85" s="98"/>
      <c r="D85" s="98"/>
      <c r="E85" s="98"/>
      <c r="F85" s="98"/>
      <c r="G85" s="98"/>
      <c r="H85" s="98"/>
      <c r="I85" s="99"/>
      <c r="J85" s="100"/>
      <c r="K85" s="314">
        <v>0.05</v>
      </c>
      <c r="L85" s="867">
        <f>N78*K85</f>
        <v>68605.845899253443</v>
      </c>
      <c r="M85" s="868"/>
      <c r="N85" s="57"/>
    </row>
    <row r="86" spans="1:14" ht="15" thickBot="1">
      <c r="B86" s="831" t="s">
        <v>1037</v>
      </c>
      <c r="C86" s="832"/>
      <c r="D86" s="832"/>
      <c r="E86" s="832"/>
      <c r="F86" s="832"/>
      <c r="G86" s="832"/>
      <c r="H86" s="832"/>
      <c r="I86" s="832"/>
      <c r="J86" s="832"/>
      <c r="K86" s="832"/>
      <c r="L86" s="832"/>
      <c r="M86" s="833"/>
      <c r="N86" s="58">
        <f>L83+L84+L85</f>
        <v>411635.07539552066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1783751.9933805894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61" t="s">
        <v>241</v>
      </c>
      <c r="B36" s="844" t="str">
        <f>VLOOKUP(A36,EQUIPOS!A6:D154,3,FALSE)</f>
        <v>Grúa (capacidad 15 ton)</v>
      </c>
      <c r="C36" s="845"/>
      <c r="D36" s="845"/>
      <c r="E36" s="845"/>
      <c r="F36" s="845"/>
      <c r="G36" s="845"/>
      <c r="H36" s="846"/>
      <c r="I36" s="276"/>
      <c r="J36" s="277"/>
      <c r="K36" s="278">
        <f>VLOOKUP(A36,EQUIPOS!A6:D163,4,FALSE)</f>
        <v>164155</v>
      </c>
      <c r="L36" s="279"/>
      <c r="M36" s="471">
        <v>1</v>
      </c>
      <c r="N36" s="281">
        <f>K36/M36</f>
        <v>164155</v>
      </c>
    </row>
    <row r="37" spans="1:14">
      <c r="A37" s="161" t="s">
        <v>373</v>
      </c>
      <c r="B37" s="844" t="str">
        <f>VLOOKUP(A37,EQUIPOS!A7:D154,3,FALSE)</f>
        <v>Volqueta 6 m3</v>
      </c>
      <c r="C37" s="845"/>
      <c r="D37" s="845"/>
      <c r="E37" s="845"/>
      <c r="F37" s="845"/>
      <c r="G37" s="845"/>
      <c r="H37" s="846"/>
      <c r="I37" s="276"/>
      <c r="J37" s="277"/>
      <c r="K37" s="278">
        <f>VLOOKUP(A37,EQUIPOS!A7:D164,4,FALSE)</f>
        <v>57713</v>
      </c>
      <c r="L37" s="279"/>
      <c r="M37" s="472">
        <v>1</v>
      </c>
      <c r="N37" s="281">
        <f>K37/M37</f>
        <v>57713</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1276.6801301525002</v>
      </c>
    </row>
    <row r="43" spans="1:14" ht="15" thickBot="1">
      <c r="B43" s="831" t="s">
        <v>1037</v>
      </c>
      <c r="C43" s="832"/>
      <c r="D43" s="832"/>
      <c r="E43" s="832"/>
      <c r="F43" s="832"/>
      <c r="G43" s="832"/>
      <c r="H43" s="832"/>
      <c r="I43" s="832"/>
      <c r="J43" s="832"/>
      <c r="K43" s="832"/>
      <c r="L43" s="832"/>
      <c r="M43" s="833"/>
      <c r="N43" s="403">
        <f>SUM(N36:N42)</f>
        <v>223144.6801301525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119000</v>
      </c>
      <c r="N48" s="281">
        <f>K48*M48</f>
        <v>1190000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1696</v>
      </c>
      <c r="N49" s="281">
        <f>K49*M49</f>
        <v>1696</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10674</v>
      </c>
      <c r="N50" s="281">
        <f>K50*M50</f>
        <v>10674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25533.60260305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1451048.2827332024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290209.6565466405</v>
      </c>
      <c r="M83" s="866"/>
      <c r="N83" s="57"/>
    </row>
    <row r="84" spans="1:14">
      <c r="B84" s="95" t="s">
        <v>1057</v>
      </c>
      <c r="C84" s="96"/>
      <c r="D84" s="96"/>
      <c r="E84" s="96"/>
      <c r="F84" s="96"/>
      <c r="G84" s="96"/>
      <c r="H84" s="96"/>
      <c r="I84" s="93"/>
      <c r="J84" s="94"/>
      <c r="K84" s="313">
        <v>0.05</v>
      </c>
      <c r="L84" s="865">
        <f>N78*K84</f>
        <v>72552.414136660125</v>
      </c>
      <c r="M84" s="866"/>
      <c r="N84" s="57"/>
    </row>
    <row r="85" spans="1:14" ht="15" thickBot="1">
      <c r="B85" s="97" t="s">
        <v>1058</v>
      </c>
      <c r="C85" s="98"/>
      <c r="D85" s="98"/>
      <c r="E85" s="98"/>
      <c r="F85" s="98"/>
      <c r="G85" s="98"/>
      <c r="H85" s="98"/>
      <c r="I85" s="99"/>
      <c r="J85" s="100"/>
      <c r="K85" s="314">
        <v>0.05</v>
      </c>
      <c r="L85" s="867">
        <f>N78*K85</f>
        <v>72552.414136660125</v>
      </c>
      <c r="M85" s="868"/>
      <c r="N85" s="57"/>
    </row>
    <row r="86" spans="1:14" ht="15" thickBot="1">
      <c r="B86" s="831" t="s">
        <v>1037</v>
      </c>
      <c r="C86" s="832"/>
      <c r="D86" s="832"/>
      <c r="E86" s="832"/>
      <c r="F86" s="832"/>
      <c r="G86" s="832"/>
      <c r="H86" s="832"/>
      <c r="I86" s="832"/>
      <c r="J86" s="832"/>
      <c r="K86" s="832"/>
      <c r="L86" s="832"/>
      <c r="M86" s="833"/>
      <c r="N86" s="58">
        <f>L83+L84+L85</f>
        <v>435314.48481996072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1886362.7675531632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241</v>
      </c>
      <c r="B36" s="844" t="str">
        <f>VLOOKUP(A36,EQUIPOS!A6:D154,3,FALSE)</f>
        <v>Grúa (capacidad 15 ton)</v>
      </c>
      <c r="C36" s="845"/>
      <c r="D36" s="845"/>
      <c r="E36" s="845"/>
      <c r="F36" s="845"/>
      <c r="G36" s="845"/>
      <c r="H36" s="846"/>
      <c r="I36" s="276"/>
      <c r="J36" s="277"/>
      <c r="K36" s="278">
        <f>VLOOKUP(A36,EQUIPOS!A6:D163,4,FALSE)</f>
        <v>164155</v>
      </c>
      <c r="L36" s="279"/>
      <c r="M36" s="280">
        <v>0.9375</v>
      </c>
      <c r="N36" s="281">
        <f>K36/M36</f>
        <v>175098.66666666666</v>
      </c>
    </row>
    <row r="37" spans="1:14">
      <c r="A37" s="150" t="s">
        <v>373</v>
      </c>
      <c r="B37" s="844" t="str">
        <f>VLOOKUP(A37,EQUIPOS!A7:D154,3,FALSE)</f>
        <v>Volqueta 6 m3</v>
      </c>
      <c r="C37" s="845"/>
      <c r="D37" s="845"/>
      <c r="E37" s="845"/>
      <c r="F37" s="845"/>
      <c r="G37" s="845"/>
      <c r="H37" s="846"/>
      <c r="I37" s="276"/>
      <c r="J37" s="277"/>
      <c r="K37" s="278">
        <f>VLOOKUP(A37,EQUIPOS!A7:D164,4,FALSE)</f>
        <v>57713</v>
      </c>
      <c r="L37" s="279"/>
      <c r="M37" s="280">
        <v>0.9375</v>
      </c>
      <c r="N37" s="281">
        <f>K37/M37</f>
        <v>61560.533333333333</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1361.7921388293335</v>
      </c>
    </row>
    <row r="43" spans="1:14" ht="15" thickBot="1">
      <c r="B43" s="831" t="s">
        <v>1037</v>
      </c>
      <c r="C43" s="832"/>
      <c r="D43" s="832"/>
      <c r="E43" s="832"/>
      <c r="F43" s="832"/>
      <c r="G43" s="832"/>
      <c r="H43" s="832"/>
      <c r="I43" s="832"/>
      <c r="J43" s="832"/>
      <c r="K43" s="832"/>
      <c r="L43" s="832"/>
      <c r="M43" s="833"/>
      <c r="N43" s="403">
        <f>SUM(N36:N42)</f>
        <v>238020.99213882932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10674</v>
      </c>
      <c r="N49" s="281">
        <f>K49*M49</f>
        <v>10674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27235.842776586665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1467626.8349154161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293525.36698308325</v>
      </c>
      <c r="M83" s="866"/>
      <c r="N83" s="57"/>
    </row>
    <row r="84" spans="1:14">
      <c r="B84" s="95" t="s">
        <v>1057</v>
      </c>
      <c r="C84" s="96"/>
      <c r="D84" s="96"/>
      <c r="E84" s="96"/>
      <c r="F84" s="96"/>
      <c r="G84" s="96"/>
      <c r="H84" s="96"/>
      <c r="I84" s="93"/>
      <c r="J84" s="94"/>
      <c r="K84" s="313">
        <v>0.05</v>
      </c>
      <c r="L84" s="865">
        <f>N78*K84</f>
        <v>73381.341745770813</v>
      </c>
      <c r="M84" s="866"/>
      <c r="N84" s="57"/>
    </row>
    <row r="85" spans="1:14" ht="15" thickBot="1">
      <c r="B85" s="97" t="s">
        <v>1058</v>
      </c>
      <c r="C85" s="98"/>
      <c r="D85" s="98"/>
      <c r="E85" s="98"/>
      <c r="F85" s="98"/>
      <c r="G85" s="98"/>
      <c r="H85" s="98"/>
      <c r="I85" s="99"/>
      <c r="J85" s="100"/>
      <c r="K85" s="314">
        <v>0.05</v>
      </c>
      <c r="L85" s="867">
        <f>N78*K85</f>
        <v>73381.341745770813</v>
      </c>
      <c r="M85" s="868"/>
      <c r="N85" s="57"/>
    </row>
    <row r="86" spans="1:14" ht="15" thickBot="1">
      <c r="B86" s="831" t="s">
        <v>1037</v>
      </c>
      <c r="C86" s="832"/>
      <c r="D86" s="832"/>
      <c r="E86" s="832"/>
      <c r="F86" s="832"/>
      <c r="G86" s="832"/>
      <c r="H86" s="832"/>
      <c r="I86" s="832"/>
      <c r="J86" s="832"/>
      <c r="K86" s="832"/>
      <c r="L86" s="832"/>
      <c r="M86" s="833"/>
      <c r="N86" s="58">
        <f>L83+L84+L85</f>
        <v>440288.05047462491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1907914.8853900409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241</v>
      </c>
      <c r="B36" s="844" t="str">
        <f>VLOOKUP(A36,EQUIPOS!A6:D154,3,FALSE)</f>
        <v>Grúa (capacidad 15 ton)</v>
      </c>
      <c r="C36" s="845"/>
      <c r="D36" s="845"/>
      <c r="E36" s="845"/>
      <c r="F36" s="845"/>
      <c r="G36" s="845"/>
      <c r="H36" s="846"/>
      <c r="I36" s="276"/>
      <c r="J36" s="277"/>
      <c r="K36" s="278">
        <f>VLOOKUP(A36,EQUIPOS!A6:D163,4,FALSE)</f>
        <v>164155</v>
      </c>
      <c r="L36" s="279"/>
      <c r="M36" s="280">
        <v>1.5</v>
      </c>
      <c r="N36" s="281">
        <f>K36/M36</f>
        <v>109436.66666666667</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851.12008676833341</v>
      </c>
    </row>
    <row r="43" spans="1:14" ht="15" thickBot="1">
      <c r="B43" s="831" t="s">
        <v>1037</v>
      </c>
      <c r="C43" s="832"/>
      <c r="D43" s="832"/>
      <c r="E43" s="832"/>
      <c r="F43" s="832"/>
      <c r="G43" s="832"/>
      <c r="H43" s="832"/>
      <c r="I43" s="832"/>
      <c r="J43" s="832"/>
      <c r="K43" s="832"/>
      <c r="L43" s="832"/>
      <c r="M43" s="833"/>
      <c r="N43" s="403">
        <f>SUM(N36:N42)</f>
        <v>110287.78675343501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10674</v>
      </c>
      <c r="N49" s="281">
        <f>K49*M49</f>
        <v>10674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17022.401735366668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1329680.1884888015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265936.03769776033</v>
      </c>
      <c r="M83" s="866"/>
      <c r="N83" s="57"/>
    </row>
    <row r="84" spans="1:14">
      <c r="B84" s="95" t="s">
        <v>1057</v>
      </c>
      <c r="C84" s="96"/>
      <c r="D84" s="96"/>
      <c r="E84" s="96"/>
      <c r="F84" s="96"/>
      <c r="G84" s="96"/>
      <c r="H84" s="96"/>
      <c r="I84" s="93"/>
      <c r="J84" s="94"/>
      <c r="K84" s="313">
        <v>0.05</v>
      </c>
      <c r="L84" s="865">
        <f>N78*K84</f>
        <v>66484.009424440083</v>
      </c>
      <c r="M84" s="866"/>
      <c r="N84" s="57"/>
    </row>
    <row r="85" spans="1:14" ht="15" thickBot="1">
      <c r="B85" s="97" t="s">
        <v>1058</v>
      </c>
      <c r="C85" s="98"/>
      <c r="D85" s="98"/>
      <c r="E85" s="98"/>
      <c r="F85" s="98"/>
      <c r="G85" s="98"/>
      <c r="H85" s="98"/>
      <c r="I85" s="99"/>
      <c r="J85" s="100"/>
      <c r="K85" s="314">
        <v>0.05</v>
      </c>
      <c r="L85" s="867">
        <f>N78*K85</f>
        <v>66484.009424440083</v>
      </c>
      <c r="M85" s="868"/>
      <c r="N85" s="57"/>
    </row>
    <row r="86" spans="1:14" ht="15" thickBot="1">
      <c r="B86" s="831" t="s">
        <v>1037</v>
      </c>
      <c r="C86" s="832"/>
      <c r="D86" s="832"/>
      <c r="E86" s="832"/>
      <c r="F86" s="832"/>
      <c r="G86" s="832"/>
      <c r="H86" s="832"/>
      <c r="I86" s="832"/>
      <c r="J86" s="832"/>
      <c r="K86" s="832"/>
      <c r="L86" s="832"/>
      <c r="M86" s="833"/>
      <c r="N86" s="58">
        <f>L83+L84+L85</f>
        <v>398904.05654664052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1728584.2450354421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241</v>
      </c>
      <c r="B36" s="844" t="str">
        <f>VLOOKUP(A36,EQUIPOS!A6:D154,3,FALSE)</f>
        <v>Grúa (capacidad 15 ton)</v>
      </c>
      <c r="C36" s="845"/>
      <c r="D36" s="845"/>
      <c r="E36" s="845"/>
      <c r="F36" s="845"/>
      <c r="G36" s="845"/>
      <c r="H36" s="846"/>
      <c r="I36" s="276"/>
      <c r="J36" s="277"/>
      <c r="K36" s="278">
        <f>VLOOKUP(A36,EQUIPOS!A6:D163,4,FALSE)</f>
        <v>164155</v>
      </c>
      <c r="L36" s="279"/>
      <c r="M36" s="280">
        <v>1.375</v>
      </c>
      <c r="N36" s="281">
        <f>K36/M36</f>
        <v>119385.45454545454</v>
      </c>
    </row>
    <row r="37" spans="1:14">
      <c r="A37" s="150" t="s">
        <v>373</v>
      </c>
      <c r="B37" s="844" t="str">
        <f>VLOOKUP(A37,EQUIPOS!A7:D154,3,FALSE)</f>
        <v>Volqueta 6 m3</v>
      </c>
      <c r="C37" s="845"/>
      <c r="D37" s="845"/>
      <c r="E37" s="845"/>
      <c r="F37" s="845"/>
      <c r="G37" s="845"/>
      <c r="H37" s="846"/>
      <c r="I37" s="276"/>
      <c r="J37" s="277"/>
      <c r="K37" s="278">
        <f>VLOOKUP(A37,EQUIPOS!A7:D164,4,FALSE)</f>
        <v>57713</v>
      </c>
      <c r="L37" s="279"/>
      <c r="M37" s="280">
        <v>1.375</v>
      </c>
      <c r="N37" s="281">
        <f>K37/M37</f>
        <v>41973.090909090912</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928.49464011090913</v>
      </c>
    </row>
    <row r="43" spans="1:14" ht="15" thickBot="1">
      <c r="B43" s="831" t="s">
        <v>1037</v>
      </c>
      <c r="C43" s="832"/>
      <c r="D43" s="832"/>
      <c r="E43" s="832"/>
      <c r="F43" s="832"/>
      <c r="G43" s="832"/>
      <c r="H43" s="832"/>
      <c r="I43" s="832"/>
      <c r="J43" s="832"/>
      <c r="K43" s="832"/>
      <c r="L43" s="832"/>
      <c r="M43" s="833"/>
      <c r="N43" s="403">
        <f>SUM(N36:N42)</f>
        <v>162287.04009465638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10674</v>
      </c>
      <c r="N49" s="281">
        <f>K49*M49</f>
        <v>10674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18569.892802218183</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1383226.9328968746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276645.38657937496</v>
      </c>
      <c r="M83" s="866"/>
      <c r="N83" s="57"/>
    </row>
    <row r="84" spans="1:14">
      <c r="B84" s="95" t="s">
        <v>1057</v>
      </c>
      <c r="C84" s="96"/>
      <c r="D84" s="96"/>
      <c r="E84" s="96"/>
      <c r="F84" s="96"/>
      <c r="G84" s="96"/>
      <c r="H84" s="96"/>
      <c r="I84" s="93"/>
      <c r="J84" s="94"/>
      <c r="K84" s="313">
        <v>0.05</v>
      </c>
      <c r="L84" s="865">
        <f>N78*K84</f>
        <v>69161.346644843739</v>
      </c>
      <c r="M84" s="866"/>
      <c r="N84" s="57"/>
    </row>
    <row r="85" spans="1:14" ht="15" thickBot="1">
      <c r="B85" s="97" t="s">
        <v>1058</v>
      </c>
      <c r="C85" s="98"/>
      <c r="D85" s="98"/>
      <c r="E85" s="98"/>
      <c r="F85" s="98"/>
      <c r="G85" s="98"/>
      <c r="H85" s="98"/>
      <c r="I85" s="99"/>
      <c r="J85" s="100"/>
      <c r="K85" s="314">
        <v>0.05</v>
      </c>
      <c r="L85" s="867">
        <f>N78*K85</f>
        <v>69161.346644843739</v>
      </c>
      <c r="M85" s="868"/>
      <c r="N85" s="57"/>
    </row>
    <row r="86" spans="1:14" ht="15" thickBot="1">
      <c r="B86" s="831" t="s">
        <v>1037</v>
      </c>
      <c r="C86" s="832"/>
      <c r="D86" s="832"/>
      <c r="E86" s="832"/>
      <c r="F86" s="832"/>
      <c r="G86" s="832"/>
      <c r="H86" s="832"/>
      <c r="I86" s="832"/>
      <c r="J86" s="832"/>
      <c r="K86" s="832"/>
      <c r="L86" s="832"/>
      <c r="M86" s="833"/>
      <c r="N86" s="58">
        <f>L83+L84+L85</f>
        <v>414968.07986906247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1798195.012765937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241</v>
      </c>
      <c r="B36" s="844" t="str">
        <f>VLOOKUP(A36,EQUIPOS!A6:D154,3,FALSE)</f>
        <v>Grúa (capacidad 15 ton)</v>
      </c>
      <c r="C36" s="845"/>
      <c r="D36" s="845"/>
      <c r="E36" s="845"/>
      <c r="F36" s="845"/>
      <c r="G36" s="845"/>
      <c r="H36" s="846"/>
      <c r="I36" s="276"/>
      <c r="J36" s="277"/>
      <c r="K36" s="278">
        <f>VLOOKUP(A36,EQUIPOS!A6:D163,4,FALSE)</f>
        <v>164155</v>
      </c>
      <c r="L36" s="279"/>
      <c r="M36" s="280">
        <v>1.3125</v>
      </c>
      <c r="N36" s="281">
        <f>K36/M36</f>
        <v>125070.47619047618</v>
      </c>
    </row>
    <row r="37" spans="1:14">
      <c r="A37" s="150" t="s">
        <v>373</v>
      </c>
      <c r="B37" s="844" t="str">
        <f>VLOOKUP(A37,EQUIPOS!A7:D154,3,FALSE)</f>
        <v>Volqueta 6 m3</v>
      </c>
      <c r="C37" s="845"/>
      <c r="D37" s="845"/>
      <c r="E37" s="845"/>
      <c r="F37" s="845"/>
      <c r="G37" s="845"/>
      <c r="H37" s="846"/>
      <c r="I37" s="276"/>
      <c r="J37" s="277"/>
      <c r="K37" s="278">
        <f>VLOOKUP(A37,EQUIPOS!A7:D164,4,FALSE)</f>
        <v>57713</v>
      </c>
      <c r="L37" s="279"/>
      <c r="M37" s="280">
        <v>1.3125</v>
      </c>
      <c r="N37" s="281">
        <f>K37/M37</f>
        <v>43971.809523809527</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0.05</v>
      </c>
      <c r="M42" s="856"/>
      <c r="N42" s="111">
        <f>N76*L42</f>
        <v>972.70867059238105</v>
      </c>
    </row>
    <row r="43" spans="1:14" ht="15" thickBot="1">
      <c r="B43" s="831" t="s">
        <v>1037</v>
      </c>
      <c r="C43" s="832"/>
      <c r="D43" s="832"/>
      <c r="E43" s="832"/>
      <c r="F43" s="832"/>
      <c r="G43" s="832"/>
      <c r="H43" s="832"/>
      <c r="I43" s="832"/>
      <c r="J43" s="832"/>
      <c r="K43" s="832"/>
      <c r="L43" s="832"/>
      <c r="M43" s="833"/>
      <c r="N43" s="403">
        <f>SUM(N36:N42)</f>
        <v>170014.99438487808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119000</v>
      </c>
      <c r="N48" s="281">
        <f>K48*M48</f>
        <v>1190000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10674</v>
      </c>
      <c r="N49" s="281">
        <f>K49*M49</f>
        <v>10674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1696</v>
      </c>
      <c r="N50" s="281">
        <f>K50*M50</f>
        <v>1696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1202370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19454.17341184762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1391839.1677967256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278367.83355934516</v>
      </c>
      <c r="M83" s="866"/>
      <c r="N83" s="57"/>
    </row>
    <row r="84" spans="1:14">
      <c r="B84" s="95" t="s">
        <v>1057</v>
      </c>
      <c r="C84" s="96"/>
      <c r="D84" s="96"/>
      <c r="E84" s="96"/>
      <c r="F84" s="96"/>
      <c r="G84" s="96"/>
      <c r="H84" s="96"/>
      <c r="I84" s="93"/>
      <c r="J84" s="94"/>
      <c r="K84" s="313">
        <v>0.05</v>
      </c>
      <c r="L84" s="865">
        <f>N78*K84</f>
        <v>69591.958389836291</v>
      </c>
      <c r="M84" s="866"/>
      <c r="N84" s="57"/>
    </row>
    <row r="85" spans="1:14" ht="15" thickBot="1">
      <c r="B85" s="97" t="s">
        <v>1058</v>
      </c>
      <c r="C85" s="98"/>
      <c r="D85" s="98"/>
      <c r="E85" s="98"/>
      <c r="F85" s="98"/>
      <c r="G85" s="98"/>
      <c r="H85" s="98"/>
      <c r="I85" s="99"/>
      <c r="J85" s="100"/>
      <c r="K85" s="314">
        <v>0.05</v>
      </c>
      <c r="L85" s="867">
        <f>N78*K85</f>
        <v>69591.958389836291</v>
      </c>
      <c r="M85" s="868"/>
      <c r="N85" s="57"/>
    </row>
    <row r="86" spans="1:14" ht="15" thickBot="1">
      <c r="B86" s="831" t="s">
        <v>1037</v>
      </c>
      <c r="C86" s="832"/>
      <c r="D86" s="832"/>
      <c r="E86" s="832"/>
      <c r="F86" s="832"/>
      <c r="G86" s="832"/>
      <c r="H86" s="832"/>
      <c r="I86" s="832"/>
      <c r="J86" s="832"/>
      <c r="K86" s="832"/>
      <c r="L86" s="832"/>
      <c r="M86" s="833"/>
      <c r="N86" s="58">
        <f>L83+L84+L85</f>
        <v>417551.75033901777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1809390.9181357434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16" zoomScale="78" zoomScaleNormal="78" workbookViewId="0">
      <selection activeCell="B41" sqref="B41:D41"/>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66</v>
      </c>
      <c r="N36" s="281">
        <f>K36/M36</f>
        <v>3166.8030303030305</v>
      </c>
    </row>
    <row r="37" spans="1:14">
      <c r="A37" s="150" t="s">
        <v>129</v>
      </c>
      <c r="B37" s="844" t="str">
        <f>VLOOKUP(A37,EQUIPOS!A7:D154,3,FALSE)</f>
        <v xml:space="preserve">Buldozer, Potencia al volante de 140 HP, motor de 2200 RPM, longitud de hoja 4,80m. </v>
      </c>
      <c r="C37" s="845"/>
      <c r="D37" s="845"/>
      <c r="E37" s="845"/>
      <c r="F37" s="845"/>
      <c r="G37" s="845"/>
      <c r="H37" s="846"/>
      <c r="I37" s="276"/>
      <c r="J37" s="277"/>
      <c r="K37" s="278">
        <f>VLOOKUP(A37,EQUIPOS!A7:D164,4,FALSE)</f>
        <v>207171</v>
      </c>
      <c r="L37" s="279"/>
      <c r="M37" s="280">
        <v>100</v>
      </c>
      <c r="N37" s="281">
        <f>K37/M37</f>
        <v>2071.71</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0.967181916782197</v>
      </c>
    </row>
    <row r="43" spans="1:14" ht="15" thickBot="1">
      <c r="B43" s="831" t="s">
        <v>1037</v>
      </c>
      <c r="C43" s="832"/>
      <c r="D43" s="832"/>
      <c r="E43" s="832"/>
      <c r="F43" s="832"/>
      <c r="G43" s="832"/>
      <c r="H43" s="832"/>
      <c r="I43" s="832"/>
      <c r="J43" s="832"/>
      <c r="K43" s="832"/>
      <c r="L43" s="832"/>
      <c r="M43" s="833"/>
      <c r="N43" s="403">
        <f>SUM(N36:N42)</f>
        <v>5239.4802122198134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115760</v>
      </c>
      <c r="N48" s="281">
        <f>K48*M48</f>
        <v>115760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115760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96.718191678219696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121096.19840389803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24219.239680779607</v>
      </c>
      <c r="M83" s="866"/>
      <c r="N83" s="57"/>
    </row>
    <row r="84" spans="1:14">
      <c r="B84" s="95" t="s">
        <v>1057</v>
      </c>
      <c r="C84" s="96"/>
      <c r="D84" s="96"/>
      <c r="E84" s="96"/>
      <c r="F84" s="96"/>
      <c r="G84" s="96"/>
      <c r="H84" s="96"/>
      <c r="I84" s="93"/>
      <c r="J84" s="94"/>
      <c r="K84" s="313">
        <v>0.05</v>
      </c>
      <c r="L84" s="865">
        <f>N78*K84</f>
        <v>6054.8099201949017</v>
      </c>
      <c r="M84" s="866"/>
      <c r="N84" s="57"/>
    </row>
    <row r="85" spans="1:14" ht="15" thickBot="1">
      <c r="B85" s="97" t="s">
        <v>1058</v>
      </c>
      <c r="C85" s="98"/>
      <c r="D85" s="98"/>
      <c r="E85" s="98"/>
      <c r="F85" s="98"/>
      <c r="G85" s="98"/>
      <c r="H85" s="98"/>
      <c r="I85" s="99"/>
      <c r="J85" s="100"/>
      <c r="K85" s="314">
        <v>0.05</v>
      </c>
      <c r="L85" s="867">
        <f>N78*K85</f>
        <v>6054.8099201949017</v>
      </c>
      <c r="M85" s="868"/>
      <c r="N85" s="57"/>
    </row>
    <row r="86" spans="1:14" ht="15" thickBot="1">
      <c r="B86" s="831" t="s">
        <v>1037</v>
      </c>
      <c r="C86" s="832"/>
      <c r="D86" s="832"/>
      <c r="E86" s="832"/>
      <c r="F86" s="832"/>
      <c r="G86" s="832"/>
      <c r="H86" s="832"/>
      <c r="I86" s="832"/>
      <c r="J86" s="832"/>
      <c r="K86" s="832"/>
      <c r="L86" s="832"/>
      <c r="M86" s="833"/>
      <c r="N86" s="58">
        <f>L83+L84+L85</f>
        <v>36328.859521169412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157425.05792506743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50"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66</v>
      </c>
      <c r="N36" s="281">
        <f>K36/M36</f>
        <v>3166.8030303030305</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0.967181916782197</v>
      </c>
    </row>
    <row r="43" spans="1:14" ht="15" thickBot="1">
      <c r="B43" s="831" t="s">
        <v>1037</v>
      </c>
      <c r="C43" s="832"/>
      <c r="D43" s="832"/>
      <c r="E43" s="832"/>
      <c r="F43" s="832"/>
      <c r="G43" s="832"/>
      <c r="H43" s="832"/>
      <c r="I43" s="832"/>
      <c r="J43" s="832"/>
      <c r="K43" s="832"/>
      <c r="L43" s="832"/>
      <c r="M43" s="833"/>
      <c r="N43" s="403">
        <f>SUM(N36:N42)</f>
        <v>3167.7702122198125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96.718191678219696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3264.4884038980322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652.8976807796065</v>
      </c>
      <c r="M83" s="866"/>
      <c r="N83" s="57"/>
    </row>
    <row r="84" spans="1:14">
      <c r="B84" s="95" t="s">
        <v>1057</v>
      </c>
      <c r="C84" s="96"/>
      <c r="D84" s="96"/>
      <c r="E84" s="96"/>
      <c r="F84" s="96"/>
      <c r="G84" s="96"/>
      <c r="H84" s="96"/>
      <c r="I84" s="93"/>
      <c r="J84" s="94"/>
      <c r="K84" s="313">
        <v>0.05</v>
      </c>
      <c r="L84" s="865">
        <f>N78*K84</f>
        <v>163.22442019490163</v>
      </c>
      <c r="M84" s="866"/>
      <c r="N84" s="57"/>
    </row>
    <row r="85" spans="1:14" ht="15" thickBot="1">
      <c r="B85" s="97" t="s">
        <v>1058</v>
      </c>
      <c r="C85" s="98"/>
      <c r="D85" s="98"/>
      <c r="E85" s="98"/>
      <c r="F85" s="98"/>
      <c r="G85" s="98"/>
      <c r="H85" s="98"/>
      <c r="I85" s="99"/>
      <c r="J85" s="100"/>
      <c r="K85" s="314">
        <v>0.05</v>
      </c>
      <c r="L85" s="867">
        <f>N78*K85</f>
        <v>163.22442019490163</v>
      </c>
      <c r="M85" s="868"/>
      <c r="N85" s="57"/>
    </row>
    <row r="86" spans="1:14" ht="15" thickBot="1">
      <c r="B86" s="831" t="s">
        <v>1037</v>
      </c>
      <c r="C86" s="832"/>
      <c r="D86" s="832"/>
      <c r="E86" s="832"/>
      <c r="F86" s="832"/>
      <c r="G86" s="832"/>
      <c r="H86" s="832"/>
      <c r="I86" s="832"/>
      <c r="J86" s="832"/>
      <c r="K86" s="832"/>
      <c r="L86" s="832"/>
      <c r="M86" s="833"/>
      <c r="N86" s="58">
        <f>L83+L84+L85</f>
        <v>979.34652116940981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4243.8349250674419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B43" zoomScale="89" zoomScaleNormal="89"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180</v>
      </c>
      <c r="B36" s="844" t="str">
        <f>VLOOKUP(A36,EQUIPOS!A6:D154,3,FALSE)</f>
        <v>Compresor 120 HP, con martillo.</v>
      </c>
      <c r="C36" s="845"/>
      <c r="D36" s="845"/>
      <c r="E36" s="845"/>
      <c r="F36" s="845"/>
      <c r="G36" s="845"/>
      <c r="H36" s="846"/>
      <c r="I36" s="276"/>
      <c r="J36" s="277"/>
      <c r="K36" s="278">
        <f>VLOOKUP(A36,EQUIPOS!A6:D163,4,FALSE)</f>
        <v>144942</v>
      </c>
      <c r="L36" s="279"/>
      <c r="M36" s="280">
        <v>66</v>
      </c>
      <c r="N36" s="281">
        <f>K36/M36</f>
        <v>2196.090909090909</v>
      </c>
    </row>
    <row r="37" spans="1:14">
      <c r="A37" s="114" t="s">
        <v>129</v>
      </c>
      <c r="B37" s="844" t="str">
        <f>VLOOKUP(A37,EQUIPOS!A7:D154,3,FALSE)</f>
        <v xml:space="preserve">Buldozer, Potencia al volante de 140 HP, motor de 2200 RPM, longitud de hoja 4,80m. </v>
      </c>
      <c r="C37" s="845"/>
      <c r="D37" s="845"/>
      <c r="E37" s="845"/>
      <c r="F37" s="845"/>
      <c r="G37" s="845"/>
      <c r="H37" s="846"/>
      <c r="I37" s="276"/>
      <c r="J37" s="277"/>
      <c r="K37" s="278">
        <f>VLOOKUP(A37,EQUIPOS!A7:D164,4,FALSE)</f>
        <v>207171</v>
      </c>
      <c r="L37" s="279"/>
      <c r="M37" s="280">
        <v>100</v>
      </c>
      <c r="N37" s="281">
        <f>K37/M37</f>
        <v>2071.71</v>
      </c>
    </row>
    <row r="38" spans="1:14">
      <c r="A38" t="s">
        <v>312</v>
      </c>
      <c r="B38" s="844" t="str">
        <f>VLOOKUP(A38,EQUIPOS!A8:D154,3,FALSE)</f>
        <v>Retroexcavadora sobre oruga, potencia 138 HP, balde de 1,5 m3.</v>
      </c>
      <c r="C38" s="845"/>
      <c r="D38" s="845"/>
      <c r="E38" s="845"/>
      <c r="F38" s="845"/>
      <c r="G38" s="845"/>
      <c r="H38" s="846"/>
      <c r="I38" s="276"/>
      <c r="J38" s="277"/>
      <c r="K38" s="278">
        <f>VLOOKUP(A38,EQUIPOS!A8:D165,4,FALSE)</f>
        <v>209009</v>
      </c>
      <c r="L38" s="279"/>
      <c r="M38" s="280">
        <v>66</v>
      </c>
      <c r="N38" s="281">
        <f>K38/M38</f>
        <v>3166.8030303030305</v>
      </c>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N78*L42</f>
        <v>5.8030915006931822</v>
      </c>
    </row>
    <row r="43" spans="1:14" ht="15" thickBot="1">
      <c r="B43" s="831" t="s">
        <v>1037</v>
      </c>
      <c r="C43" s="832"/>
      <c r="D43" s="832"/>
      <c r="E43" s="832"/>
      <c r="F43" s="832"/>
      <c r="G43" s="832"/>
      <c r="H43" s="832"/>
      <c r="I43" s="832"/>
      <c r="J43" s="832"/>
      <c r="K43" s="832"/>
      <c r="L43" s="832"/>
      <c r="M43" s="833"/>
      <c r="N43" s="403">
        <f>SUM(N36:N42)</f>
        <v>7440.407030894632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35000</v>
      </c>
      <c r="N48" s="281">
        <f>K48*M48</f>
        <v>7000</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507338</v>
      </c>
      <c r="N49" s="281">
        <f t="shared" ref="N49:N54" si="0">K49*M49</f>
        <v>1522014</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146651.5</v>
      </c>
      <c r="N50" s="281">
        <f t="shared" si="0"/>
        <v>43995.45</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155840</v>
      </c>
      <c r="N51" s="281">
        <f t="shared" si="0"/>
        <v>31168</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900</v>
      </c>
      <c r="N52" s="281">
        <f t="shared" si="0"/>
        <v>450</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660">
        <v>7995.15</v>
      </c>
      <c r="L53" s="276"/>
      <c r="M53" s="292">
        <f>VLOOKUP(A53,MATERIALES!A8:D373,4,FALSE)</f>
        <v>1615</v>
      </c>
      <c r="N53" s="281">
        <f t="shared" si="0"/>
        <v>12912167.25</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115760</v>
      </c>
      <c r="N54" s="281">
        <f t="shared" si="0"/>
        <v>115760</v>
      </c>
    </row>
    <row r="55" spans="1:14" ht="15" thickBot="1">
      <c r="B55" s="826"/>
      <c r="C55" s="827"/>
      <c r="D55" s="827"/>
      <c r="E55" s="827"/>
      <c r="F55" s="827"/>
      <c r="G55" s="827"/>
      <c r="H55" s="827"/>
      <c r="I55" s="828"/>
      <c r="J55" s="48"/>
      <c r="K55" s="50"/>
      <c r="L55" s="829"/>
      <c r="M55" s="830"/>
      <c r="N55" s="51"/>
    </row>
    <row r="56" spans="1:14" ht="15" thickBot="1">
      <c r="B56" s="831" t="s">
        <v>1037</v>
      </c>
      <c r="C56" s="832"/>
      <c r="D56" s="832"/>
      <c r="E56" s="832"/>
      <c r="F56" s="832"/>
      <c r="G56" s="832"/>
      <c r="H56" s="832"/>
      <c r="I56" s="832"/>
      <c r="J56" s="832"/>
      <c r="K56" s="832"/>
      <c r="L56" s="832"/>
      <c r="M56" s="833"/>
      <c r="N56" s="403">
        <f>SUM(N48:N55)</f>
        <v>14632554.699999999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B61" s="52"/>
      <c r="C61" s="326"/>
      <c r="D61" s="326"/>
      <c r="E61" s="326"/>
      <c r="F61" s="326"/>
      <c r="G61" s="326"/>
      <c r="H61" s="320"/>
      <c r="I61" s="288"/>
      <c r="J61" s="295"/>
      <c r="K61" s="288"/>
      <c r="L61" s="920"/>
      <c r="M61" s="92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1" t="s">
        <v>1037</v>
      </c>
      <c r="C78" s="832"/>
      <c r="D78" s="832"/>
      <c r="E78" s="832"/>
      <c r="F78" s="832"/>
      <c r="G78" s="832"/>
      <c r="H78" s="832"/>
      <c r="I78" s="838"/>
      <c r="J78" s="838"/>
      <c r="K78" s="838"/>
      <c r="L78" s="838"/>
      <c r="M78" s="839"/>
      <c r="N78" s="310">
        <f>SUM(N72:N77)</f>
        <v>290.1545750346591</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14640285.26160593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2928057.0523211863</v>
      </c>
      <c r="M85" s="866"/>
      <c r="N85" s="57"/>
    </row>
    <row r="86" spans="1:14">
      <c r="B86" s="95" t="s">
        <v>1057</v>
      </c>
      <c r="C86" s="96"/>
      <c r="D86" s="96"/>
      <c r="E86" s="96"/>
      <c r="F86" s="96"/>
      <c r="G86" s="96"/>
      <c r="H86" s="96"/>
      <c r="I86" s="93"/>
      <c r="J86" s="94"/>
      <c r="K86" s="313">
        <v>0.05</v>
      </c>
      <c r="L86" s="865">
        <f>N80*K86</f>
        <v>732014.26308029657</v>
      </c>
      <c r="M86" s="866"/>
      <c r="N86" s="57"/>
    </row>
    <row r="87" spans="1:14" ht="15" thickBot="1">
      <c r="B87" s="97" t="s">
        <v>1058</v>
      </c>
      <c r="C87" s="98"/>
      <c r="D87" s="98"/>
      <c r="E87" s="98"/>
      <c r="F87" s="98"/>
      <c r="G87" s="98"/>
      <c r="H87" s="98"/>
      <c r="I87" s="99"/>
      <c r="J87" s="100"/>
      <c r="K87" s="314">
        <v>0.05</v>
      </c>
      <c r="L87" s="867">
        <f>N80*K87</f>
        <v>732014.26308029657</v>
      </c>
      <c r="M87" s="868"/>
      <c r="N87" s="57"/>
    </row>
    <row r="88" spans="1:14" ht="15" thickBot="1">
      <c r="B88" s="831" t="s">
        <v>1037</v>
      </c>
      <c r="C88" s="832"/>
      <c r="D88" s="832"/>
      <c r="E88" s="832"/>
      <c r="F88" s="832"/>
      <c r="G88" s="832"/>
      <c r="H88" s="832"/>
      <c r="I88" s="832"/>
      <c r="J88" s="832"/>
      <c r="K88" s="832"/>
      <c r="L88" s="832"/>
      <c r="M88" s="833"/>
      <c r="N88" s="58">
        <f>L85+L86+L87</f>
        <v>4392085.5784817794</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19032370.840087708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69" t="s">
        <v>2324</v>
      </c>
      <c r="C107" s="870"/>
      <c r="D107" s="870"/>
      <c r="E107" s="870"/>
      <c r="F107" s="870"/>
      <c r="G107" s="870"/>
      <c r="H107" s="870"/>
      <c r="I107" s="870"/>
      <c r="J107" s="870"/>
      <c r="K107" s="870"/>
      <c r="L107" s="870"/>
      <c r="M107" s="870"/>
      <c r="N107" s="871"/>
    </row>
    <row r="108" spans="2:14" ht="15" customHeight="1">
      <c r="B108" s="869"/>
      <c r="C108" s="870"/>
      <c r="D108" s="870"/>
      <c r="E108" s="870"/>
      <c r="F108" s="870"/>
      <c r="G108" s="870"/>
      <c r="H108" s="870"/>
      <c r="I108" s="870"/>
      <c r="J108" s="870"/>
      <c r="K108" s="870"/>
      <c r="L108" s="870"/>
      <c r="M108" s="870"/>
      <c r="N108" s="871"/>
    </row>
    <row r="109" spans="2:14" ht="30" customHeight="1">
      <c r="B109" s="872" t="s">
        <v>2325</v>
      </c>
      <c r="C109" s="873"/>
      <c r="D109" s="873"/>
      <c r="E109" s="873"/>
      <c r="F109" s="873"/>
      <c r="G109" s="873"/>
      <c r="H109" s="873"/>
      <c r="I109" s="873"/>
      <c r="J109" s="873"/>
      <c r="K109" s="873"/>
      <c r="L109" s="873"/>
      <c r="M109" s="873"/>
      <c r="N109" s="874"/>
    </row>
    <row r="110" spans="2:14">
      <c r="B110" s="872"/>
      <c r="C110" s="873"/>
      <c r="D110" s="873"/>
      <c r="E110" s="873"/>
      <c r="F110" s="873"/>
      <c r="G110" s="873"/>
      <c r="H110" s="873"/>
      <c r="I110" s="873"/>
      <c r="J110" s="873"/>
      <c r="K110" s="873"/>
      <c r="L110" s="873"/>
      <c r="M110" s="873"/>
      <c r="N110" s="87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08"/>
      <c r="K120" s="808"/>
      <c r="L120" s="808"/>
      <c r="M120" s="808"/>
      <c r="N120" s="809"/>
    </row>
    <row r="121" spans="2:14" ht="15" thickBot="1">
      <c r="B121" s="270" t="s">
        <v>2327</v>
      </c>
      <c r="C121" s="402"/>
      <c r="D121" s="402"/>
      <c r="E121" s="63"/>
      <c r="F121" s="63"/>
      <c r="G121" s="63"/>
      <c r="H121" s="63"/>
      <c r="I121" s="63"/>
      <c r="J121" s="810"/>
      <c r="K121" s="810"/>
      <c r="L121" s="810"/>
      <c r="M121" s="810"/>
      <c r="N121"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66</v>
      </c>
      <c r="N36" s="281">
        <f>K36/M36</f>
        <v>3166.8030303030305</v>
      </c>
    </row>
    <row r="37" spans="1:14">
      <c r="A37" s="114" t="s">
        <v>129</v>
      </c>
      <c r="B37" s="844" t="str">
        <f>VLOOKUP(A37,EQUIPOS!A7:D154,3,FALSE)</f>
        <v xml:space="preserve">Buldozer, Potencia al volante de 140 HP, motor de 2200 RPM, longitud de hoja 4,80m. </v>
      </c>
      <c r="C37" s="845"/>
      <c r="D37" s="845"/>
      <c r="E37" s="845"/>
      <c r="F37" s="845"/>
      <c r="G37" s="845"/>
      <c r="H37" s="846"/>
      <c r="I37" s="276"/>
      <c r="J37" s="277"/>
      <c r="K37" s="278">
        <f>VLOOKUP(A37,EQUIPOS!A7:D164,4,FALSE)</f>
        <v>207171</v>
      </c>
      <c r="L37" s="279"/>
      <c r="M37" s="280">
        <v>100</v>
      </c>
      <c r="N37" s="281">
        <f>K37/M37</f>
        <v>2071.71</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0.967181916782197</v>
      </c>
    </row>
    <row r="43" spans="1:14" ht="15" thickBot="1">
      <c r="B43" s="831" t="s">
        <v>1037</v>
      </c>
      <c r="C43" s="832"/>
      <c r="D43" s="832"/>
      <c r="E43" s="832"/>
      <c r="F43" s="832"/>
      <c r="G43" s="832"/>
      <c r="H43" s="832"/>
      <c r="I43" s="832"/>
      <c r="J43" s="832"/>
      <c r="K43" s="832"/>
      <c r="L43" s="832"/>
      <c r="M43" s="833"/>
      <c r="N43" s="403">
        <f>SUM(N36:N42)</f>
        <v>5239.4802122198134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115760</v>
      </c>
      <c r="N48" s="281">
        <f>K48*M48</f>
        <v>115760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115760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96.718191678219696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121096.19840389803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24219.239680779607</v>
      </c>
      <c r="M83" s="866"/>
      <c r="N83" s="57"/>
    </row>
    <row r="84" spans="1:14">
      <c r="B84" s="95" t="s">
        <v>1057</v>
      </c>
      <c r="C84" s="96"/>
      <c r="D84" s="96"/>
      <c r="E84" s="96"/>
      <c r="F84" s="96"/>
      <c r="G84" s="96"/>
      <c r="H84" s="96"/>
      <c r="I84" s="93"/>
      <c r="J84" s="94"/>
      <c r="K84" s="313">
        <v>0.05</v>
      </c>
      <c r="L84" s="865">
        <f>N78*K84</f>
        <v>6054.8099201949017</v>
      </c>
      <c r="M84" s="866"/>
      <c r="N84" s="57"/>
    </row>
    <row r="85" spans="1:14" ht="15" thickBot="1">
      <c r="B85" s="97" t="s">
        <v>1058</v>
      </c>
      <c r="C85" s="98"/>
      <c r="D85" s="98"/>
      <c r="E85" s="98"/>
      <c r="F85" s="98"/>
      <c r="G85" s="98"/>
      <c r="H85" s="98"/>
      <c r="I85" s="99"/>
      <c r="J85" s="100"/>
      <c r="K85" s="314">
        <v>0.05</v>
      </c>
      <c r="L85" s="867">
        <f>N78*K85</f>
        <v>6054.8099201949017</v>
      </c>
      <c r="M85" s="868"/>
      <c r="N85" s="57"/>
    </row>
    <row r="86" spans="1:14" ht="15" thickBot="1">
      <c r="B86" s="831" t="s">
        <v>1037</v>
      </c>
      <c r="C86" s="832"/>
      <c r="D86" s="832"/>
      <c r="E86" s="832"/>
      <c r="F86" s="832"/>
      <c r="G86" s="832"/>
      <c r="H86" s="832"/>
      <c r="I86" s="832"/>
      <c r="J86" s="832"/>
      <c r="K86" s="832"/>
      <c r="L86" s="832"/>
      <c r="M86" s="833"/>
      <c r="N86" s="58">
        <f>L83+L84+L85</f>
        <v>36328.859521169412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157425.05792506743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66</v>
      </c>
      <c r="N36" s="281">
        <f>K36/M36</f>
        <v>3166.8030303030305</v>
      </c>
    </row>
    <row r="37" spans="1:14">
      <c r="A37" s="114" t="s">
        <v>180</v>
      </c>
      <c r="B37" s="844" t="str">
        <f>VLOOKUP(A37,EQUIPOS!A7:D154,3,FALSE)</f>
        <v>Compresor 120 HP, con martillo.</v>
      </c>
      <c r="C37" s="845"/>
      <c r="D37" s="845"/>
      <c r="E37" s="845"/>
      <c r="F37" s="845"/>
      <c r="G37" s="845"/>
      <c r="H37" s="846"/>
      <c r="I37" s="276"/>
      <c r="J37" s="277"/>
      <c r="K37" s="278">
        <f>VLOOKUP(A37,EQUIPOS!A7:D164,4,FALSE)</f>
        <v>144942</v>
      </c>
      <c r="L37" s="279"/>
      <c r="M37" s="280">
        <v>66</v>
      </c>
      <c r="N37" s="281">
        <f>K37/M37</f>
        <v>2196.090909090909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N79*L42</f>
        <v>5.8030915006931822</v>
      </c>
    </row>
    <row r="43" spans="1:14" ht="15" thickBot="1">
      <c r="B43" s="831" t="s">
        <v>1037</v>
      </c>
      <c r="C43" s="832"/>
      <c r="D43" s="832"/>
      <c r="E43" s="832"/>
      <c r="F43" s="832"/>
      <c r="G43" s="832"/>
      <c r="H43" s="832"/>
      <c r="I43" s="832"/>
      <c r="J43" s="832"/>
      <c r="K43" s="832"/>
      <c r="L43" s="832"/>
      <c r="M43" s="833"/>
      <c r="N43" s="403">
        <f>SUM(N36:N42)</f>
        <v>5368.6970308946329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35000</v>
      </c>
      <c r="N48" s="281">
        <f t="shared" ref="N48:N53" si="0">K48*M48</f>
        <v>7000</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507338</v>
      </c>
      <c r="N49" s="281">
        <f t="shared" si="0"/>
        <v>1522014</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146651.5</v>
      </c>
      <c r="N50" s="281">
        <f t="shared" si="0"/>
        <v>43995.45</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155840</v>
      </c>
      <c r="N51" s="281">
        <f t="shared" si="0"/>
        <v>31168</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900</v>
      </c>
      <c r="N52" s="281">
        <f t="shared" si="0"/>
        <v>450</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1615</v>
      </c>
      <c r="N53" s="281">
        <f t="shared" si="0"/>
        <v>12912167.25</v>
      </c>
    </row>
    <row r="54" spans="1:14" ht="15" thickBot="1">
      <c r="B54" s="826"/>
      <c r="C54" s="827"/>
      <c r="D54" s="827"/>
      <c r="E54" s="827"/>
      <c r="F54" s="827"/>
      <c r="G54" s="827"/>
      <c r="H54" s="827"/>
      <c r="I54" s="828"/>
      <c r="J54" s="48"/>
      <c r="K54" s="50"/>
      <c r="L54" s="829"/>
      <c r="M54" s="830"/>
      <c r="N54" s="51"/>
    </row>
    <row r="55" spans="1:14" ht="15" thickBot="1">
      <c r="B55" s="831" t="s">
        <v>1037</v>
      </c>
      <c r="C55" s="832"/>
      <c r="D55" s="832"/>
      <c r="E55" s="832"/>
      <c r="F55" s="832"/>
      <c r="G55" s="832"/>
      <c r="H55" s="832"/>
      <c r="I55" s="832"/>
      <c r="J55" s="832"/>
      <c r="K55" s="832"/>
      <c r="L55" s="832"/>
      <c r="M55" s="833"/>
      <c r="N55" s="403">
        <f>SUM(N48:N54)</f>
        <v>14516794.699999999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958"/>
      <c r="C65" s="959"/>
      <c r="D65" s="959"/>
      <c r="E65" s="959"/>
      <c r="F65" s="959"/>
      <c r="G65" s="960"/>
      <c r="H65" s="320"/>
      <c r="I65" s="288"/>
      <c r="J65" s="295"/>
      <c r="K65" s="288"/>
      <c r="L65" s="920"/>
      <c r="M65" s="921"/>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20"/>
      <c r="M67" s="821"/>
      <c r="N67" s="133"/>
    </row>
    <row r="68" spans="1:15" ht="15" thickBot="1">
      <c r="B68" s="837" t="s">
        <v>1037</v>
      </c>
      <c r="C68" s="838"/>
      <c r="D68" s="838"/>
      <c r="E68" s="838"/>
      <c r="F68" s="838"/>
      <c r="G68" s="838"/>
      <c r="H68" s="838"/>
      <c r="I68" s="838"/>
      <c r="J68" s="838"/>
      <c r="K68" s="838"/>
      <c r="L68" s="838"/>
      <c r="M68" s="83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7" t="s">
        <v>1047</v>
      </c>
      <c r="C72" s="858"/>
      <c r="D72" s="858"/>
      <c r="E72" s="858"/>
      <c r="F72" s="858"/>
      <c r="G72" s="858"/>
      <c r="H72" s="858"/>
      <c r="I72" s="79" t="s">
        <v>1048</v>
      </c>
      <c r="J72" s="81" t="s">
        <v>1494</v>
      </c>
      <c r="K72" s="80" t="s">
        <v>1050</v>
      </c>
      <c r="L72" s="859" t="s">
        <v>1034</v>
      </c>
      <c r="M72" s="860"/>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18"/>
      <c r="C78" s="819"/>
      <c r="D78" s="819"/>
      <c r="E78" s="819"/>
      <c r="F78" s="819"/>
      <c r="G78" s="819"/>
      <c r="H78" s="819"/>
      <c r="I78" s="132"/>
      <c r="J78" s="132"/>
      <c r="K78" s="132"/>
      <c r="L78" s="919"/>
      <c r="M78" s="919"/>
      <c r="N78" s="51"/>
    </row>
    <row r="79" spans="1:15" ht="15" thickBot="1">
      <c r="B79" s="837" t="s">
        <v>1037</v>
      </c>
      <c r="C79" s="838"/>
      <c r="D79" s="838"/>
      <c r="E79" s="838"/>
      <c r="F79" s="838"/>
      <c r="G79" s="838"/>
      <c r="H79" s="838"/>
      <c r="I79" s="838"/>
      <c r="J79" s="838"/>
      <c r="K79" s="838"/>
      <c r="L79" s="838"/>
      <c r="M79" s="839"/>
      <c r="N79" s="310">
        <f>SUM(N73:N78)</f>
        <v>290.1545750346591</v>
      </c>
    </row>
    <row r="80" spans="1:15" ht="15" thickBot="1">
      <c r="B80" s="39"/>
      <c r="C80" s="40"/>
      <c r="D80" s="40"/>
      <c r="E80" s="40"/>
      <c r="F80" s="40"/>
      <c r="G80" s="40"/>
      <c r="H80" s="40"/>
      <c r="I80" s="40"/>
      <c r="J80" s="40"/>
      <c r="K80" s="40"/>
      <c r="L80" s="40"/>
      <c r="M80" s="40"/>
      <c r="N80" s="41"/>
    </row>
    <row r="81" spans="1:14" ht="15" thickBot="1">
      <c r="B81" s="831" t="s">
        <v>1051</v>
      </c>
      <c r="C81" s="832"/>
      <c r="D81" s="832"/>
      <c r="E81" s="832"/>
      <c r="F81" s="832"/>
      <c r="G81" s="832"/>
      <c r="H81" s="832"/>
      <c r="I81" s="832"/>
      <c r="J81" s="832"/>
      <c r="K81" s="832"/>
      <c r="L81" s="832"/>
      <c r="M81" s="833"/>
      <c r="N81" s="105">
        <f>N43+N55+N68+N79</f>
        <v>14522453.551605929</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22" t="s">
        <v>1053</v>
      </c>
      <c r="C85" s="823"/>
      <c r="D85" s="823"/>
      <c r="E85" s="823"/>
      <c r="F85" s="823"/>
      <c r="G85" s="823"/>
      <c r="H85" s="823"/>
      <c r="I85" s="323"/>
      <c r="J85" s="343"/>
      <c r="K85" s="311" t="s">
        <v>1054</v>
      </c>
      <c r="L85" s="861" t="s">
        <v>1055</v>
      </c>
      <c r="M85" s="862"/>
      <c r="N85" s="312"/>
    </row>
    <row r="86" spans="1:14">
      <c r="B86" s="863" t="s">
        <v>1056</v>
      </c>
      <c r="C86" s="864"/>
      <c r="D86" s="864"/>
      <c r="E86" s="864"/>
      <c r="F86" s="864"/>
      <c r="G86" s="864"/>
      <c r="H86" s="864"/>
      <c r="I86" s="93"/>
      <c r="J86" s="94"/>
      <c r="K86" s="313">
        <v>0.2</v>
      </c>
      <c r="L86" s="865">
        <f>N81*K86</f>
        <v>2904490.7103211861</v>
      </c>
      <c r="M86" s="866"/>
      <c r="N86" s="57"/>
    </row>
    <row r="87" spans="1:14">
      <c r="B87" s="95" t="s">
        <v>1057</v>
      </c>
      <c r="C87" s="96"/>
      <c r="D87" s="96"/>
      <c r="E87" s="96"/>
      <c r="F87" s="96"/>
      <c r="G87" s="96"/>
      <c r="H87" s="96"/>
      <c r="I87" s="93"/>
      <c r="J87" s="94"/>
      <c r="K87" s="313">
        <v>0.05</v>
      </c>
      <c r="L87" s="865">
        <f>N81*K87</f>
        <v>726122.67758029653</v>
      </c>
      <c r="M87" s="866"/>
      <c r="N87" s="57"/>
    </row>
    <row r="88" spans="1:14" ht="15" thickBot="1">
      <c r="B88" s="97" t="s">
        <v>1058</v>
      </c>
      <c r="C88" s="98"/>
      <c r="D88" s="98"/>
      <c r="E88" s="98"/>
      <c r="F88" s="98"/>
      <c r="G88" s="98"/>
      <c r="H88" s="98"/>
      <c r="I88" s="99"/>
      <c r="J88" s="100"/>
      <c r="K88" s="314">
        <v>0.05</v>
      </c>
      <c r="L88" s="867">
        <f>N81*K88</f>
        <v>726122.67758029653</v>
      </c>
      <c r="M88" s="868"/>
      <c r="N88" s="57"/>
    </row>
    <row r="89" spans="1:14" ht="15" thickBot="1">
      <c r="B89" s="831" t="s">
        <v>1037</v>
      </c>
      <c r="C89" s="832"/>
      <c r="D89" s="832"/>
      <c r="E89" s="832"/>
      <c r="F89" s="832"/>
      <c r="G89" s="832"/>
      <c r="H89" s="832"/>
      <c r="I89" s="832"/>
      <c r="J89" s="832"/>
      <c r="K89" s="832"/>
      <c r="L89" s="832"/>
      <c r="M89" s="833"/>
      <c r="N89" s="58">
        <f>L86+L87+L88</f>
        <v>4356736.0654817792</v>
      </c>
    </row>
    <row r="90" spans="1:14" ht="15" thickBot="1">
      <c r="B90" s="39"/>
      <c r="C90" s="40"/>
      <c r="D90" s="40"/>
      <c r="E90" s="40"/>
      <c r="F90" s="40"/>
      <c r="G90" s="40"/>
      <c r="H90" s="40"/>
      <c r="I90" s="40"/>
      <c r="J90" s="40"/>
      <c r="K90" s="40"/>
      <c r="L90" s="40"/>
      <c r="M90" s="40"/>
      <c r="N90" s="41"/>
    </row>
    <row r="91" spans="1:14" ht="15" thickBot="1">
      <c r="A91" t="s">
        <v>2122</v>
      </c>
      <c r="B91" s="831" t="s">
        <v>1059</v>
      </c>
      <c r="C91" s="832"/>
      <c r="D91" s="832"/>
      <c r="E91" s="832"/>
      <c r="F91" s="832"/>
      <c r="G91" s="832"/>
      <c r="H91" s="832"/>
      <c r="I91" s="832"/>
      <c r="J91" s="832"/>
      <c r="K91" s="832"/>
      <c r="L91" s="832"/>
      <c r="M91" s="833"/>
      <c r="N91" s="196">
        <f>N81+N89</f>
        <v>18879189.617087707</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69" t="s">
        <v>2324</v>
      </c>
      <c r="C108" s="870"/>
      <c r="D108" s="870"/>
      <c r="E108" s="870"/>
      <c r="F108" s="870"/>
      <c r="G108" s="870"/>
      <c r="H108" s="870"/>
      <c r="I108" s="870"/>
      <c r="J108" s="870"/>
      <c r="K108" s="870"/>
      <c r="L108" s="870"/>
      <c r="M108" s="870"/>
      <c r="N108" s="871"/>
    </row>
    <row r="109" spans="2:14" ht="15" customHeight="1">
      <c r="B109" s="869"/>
      <c r="C109" s="870"/>
      <c r="D109" s="870"/>
      <c r="E109" s="870"/>
      <c r="F109" s="870"/>
      <c r="G109" s="870"/>
      <c r="H109" s="870"/>
      <c r="I109" s="870"/>
      <c r="J109" s="870"/>
      <c r="K109" s="870"/>
      <c r="L109" s="870"/>
      <c r="M109" s="870"/>
      <c r="N109" s="871"/>
    </row>
    <row r="110" spans="2:14" ht="32.25" customHeight="1">
      <c r="B110" s="872" t="s">
        <v>2325</v>
      </c>
      <c r="C110" s="873"/>
      <c r="D110" s="873"/>
      <c r="E110" s="873"/>
      <c r="F110" s="873"/>
      <c r="G110" s="873"/>
      <c r="H110" s="873"/>
      <c r="I110" s="873"/>
      <c r="J110" s="873"/>
      <c r="K110" s="873"/>
      <c r="L110" s="873"/>
      <c r="M110" s="873"/>
      <c r="N110" s="874"/>
    </row>
    <row r="111" spans="2:14">
      <c r="B111" s="872"/>
      <c r="C111" s="873"/>
      <c r="D111" s="873"/>
      <c r="E111" s="873"/>
      <c r="F111" s="873"/>
      <c r="G111" s="873"/>
      <c r="H111" s="873"/>
      <c r="I111" s="873"/>
      <c r="J111" s="873"/>
      <c r="K111" s="873"/>
      <c r="L111" s="873"/>
      <c r="M111" s="873"/>
      <c r="N111" s="87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08"/>
      <c r="K121" s="808"/>
      <c r="L121" s="808"/>
      <c r="M121" s="808"/>
      <c r="N121" s="809"/>
    </row>
    <row r="122" spans="2:14" ht="15" thickBot="1">
      <c r="B122" s="270" t="s">
        <v>2327</v>
      </c>
      <c r="C122" s="402"/>
      <c r="D122" s="402"/>
      <c r="E122" s="63"/>
      <c r="F122" s="63"/>
      <c r="G122" s="63"/>
      <c r="H122" s="63"/>
      <c r="I122" s="63"/>
      <c r="J122" s="810"/>
      <c r="K122" s="810"/>
      <c r="L122" s="810"/>
      <c r="M122" s="810"/>
      <c r="N122" s="81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312</v>
      </c>
      <c r="B36" s="844" t="str">
        <f>VLOOKUP(A36,EQUIPOS!A6:D154,3,FALSE)</f>
        <v>Retroexcavadora sobre oruga, potencia 138 HP, balde de 1,5 m3.</v>
      </c>
      <c r="C36" s="845"/>
      <c r="D36" s="845"/>
      <c r="E36" s="845"/>
      <c r="F36" s="845"/>
      <c r="G36" s="845"/>
      <c r="H36" s="846"/>
      <c r="I36" s="276"/>
      <c r="J36" s="277"/>
      <c r="K36" s="278">
        <f>VLOOKUP(A36,EQUIPOS!A6:D163,4,FALSE)</f>
        <v>209009</v>
      </c>
      <c r="L36" s="279"/>
      <c r="M36" s="280">
        <v>66</v>
      </c>
      <c r="N36" s="281">
        <f>K36/M36</f>
        <v>3166.8030303030305</v>
      </c>
    </row>
    <row r="37" spans="1:14">
      <c r="A37" 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0.967181916782197</v>
      </c>
    </row>
    <row r="43" spans="1:14" ht="15" thickBot="1">
      <c r="B43" s="831" t="s">
        <v>1037</v>
      </c>
      <c r="C43" s="832"/>
      <c r="D43" s="832"/>
      <c r="E43" s="832"/>
      <c r="F43" s="832"/>
      <c r="G43" s="832"/>
      <c r="H43" s="832"/>
      <c r="I43" s="832"/>
      <c r="J43" s="832"/>
      <c r="K43" s="832"/>
      <c r="L43" s="832"/>
      <c r="M43" s="833"/>
      <c r="N43" s="403">
        <f>SUM(N36:N42)</f>
        <v>3167.7702122198125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96.718191678219696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3264.4884038980322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652.8976807796065</v>
      </c>
      <c r="M83" s="866"/>
      <c r="N83" s="57"/>
    </row>
    <row r="84" spans="1:14">
      <c r="B84" s="95" t="s">
        <v>1057</v>
      </c>
      <c r="C84" s="96"/>
      <c r="D84" s="96"/>
      <c r="E84" s="96"/>
      <c r="F84" s="96"/>
      <c r="G84" s="96"/>
      <c r="H84" s="96"/>
      <c r="I84" s="93"/>
      <c r="J84" s="94"/>
      <c r="K84" s="313">
        <v>0.05</v>
      </c>
      <c r="L84" s="865">
        <f>N78*K84</f>
        <v>163.22442019490163</v>
      </c>
      <c r="M84" s="866"/>
      <c r="N84" s="57"/>
    </row>
    <row r="85" spans="1:14" ht="15" thickBot="1">
      <c r="B85" s="97" t="s">
        <v>1058</v>
      </c>
      <c r="C85" s="98"/>
      <c r="D85" s="98"/>
      <c r="E85" s="98"/>
      <c r="F85" s="98"/>
      <c r="G85" s="98"/>
      <c r="H85" s="98"/>
      <c r="I85" s="99"/>
      <c r="J85" s="100"/>
      <c r="K85" s="314">
        <v>0.05</v>
      </c>
      <c r="L85" s="867">
        <f>N78*K85</f>
        <v>163.22442019490163</v>
      </c>
      <c r="M85" s="868"/>
      <c r="N85" s="57"/>
    </row>
    <row r="86" spans="1:14" ht="15" thickBot="1">
      <c r="B86" s="831" t="s">
        <v>1037</v>
      </c>
      <c r="C86" s="832"/>
      <c r="D86" s="832"/>
      <c r="E86" s="832"/>
      <c r="F86" s="832"/>
      <c r="G86" s="832"/>
      <c r="H86" s="832"/>
      <c r="I86" s="832"/>
      <c r="J86" s="832"/>
      <c r="K86" s="832"/>
      <c r="L86" s="832"/>
      <c r="M86" s="833"/>
      <c r="N86" s="58">
        <f>L83+L84+L85</f>
        <v>979.34652116940981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4243.8349250674419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148</v>
      </c>
      <c r="B36" s="844" t="str">
        <f>VLOOKUP(A36,EQUIPOS!A6:D154,3,FALSE)</f>
        <v>Cargador : Potencia en el volante 110 hp, Clasificación de RPM del motor 2300.</v>
      </c>
      <c r="C36" s="845"/>
      <c r="D36" s="845"/>
      <c r="E36" s="845"/>
      <c r="F36" s="845"/>
      <c r="G36" s="845"/>
      <c r="H36" s="846"/>
      <c r="I36" s="276"/>
      <c r="J36" s="277"/>
      <c r="K36" s="278">
        <f>VLOOKUP(A36,EQUIPOS!A6:D163,4,FALSE)</f>
        <v>156600</v>
      </c>
      <c r="L36" s="279"/>
      <c r="M36" s="280">
        <v>66</v>
      </c>
      <c r="N36" s="281">
        <f>K36/M36</f>
        <v>2372.7272727272725</v>
      </c>
    </row>
    <row r="37" spans="1:14">
      <c r="A37" s="114" t="s">
        <v>129</v>
      </c>
      <c r="B37" s="844" t="str">
        <f>VLOOKUP(A37,EQUIPOS!A7:D154,3,FALSE)</f>
        <v xml:space="preserve">Buldozer, Potencia al volante de 140 HP, motor de 2200 RPM, longitud de hoja 4,80m. </v>
      </c>
      <c r="C37" s="845"/>
      <c r="D37" s="845"/>
      <c r="E37" s="845"/>
      <c r="F37" s="845"/>
      <c r="G37" s="845"/>
      <c r="H37" s="846"/>
      <c r="I37" s="276"/>
      <c r="J37" s="277"/>
      <c r="K37" s="278">
        <f>VLOOKUP(A37,EQUIPOS!A7:D164,4,FALSE)</f>
        <v>207171</v>
      </c>
      <c r="L37" s="279"/>
      <c r="M37" s="280">
        <v>100</v>
      </c>
      <c r="N37" s="281">
        <f>K37/M37</f>
        <v>2071.71</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83"/>
      <c r="L39" s="848"/>
      <c r="M39" s="849"/>
      <c r="N39" s="282"/>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1.934363833564394</v>
      </c>
    </row>
    <row r="43" spans="1:14" ht="15" thickBot="1">
      <c r="B43" s="831" t="s">
        <v>1037</v>
      </c>
      <c r="C43" s="832"/>
      <c r="D43" s="832"/>
      <c r="E43" s="832"/>
      <c r="F43" s="832"/>
      <c r="G43" s="832"/>
      <c r="H43" s="832"/>
      <c r="I43" s="832"/>
      <c r="J43" s="832"/>
      <c r="K43" s="832"/>
      <c r="L43" s="832"/>
      <c r="M43" s="833"/>
      <c r="N43" s="403">
        <f>SUM(N36:N42)</f>
        <v>4446.371636560837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209009</v>
      </c>
      <c r="N48" s="281">
        <f>K48*M48</f>
        <v>209009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209009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193.43638335643939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213648.80801991725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42729.761603983454</v>
      </c>
      <c r="M83" s="866"/>
      <c r="N83" s="57"/>
    </row>
    <row r="84" spans="1:14">
      <c r="B84" s="95" t="s">
        <v>1057</v>
      </c>
      <c r="C84" s="96"/>
      <c r="D84" s="96"/>
      <c r="E84" s="96"/>
      <c r="F84" s="96"/>
      <c r="G84" s="96"/>
      <c r="H84" s="96"/>
      <c r="I84" s="93"/>
      <c r="J84" s="94"/>
      <c r="K84" s="313">
        <v>0.05</v>
      </c>
      <c r="L84" s="865">
        <f>N78*K84</f>
        <v>10682.440400995863</v>
      </c>
      <c r="M84" s="866"/>
      <c r="N84" s="57"/>
    </row>
    <row r="85" spans="1:14" ht="15" thickBot="1">
      <c r="B85" s="97" t="s">
        <v>1058</v>
      </c>
      <c r="C85" s="98"/>
      <c r="D85" s="98"/>
      <c r="E85" s="98"/>
      <c r="F85" s="98"/>
      <c r="G85" s="98"/>
      <c r="H85" s="98"/>
      <c r="I85" s="99"/>
      <c r="J85" s="100"/>
      <c r="K85" s="314">
        <v>0.05</v>
      </c>
      <c r="L85" s="867">
        <f>N78*K85</f>
        <v>10682.440400995863</v>
      </c>
      <c r="M85" s="868"/>
      <c r="N85" s="57"/>
    </row>
    <row r="86" spans="1:14" ht="15" thickBot="1">
      <c r="B86" s="831" t="s">
        <v>1037</v>
      </c>
      <c r="C86" s="832"/>
      <c r="D86" s="832"/>
      <c r="E86" s="832"/>
      <c r="F86" s="832"/>
      <c r="G86" s="832"/>
      <c r="H86" s="832"/>
      <c r="I86" s="832"/>
      <c r="J86" s="832"/>
      <c r="K86" s="832"/>
      <c r="L86" s="832"/>
      <c r="M86" s="833"/>
      <c r="N86" s="58">
        <f>L83+L84+L85</f>
        <v>64094.642405975188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277743.45042589243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4"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VLOOKUP(A36,EQUIPOS!A6:D163,4,FALSE)</f>
        <v>207171</v>
      </c>
      <c r="L36" s="473"/>
      <c r="M36" s="292">
        <v>50</v>
      </c>
      <c r="N36" s="281">
        <f>K36/M36</f>
        <v>4143.42</v>
      </c>
    </row>
    <row r="37" spans="1:14">
      <c r="A37" s="114" t="s">
        <v>152</v>
      </c>
      <c r="B37" s="844" t="str">
        <f>VLOOKUP(A37,EQUIPOS!A7:D154,3,FALSE)</f>
        <v xml:space="preserve">Carrotanque de agua(1000 Galones) </v>
      </c>
      <c r="C37" s="845"/>
      <c r="D37" s="845"/>
      <c r="E37" s="845"/>
      <c r="F37" s="845"/>
      <c r="G37" s="845"/>
      <c r="H37" s="846"/>
      <c r="I37" s="276"/>
      <c r="J37" s="277"/>
      <c r="K37" s="278">
        <f>VLOOKUP(A37,EQUIPOS!A7:D164,4,FALSE)</f>
        <v>73446</v>
      </c>
      <c r="L37" s="473"/>
      <c r="M37" s="292">
        <v>50</v>
      </c>
      <c r="N37" s="281">
        <f>K37/M37</f>
        <v>1468.92</v>
      </c>
    </row>
    <row r="38" spans="1:14">
      <c r="A38" s="214"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473"/>
      <c r="M38" s="292">
        <v>50</v>
      </c>
      <c r="N38" s="281">
        <f>K38/M38</f>
        <v>3917.18</v>
      </c>
    </row>
    <row r="39" spans="1:14">
      <c r="A39" s="214" t="s">
        <v>365</v>
      </c>
      <c r="B39" s="844" t="str">
        <f>VLOOKUP(A39,EQUIPOS!A9:D154,3,FALSE)</f>
        <v xml:space="preserve">Vibrocompatador, potencia 153 HP, peso 10 Ton. </v>
      </c>
      <c r="C39" s="845"/>
      <c r="D39" s="845"/>
      <c r="E39" s="845"/>
      <c r="F39" s="845"/>
      <c r="G39" s="845"/>
      <c r="H39" s="846"/>
      <c r="I39" s="847"/>
      <c r="J39" s="828"/>
      <c r="K39" s="278">
        <f>VLOOKUP(A39,EQUIPOS!A9:D166,4,FALSE)</f>
        <v>155840</v>
      </c>
      <c r="L39" s="961">
        <v>50</v>
      </c>
      <c r="M39" s="962"/>
      <c r="N39" s="281">
        <f>K39/L39</f>
        <v>3116.8</v>
      </c>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12646.32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383.00403904575001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13029.32403904575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2605.8648078091501</v>
      </c>
      <c r="M83" s="866"/>
      <c r="N83" s="57"/>
    </row>
    <row r="84" spans="1:14">
      <c r="B84" s="95" t="s">
        <v>1057</v>
      </c>
      <c r="C84" s="96"/>
      <c r="D84" s="96"/>
      <c r="E84" s="96"/>
      <c r="F84" s="96"/>
      <c r="G84" s="96"/>
      <c r="H84" s="96"/>
      <c r="I84" s="93"/>
      <c r="J84" s="94"/>
      <c r="K84" s="313">
        <v>0.05</v>
      </c>
      <c r="L84" s="865">
        <f>N78*K84</f>
        <v>651.46620195228752</v>
      </c>
      <c r="M84" s="866"/>
      <c r="N84" s="57"/>
    </row>
    <row r="85" spans="1:14" ht="15" thickBot="1">
      <c r="B85" s="97" t="s">
        <v>1058</v>
      </c>
      <c r="C85" s="98"/>
      <c r="D85" s="98"/>
      <c r="E85" s="98"/>
      <c r="F85" s="98"/>
      <c r="G85" s="98"/>
      <c r="H85" s="98"/>
      <c r="I85" s="99"/>
      <c r="J85" s="100"/>
      <c r="K85" s="314">
        <v>0.05</v>
      </c>
      <c r="L85" s="867">
        <f>N78*K85</f>
        <v>651.46620195228752</v>
      </c>
      <c r="M85" s="868"/>
      <c r="N85" s="57"/>
    </row>
    <row r="86" spans="1:14" ht="15" thickBot="1">
      <c r="B86" s="831" t="s">
        <v>1037</v>
      </c>
      <c r="C86" s="832"/>
      <c r="D86" s="832"/>
      <c r="E86" s="832"/>
      <c r="F86" s="832"/>
      <c r="G86" s="832"/>
      <c r="H86" s="832"/>
      <c r="I86" s="832"/>
      <c r="J86" s="832"/>
      <c r="K86" s="832"/>
      <c r="L86" s="832"/>
      <c r="M86" s="833"/>
      <c r="N86" s="58">
        <f>L83+L84+L85</f>
        <v>3908.7972117137251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16938.121250759476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VLOOKUP(A36,EQUIPOS!A6:D163,4,FALSE)</f>
        <v>207171</v>
      </c>
      <c r="L36" s="279"/>
      <c r="M36" s="280">
        <v>40</v>
      </c>
      <c r="N36" s="281">
        <f>K36/M36</f>
        <v>5179.2749999999996</v>
      </c>
    </row>
    <row r="37" spans="1:14">
      <c r="A37" s="119" t="s">
        <v>365</v>
      </c>
      <c r="B37" s="844" t="str">
        <f>VLOOKUP(A37,EQUIPOS!A7:D154,3,FALSE)</f>
        <v xml:space="preserve">Vibrocompatador, potencia 153 HP, peso 10 Ton. </v>
      </c>
      <c r="C37" s="845"/>
      <c r="D37" s="845"/>
      <c r="E37" s="845"/>
      <c r="F37" s="845"/>
      <c r="G37" s="845"/>
      <c r="H37" s="846"/>
      <c r="I37" s="276"/>
      <c r="J37" s="277"/>
      <c r="K37" s="278">
        <f>VLOOKUP(A37,EQUIPOS!A7:D164,4,FALSE)</f>
        <v>155840</v>
      </c>
      <c r="L37" s="279"/>
      <c r="M37" s="280">
        <v>40</v>
      </c>
      <c r="N37" s="281">
        <f>K37/M37</f>
        <v>3896</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9075.2749999999996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478.75504880718745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9554.030048807188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1910.8060097614377</v>
      </c>
      <c r="M83" s="866"/>
      <c r="N83" s="57"/>
    </row>
    <row r="84" spans="1:14">
      <c r="B84" s="95" t="s">
        <v>1057</v>
      </c>
      <c r="C84" s="96"/>
      <c r="D84" s="96"/>
      <c r="E84" s="96"/>
      <c r="F84" s="96"/>
      <c r="G84" s="96"/>
      <c r="H84" s="96"/>
      <c r="I84" s="93"/>
      <c r="J84" s="94"/>
      <c r="K84" s="313">
        <v>0.05</v>
      </c>
      <c r="L84" s="865">
        <f>N78*K84</f>
        <v>477.70150244035943</v>
      </c>
      <c r="M84" s="866"/>
      <c r="N84" s="57"/>
    </row>
    <row r="85" spans="1:14" ht="15" thickBot="1">
      <c r="B85" s="97" t="s">
        <v>1058</v>
      </c>
      <c r="C85" s="98"/>
      <c r="D85" s="98"/>
      <c r="E85" s="98"/>
      <c r="F85" s="98"/>
      <c r="G85" s="98"/>
      <c r="H85" s="98"/>
      <c r="I85" s="99"/>
      <c r="J85" s="100"/>
      <c r="K85" s="314">
        <v>0.05</v>
      </c>
      <c r="L85" s="867">
        <f>N78*K85</f>
        <v>477.70150244035943</v>
      </c>
      <c r="M85" s="868"/>
      <c r="N85" s="57"/>
    </row>
    <row r="86" spans="1:14" ht="15" thickBot="1">
      <c r="B86" s="831" t="s">
        <v>1037</v>
      </c>
      <c r="C86" s="832"/>
      <c r="D86" s="832"/>
      <c r="E86" s="832"/>
      <c r="F86" s="832"/>
      <c r="G86" s="832"/>
      <c r="H86" s="832"/>
      <c r="I86" s="832"/>
      <c r="J86" s="832"/>
      <c r="K86" s="832"/>
      <c r="L86" s="832"/>
      <c r="M86" s="833"/>
      <c r="N86" s="58">
        <f>L83+L84+L85</f>
        <v>2866.2090146421565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12420.239063449344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VLOOKUP(A36,EQUIPOS!A6:D163,4,FALSE)</f>
        <v>207171</v>
      </c>
      <c r="L36" s="279"/>
      <c r="M36" s="280">
        <v>40</v>
      </c>
      <c r="N36" s="281">
        <f>K36/M36</f>
        <v>5179.2749999999996</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5179.2749999999996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478.75504880718745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5658.0300488071871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1131.6060097614375</v>
      </c>
      <c r="M83" s="866"/>
      <c r="N83" s="57"/>
    </row>
    <row r="84" spans="1:14">
      <c r="B84" s="95" t="s">
        <v>1057</v>
      </c>
      <c r="C84" s="96"/>
      <c r="D84" s="96"/>
      <c r="E84" s="96"/>
      <c r="F84" s="96"/>
      <c r="G84" s="96"/>
      <c r="H84" s="96"/>
      <c r="I84" s="93"/>
      <c r="J84" s="94"/>
      <c r="K84" s="313">
        <v>0.05</v>
      </c>
      <c r="L84" s="865">
        <f>N78*K84</f>
        <v>282.90150244035937</v>
      </c>
      <c r="M84" s="866"/>
      <c r="N84" s="57"/>
    </row>
    <row r="85" spans="1:14" ht="15" thickBot="1">
      <c r="B85" s="97" t="s">
        <v>1058</v>
      </c>
      <c r="C85" s="98"/>
      <c r="D85" s="98"/>
      <c r="E85" s="98"/>
      <c r="F85" s="98"/>
      <c r="G85" s="98"/>
      <c r="H85" s="98"/>
      <c r="I85" s="99"/>
      <c r="J85" s="100"/>
      <c r="K85" s="314">
        <v>0.05</v>
      </c>
      <c r="L85" s="867">
        <f>N78*K85</f>
        <v>282.90150244035937</v>
      </c>
      <c r="M85" s="868"/>
      <c r="N85" s="57"/>
    </row>
    <row r="86" spans="1:14" ht="15" thickBot="1">
      <c r="B86" s="831" t="s">
        <v>1037</v>
      </c>
      <c r="C86" s="832"/>
      <c r="D86" s="832"/>
      <c r="E86" s="832"/>
      <c r="F86" s="832"/>
      <c r="G86" s="832"/>
      <c r="H86" s="832"/>
      <c r="I86" s="832"/>
      <c r="J86" s="832"/>
      <c r="K86" s="832"/>
      <c r="L86" s="832"/>
      <c r="M86" s="833"/>
      <c r="N86" s="58">
        <f>L83+L84+L85</f>
        <v>1697.4090146421561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7355.4390634493429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2.0426882082439999</v>
      </c>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5674</v>
      </c>
      <c r="N48" s="281">
        <f>K48*M48</f>
        <v>7376.2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7376.2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53"/>
      <c r="D59" s="53"/>
      <c r="E59" s="53"/>
      <c r="F59" s="53"/>
      <c r="G59" s="53"/>
      <c r="H59" s="297"/>
      <c r="I59" s="288"/>
      <c r="J59" s="288"/>
      <c r="K59" s="288"/>
      <c r="L59" s="920"/>
      <c r="M59" s="921"/>
      <c r="N59" s="300"/>
    </row>
    <row r="60" spans="1:14" ht="24.75" customHeight="1">
      <c r="B60" s="52"/>
      <c r="C60" s="326"/>
      <c r="D60" s="326"/>
      <c r="E60" s="326"/>
      <c r="F60" s="326"/>
      <c r="G60" s="326"/>
      <c r="H60" s="320"/>
      <c r="I60" s="408"/>
      <c r="J60" s="295"/>
      <c r="K60" s="288"/>
      <c r="L60" s="920"/>
      <c r="M60" s="921"/>
      <c r="N60" s="296"/>
    </row>
    <row r="61" spans="1:14">
      <c r="B61" s="52"/>
      <c r="C61" s="53"/>
      <c r="D61" s="53"/>
      <c r="E61" s="53"/>
      <c r="F61" s="53"/>
      <c r="G61" s="326"/>
      <c r="H61" s="320"/>
      <c r="I61" s="408"/>
      <c r="J61" s="295"/>
      <c r="K61" s="288"/>
      <c r="L61" s="920"/>
      <c r="M61" s="921"/>
      <c r="N61" s="300"/>
    </row>
    <row r="62" spans="1:14">
      <c r="B62" s="52"/>
      <c r="C62" s="53"/>
      <c r="D62" s="53"/>
      <c r="E62" s="53"/>
      <c r="F62" s="53"/>
      <c r="G62" s="53"/>
      <c r="H62" s="297"/>
      <c r="I62" s="288"/>
      <c r="J62" s="288"/>
      <c r="K62" s="288"/>
      <c r="L62" s="920"/>
      <c r="M62" s="921"/>
      <c r="N62" s="300"/>
    </row>
    <row r="63" spans="1:14">
      <c r="B63" s="52"/>
      <c r="C63" s="53"/>
      <c r="D63" s="53"/>
      <c r="E63" s="53"/>
      <c r="F63" s="53"/>
      <c r="G63" s="53"/>
      <c r="H63" s="297"/>
      <c r="I63" s="288"/>
      <c r="J63" s="288"/>
      <c r="K63" s="288"/>
      <c r="L63" s="920"/>
      <c r="M63" s="921"/>
      <c r="N63" s="300"/>
    </row>
    <row r="64" spans="1:14" ht="15" thickBot="1">
      <c r="B64" s="474"/>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7582.5115090326435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1516.5023018065287</v>
      </c>
      <c r="M83" s="866"/>
      <c r="N83" s="57"/>
    </row>
    <row r="84" spans="1:14">
      <c r="B84" s="95" t="s">
        <v>1057</v>
      </c>
      <c r="C84" s="96"/>
      <c r="D84" s="96"/>
      <c r="E84" s="96"/>
      <c r="F84" s="96"/>
      <c r="G84" s="96"/>
      <c r="H84" s="96"/>
      <c r="I84" s="93"/>
      <c r="J84" s="94"/>
      <c r="K84" s="313">
        <v>0.05</v>
      </c>
      <c r="L84" s="865">
        <f>N78*K84</f>
        <v>379.12557545163219</v>
      </c>
      <c r="M84" s="866"/>
      <c r="N84" s="57"/>
    </row>
    <row r="85" spans="1:14" ht="15" thickBot="1">
      <c r="B85" s="97" t="s">
        <v>1058</v>
      </c>
      <c r="C85" s="98"/>
      <c r="D85" s="98"/>
      <c r="E85" s="98"/>
      <c r="F85" s="98"/>
      <c r="G85" s="98"/>
      <c r="H85" s="98"/>
      <c r="I85" s="99"/>
      <c r="J85" s="100"/>
      <c r="K85" s="314">
        <v>0.05</v>
      </c>
      <c r="L85" s="867">
        <f>N78*K85</f>
        <v>379.12557545163219</v>
      </c>
      <c r="M85" s="868"/>
      <c r="N85" s="57"/>
    </row>
    <row r="86" spans="1:14" ht="15" thickBot="1">
      <c r="B86" s="831" t="s">
        <v>1037</v>
      </c>
      <c r="C86" s="832"/>
      <c r="D86" s="832"/>
      <c r="E86" s="832"/>
      <c r="F86" s="832"/>
      <c r="G86" s="832"/>
      <c r="H86" s="832"/>
      <c r="I86" s="832"/>
      <c r="J86" s="832"/>
      <c r="K86" s="832"/>
      <c r="L86" s="832"/>
      <c r="M86" s="833"/>
      <c r="N86" s="58">
        <f>L83+L84+L85</f>
        <v>2274.7534527097932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9857.2649617424358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0.01</v>
      </c>
      <c r="M42" s="856"/>
      <c r="N42" s="111">
        <f>N76*L42</f>
        <v>2.0426882082439999</v>
      </c>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9180</v>
      </c>
      <c r="N48" s="281">
        <f>K48*M48</f>
        <v>11016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11016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53"/>
      <c r="D59" s="53"/>
      <c r="E59" s="53"/>
      <c r="F59" s="53"/>
      <c r="G59" s="53"/>
      <c r="H59" s="297"/>
      <c r="I59" s="288"/>
      <c r="J59" s="288"/>
      <c r="K59" s="288"/>
      <c r="L59" s="920"/>
      <c r="M59" s="921"/>
      <c r="N59" s="300"/>
    </row>
    <row r="60" spans="1:14" ht="24.75" customHeight="1">
      <c r="B60" s="52"/>
      <c r="C60" s="326"/>
      <c r="D60" s="326"/>
      <c r="E60" s="326"/>
      <c r="F60" s="326"/>
      <c r="G60" s="326"/>
      <c r="H60" s="320"/>
      <c r="I60" s="408"/>
      <c r="J60" s="295"/>
      <c r="K60" s="288"/>
      <c r="L60" s="920"/>
      <c r="M60" s="921"/>
      <c r="N60" s="296"/>
    </row>
    <row r="61" spans="1:14">
      <c r="B61" s="52"/>
      <c r="C61" s="53"/>
      <c r="D61" s="53"/>
      <c r="E61" s="53"/>
      <c r="F61" s="53"/>
      <c r="G61" s="326"/>
      <c r="H61" s="320"/>
      <c r="I61" s="408"/>
      <c r="J61" s="295"/>
      <c r="K61" s="288"/>
      <c r="L61" s="920"/>
      <c r="M61" s="921"/>
      <c r="N61" s="300"/>
    </row>
    <row r="62" spans="1:14">
      <c r="B62" s="52"/>
      <c r="C62" s="53"/>
      <c r="D62" s="53"/>
      <c r="E62" s="53"/>
      <c r="F62" s="53"/>
      <c r="G62" s="53"/>
      <c r="H62" s="297"/>
      <c r="I62" s="288"/>
      <c r="J62" s="288"/>
      <c r="K62" s="288"/>
      <c r="L62" s="920"/>
      <c r="M62" s="921"/>
      <c r="N62" s="300"/>
    </row>
    <row r="63" spans="1:14">
      <c r="B63" s="52"/>
      <c r="C63" s="53"/>
      <c r="D63" s="53"/>
      <c r="E63" s="53"/>
      <c r="F63" s="53"/>
      <c r="G63" s="53"/>
      <c r="H63" s="297"/>
      <c r="I63" s="288"/>
      <c r="J63" s="288"/>
      <c r="K63" s="288"/>
      <c r="L63" s="920"/>
      <c r="M63" s="921"/>
      <c r="N63" s="300"/>
    </row>
    <row r="64" spans="1:14" ht="15" thickBot="1">
      <c r="B64" s="474"/>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11222.311509032645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2244.462301806529</v>
      </c>
      <c r="M83" s="866"/>
      <c r="N83" s="57"/>
    </row>
    <row r="84" spans="1:14">
      <c r="B84" s="95" t="s">
        <v>1057</v>
      </c>
      <c r="C84" s="96"/>
      <c r="D84" s="96"/>
      <c r="E84" s="96"/>
      <c r="F84" s="96"/>
      <c r="G84" s="96"/>
      <c r="H84" s="96"/>
      <c r="I84" s="93"/>
      <c r="J84" s="94"/>
      <c r="K84" s="313">
        <v>0.05</v>
      </c>
      <c r="L84" s="865">
        <f>N78*K84</f>
        <v>561.11557545163225</v>
      </c>
      <c r="M84" s="866"/>
      <c r="N84" s="57"/>
    </row>
    <row r="85" spans="1:14" ht="15" thickBot="1">
      <c r="B85" s="97" t="s">
        <v>1058</v>
      </c>
      <c r="C85" s="98"/>
      <c r="D85" s="98"/>
      <c r="E85" s="98"/>
      <c r="F85" s="98"/>
      <c r="G85" s="98"/>
      <c r="H85" s="98"/>
      <c r="I85" s="99"/>
      <c r="J85" s="100"/>
      <c r="K85" s="314">
        <v>0.05</v>
      </c>
      <c r="L85" s="867">
        <f>N78*K85</f>
        <v>561.11557545163225</v>
      </c>
      <c r="M85" s="868"/>
      <c r="N85" s="57"/>
    </row>
    <row r="86" spans="1:14" ht="15" thickBot="1">
      <c r="B86" s="831" t="s">
        <v>1037</v>
      </c>
      <c r="C86" s="832"/>
      <c r="D86" s="832"/>
      <c r="E86" s="832"/>
      <c r="F86" s="832"/>
      <c r="G86" s="832"/>
      <c r="H86" s="832"/>
      <c r="I86" s="832"/>
      <c r="J86" s="832"/>
      <c r="K86" s="832"/>
      <c r="L86" s="832"/>
      <c r="M86" s="833"/>
      <c r="N86" s="58">
        <f>L83+L84+L85</f>
        <v>3366.6934527097933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14589.004961742437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VLOOKUP(A36,EQUIPOS!A6:D186,3,FALSE)</f>
        <v xml:space="preserve">Buldozer, Potencia al volante de 140 HP, motor de 2200 RPM, longitud de hoja 4,80m. </v>
      </c>
      <c r="C36" s="845"/>
      <c r="D36" s="845"/>
      <c r="E36" s="845"/>
      <c r="F36" s="845"/>
      <c r="G36" s="845"/>
      <c r="H36" s="846"/>
      <c r="I36" s="276"/>
      <c r="J36" s="277"/>
      <c r="K36" s="278">
        <f>VLOOKUP(A36,EQUIPOS!A6:D186,4,FALSE)</f>
        <v>207171</v>
      </c>
      <c r="L36" s="279"/>
      <c r="M36" s="280">
        <v>45</v>
      </c>
      <c r="N36" s="281">
        <f>K36/M36</f>
        <v>4603.8</v>
      </c>
    </row>
    <row r="37" spans="1:14">
      <c r="A37" s="119" t="s">
        <v>152</v>
      </c>
      <c r="B37" s="844" t="str">
        <f>VLOOKUP(A37,EQUIPOS!A7:D187,3,FALSE)</f>
        <v xml:space="preserve">Carrotanque de agua(1000 Galones) </v>
      </c>
      <c r="C37" s="845"/>
      <c r="D37" s="845"/>
      <c r="E37" s="845"/>
      <c r="F37" s="845"/>
      <c r="G37" s="845"/>
      <c r="H37" s="846"/>
      <c r="I37" s="276"/>
      <c r="J37" s="277"/>
      <c r="K37" s="278">
        <f>VLOOKUP(A37,EQUIPOS!A7:D187,4,FALSE)</f>
        <v>73446</v>
      </c>
      <c r="L37" s="279"/>
      <c r="M37" s="280">
        <v>45</v>
      </c>
      <c r="N37" s="281">
        <f>K37/M37</f>
        <v>1632.1333333333334</v>
      </c>
    </row>
    <row r="38" spans="1:14">
      <c r="A38" t="s">
        <v>269</v>
      </c>
      <c r="B38" s="844" t="str">
        <f>VLOOKUP(A38,EQUIPOS!A8:D188,3,FALSE)</f>
        <v>Motoniveladora  potencia 215 HP, ancho de cuchilla 4,27 m, peso 18 ton.</v>
      </c>
      <c r="C38" s="845"/>
      <c r="D38" s="845"/>
      <c r="E38" s="845"/>
      <c r="F38" s="845"/>
      <c r="G38" s="845"/>
      <c r="H38" s="846"/>
      <c r="I38" s="276"/>
      <c r="J38" s="277"/>
      <c r="K38" s="278">
        <f>VLOOKUP(A38,EQUIPOS!A8:D188,4,FALSE)</f>
        <v>195859</v>
      </c>
      <c r="L38" s="279"/>
      <c r="M38" s="280">
        <v>45</v>
      </c>
      <c r="N38" s="281">
        <f>K38/M38</f>
        <v>4352.4222222222224</v>
      </c>
    </row>
    <row r="39" spans="1:14">
      <c r="A39" t="s">
        <v>365</v>
      </c>
      <c r="B39" s="844" t="str">
        <f>VLOOKUP(A39,EQUIPOS!A9:D189,3,FALSE)</f>
        <v xml:space="preserve">Vibrocompatador, potencia 153 HP, peso 10 Ton. </v>
      </c>
      <c r="C39" s="845"/>
      <c r="D39" s="845"/>
      <c r="E39" s="845"/>
      <c r="F39" s="845"/>
      <c r="G39" s="845"/>
      <c r="H39" s="846"/>
      <c r="I39" s="847"/>
      <c r="J39" s="828"/>
      <c r="K39" s="278">
        <f>VLOOKUP(A39,EQUIPOS!A9:D189,4,FALSE)</f>
        <v>155840</v>
      </c>
      <c r="L39" s="848">
        <v>45</v>
      </c>
      <c r="M39" s="849"/>
      <c r="N39" s="281">
        <f>K39/L39</f>
        <v>3463.1111111111113</v>
      </c>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11.348267823577778</v>
      </c>
    </row>
    <row r="43" spans="1:14" ht="15" thickBot="1">
      <c r="B43" s="831" t="s">
        <v>1037</v>
      </c>
      <c r="C43" s="832"/>
      <c r="D43" s="832"/>
      <c r="E43" s="832"/>
      <c r="F43" s="832"/>
      <c r="G43" s="832"/>
      <c r="H43" s="832"/>
      <c r="I43" s="832"/>
      <c r="J43" s="832"/>
      <c r="K43" s="832"/>
      <c r="L43" s="832"/>
      <c r="M43" s="833"/>
      <c r="N43" s="403">
        <f>SUM(N36:N42)</f>
        <v>14062.814934490245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25000</v>
      </c>
      <c r="N48" s="281">
        <f>K48*M48</f>
        <v>31250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31250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20">
        <f>VLOOKUP(A59,TRANSPORTE!A5:D123,4,FALSE)</f>
        <v>1236</v>
      </c>
      <c r="M59" s="921"/>
      <c r="N59" s="300">
        <f>K59*L59</f>
        <v>1545</v>
      </c>
    </row>
    <row r="60" spans="1:14" ht="24.75" customHeight="1">
      <c r="B60" s="52"/>
      <c r="C60" s="326"/>
      <c r="D60" s="326"/>
      <c r="E60" s="326"/>
      <c r="F60" s="326"/>
      <c r="G60" s="326"/>
      <c r="H60" s="320"/>
      <c r="I60" s="408"/>
      <c r="J60" s="295"/>
      <c r="K60" s="288"/>
      <c r="L60" s="920"/>
      <c r="M60" s="921"/>
      <c r="N60" s="296"/>
    </row>
    <row r="61" spans="1:14">
      <c r="B61" s="52"/>
      <c r="C61" s="53"/>
      <c r="D61" s="53"/>
      <c r="E61" s="53"/>
      <c r="F61" s="53"/>
      <c r="G61" s="326"/>
      <c r="H61" s="320"/>
      <c r="I61" s="408"/>
      <c r="J61" s="295"/>
      <c r="K61" s="288"/>
      <c r="L61" s="920"/>
      <c r="M61" s="921"/>
      <c r="N61" s="300"/>
    </row>
    <row r="62" spans="1:14">
      <c r="B62" s="52"/>
      <c r="C62" s="53"/>
      <c r="D62" s="53"/>
      <c r="E62" s="53"/>
      <c r="F62" s="53"/>
      <c r="G62" s="53"/>
      <c r="H62" s="297"/>
      <c r="I62" s="288"/>
      <c r="J62" s="288"/>
      <c r="K62" s="288"/>
      <c r="L62" s="920"/>
      <c r="M62" s="921"/>
      <c r="N62" s="300"/>
    </row>
    <row r="63" spans="1:14">
      <c r="B63" s="52"/>
      <c r="C63" s="53"/>
      <c r="D63" s="53"/>
      <c r="E63" s="53"/>
      <c r="F63" s="53"/>
      <c r="G63" s="53"/>
      <c r="H63" s="297"/>
      <c r="I63" s="288"/>
      <c r="J63" s="288"/>
      <c r="K63" s="288"/>
      <c r="L63" s="920"/>
      <c r="M63" s="921"/>
      <c r="N63" s="300"/>
    </row>
    <row r="64" spans="1:14" ht="15" thickBot="1">
      <c r="B64" s="474"/>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SUM(N59:N64)</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47425.228325669137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9485.0456651338282</v>
      </c>
      <c r="M83" s="866"/>
      <c r="N83" s="57"/>
    </row>
    <row r="84" spans="1:14">
      <c r="B84" s="95" t="s">
        <v>1057</v>
      </c>
      <c r="C84" s="96"/>
      <c r="D84" s="96"/>
      <c r="E84" s="96"/>
      <c r="F84" s="96"/>
      <c r="G84" s="96"/>
      <c r="H84" s="96"/>
      <c r="I84" s="93"/>
      <c r="J84" s="94"/>
      <c r="K84" s="313">
        <v>0.05</v>
      </c>
      <c r="L84" s="865">
        <f>N78*K84</f>
        <v>2371.261416283457</v>
      </c>
      <c r="M84" s="866"/>
      <c r="N84" s="57"/>
    </row>
    <row r="85" spans="1:14" ht="15" thickBot="1">
      <c r="B85" s="97" t="s">
        <v>1058</v>
      </c>
      <c r="C85" s="98"/>
      <c r="D85" s="98"/>
      <c r="E85" s="98"/>
      <c r="F85" s="98"/>
      <c r="G85" s="98"/>
      <c r="H85" s="98"/>
      <c r="I85" s="99"/>
      <c r="J85" s="100"/>
      <c r="K85" s="314">
        <v>0.05</v>
      </c>
      <c r="L85" s="867">
        <f>N78*K85</f>
        <v>2371.261416283457</v>
      </c>
      <c r="M85" s="868"/>
      <c r="N85" s="57"/>
    </row>
    <row r="86" spans="1:14" ht="15" thickBot="1">
      <c r="B86" s="831" t="s">
        <v>1037</v>
      </c>
      <c r="C86" s="832"/>
      <c r="D86" s="832"/>
      <c r="E86" s="832"/>
      <c r="F86" s="832"/>
      <c r="G86" s="832"/>
      <c r="H86" s="832"/>
      <c r="I86" s="832"/>
      <c r="J86" s="832"/>
      <c r="K86" s="832"/>
      <c r="L86" s="832"/>
      <c r="M86" s="833"/>
      <c r="N86" s="58">
        <f>L83+L84+L85</f>
        <v>14227.568497700744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ROUND((N78+N86),0)</f>
        <v>61653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10" zoomScale="78" zoomScaleNormal="78" workbookViewId="0">
      <selection activeCell="B37" sqref="B37:H37"/>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VLOOKUP(A36,EQUIPOS!A6:D186,3,FALSE)</f>
        <v xml:space="preserve">Buldozer, Potencia al volante de 140 HP, motor de 2200 RPM, longitud de hoja 4,80m. </v>
      </c>
      <c r="C36" s="845"/>
      <c r="D36" s="845"/>
      <c r="E36" s="845"/>
      <c r="F36" s="845"/>
      <c r="G36" s="845"/>
      <c r="H36" s="846"/>
      <c r="I36" s="276"/>
      <c r="J36" s="277"/>
      <c r="K36" s="278">
        <f>VLOOKUP(A36,EQUIPOS!A6:D186,4,FALSE)</f>
        <v>207171</v>
      </c>
      <c r="L36" s="279"/>
      <c r="M36" s="280">
        <v>45</v>
      </c>
      <c r="N36" s="281">
        <f>K36/M36</f>
        <v>4603.8</v>
      </c>
    </row>
    <row r="37" spans="1:14">
      <c r="A37" s="119" t="s">
        <v>152</v>
      </c>
      <c r="B37" s="844" t="str">
        <f>VLOOKUP(A37,EQUIPOS!A7:D187,3,FALSE)</f>
        <v xml:space="preserve">Carrotanque de agua(1000 Galones) </v>
      </c>
      <c r="C37" s="845"/>
      <c r="D37" s="845"/>
      <c r="E37" s="845"/>
      <c r="F37" s="845"/>
      <c r="G37" s="845"/>
      <c r="H37" s="846"/>
      <c r="I37" s="276"/>
      <c r="J37" s="277"/>
      <c r="K37" s="278">
        <f>VLOOKUP(A37,EQUIPOS!A7:D187,4,FALSE)</f>
        <v>73446</v>
      </c>
      <c r="L37" s="279"/>
      <c r="M37" s="280">
        <v>45</v>
      </c>
      <c r="N37" s="281">
        <f>K37/M37</f>
        <v>1632.1333333333334</v>
      </c>
    </row>
    <row r="38" spans="1:14">
      <c r="A38" t="s">
        <v>269</v>
      </c>
      <c r="B38" s="844" t="str">
        <f>VLOOKUP(A38,EQUIPOS!A8:D188,3,FALSE)</f>
        <v>Motoniveladora  potencia 215 HP, ancho de cuchilla 4,27 m, peso 18 ton.</v>
      </c>
      <c r="C38" s="845"/>
      <c r="D38" s="845"/>
      <c r="E38" s="845"/>
      <c r="F38" s="845"/>
      <c r="G38" s="845"/>
      <c r="H38" s="846"/>
      <c r="I38" s="276"/>
      <c r="J38" s="277"/>
      <c r="K38" s="278">
        <f>VLOOKUP(A38,EQUIPOS!A8:D188,4,FALSE)</f>
        <v>195859</v>
      </c>
      <c r="L38" s="279"/>
      <c r="M38" s="280">
        <v>45</v>
      </c>
      <c r="N38" s="281">
        <f>K38/M38</f>
        <v>4352.4222222222224</v>
      </c>
    </row>
    <row r="39" spans="1:14">
      <c r="A39" t="s">
        <v>365</v>
      </c>
      <c r="B39" s="844" t="str">
        <f>VLOOKUP(A39,EQUIPOS!A9:D189,3,FALSE)</f>
        <v xml:space="preserve">Vibrocompatador, potencia 153 HP, peso 10 Ton. </v>
      </c>
      <c r="C39" s="845"/>
      <c r="D39" s="845"/>
      <c r="E39" s="845"/>
      <c r="F39" s="845"/>
      <c r="G39" s="845"/>
      <c r="H39" s="846"/>
      <c r="I39" s="847"/>
      <c r="J39" s="828"/>
      <c r="K39" s="278">
        <f>VLOOKUP(A39,EQUIPOS!A9:D189,4,FALSE)</f>
        <v>155840</v>
      </c>
      <c r="L39" s="848">
        <v>45</v>
      </c>
      <c r="M39" s="849"/>
      <c r="N39" s="281">
        <f>K39/L39</f>
        <v>3463.1111111111113</v>
      </c>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11.348267823577778</v>
      </c>
    </row>
    <row r="43" spans="1:14" ht="15" thickBot="1">
      <c r="B43" s="831" t="s">
        <v>1037</v>
      </c>
      <c r="C43" s="832"/>
      <c r="D43" s="832"/>
      <c r="E43" s="832"/>
      <c r="F43" s="832"/>
      <c r="G43" s="832"/>
      <c r="H43" s="832"/>
      <c r="I43" s="832"/>
      <c r="J43" s="832"/>
      <c r="K43" s="832"/>
      <c r="L43" s="832"/>
      <c r="M43" s="833"/>
      <c r="N43" s="403">
        <f>SUM(N36:N42)</f>
        <v>14062.814934490245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40946</v>
      </c>
      <c r="N48" s="281">
        <f>K48*M48</f>
        <v>51182.5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51182.5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20">
        <f>VLOOKUP(A59,TRANSPORTE!A5:D123,4,FALSE)</f>
        <v>1236</v>
      </c>
      <c r="M59" s="921"/>
      <c r="N59" s="300">
        <f>K59*L59</f>
        <v>1545</v>
      </c>
    </row>
    <row r="60" spans="1:14" ht="24.75" customHeight="1">
      <c r="B60" s="52"/>
      <c r="C60" s="326"/>
      <c r="D60" s="326"/>
      <c r="E60" s="326"/>
      <c r="F60" s="326"/>
      <c r="G60" s="326"/>
      <c r="H60" s="320"/>
      <c r="I60" s="408"/>
      <c r="J60" s="295"/>
      <c r="K60" s="288"/>
      <c r="L60" s="920"/>
      <c r="M60" s="921"/>
      <c r="N60" s="296"/>
    </row>
    <row r="61" spans="1:14">
      <c r="B61" s="52"/>
      <c r="C61" s="53"/>
      <c r="D61" s="53"/>
      <c r="E61" s="53"/>
      <c r="F61" s="53"/>
      <c r="G61" s="326"/>
      <c r="H61" s="320"/>
      <c r="I61" s="408"/>
      <c r="J61" s="295"/>
      <c r="K61" s="288"/>
      <c r="L61" s="920"/>
      <c r="M61" s="921"/>
      <c r="N61" s="300"/>
    </row>
    <row r="62" spans="1:14">
      <c r="B62" s="52"/>
      <c r="C62" s="53"/>
      <c r="D62" s="53"/>
      <c r="E62" s="53"/>
      <c r="F62" s="53"/>
      <c r="G62" s="53"/>
      <c r="H62" s="297"/>
      <c r="I62" s="288"/>
      <c r="J62" s="288"/>
      <c r="K62" s="288"/>
      <c r="L62" s="920"/>
      <c r="M62" s="921"/>
      <c r="N62" s="300"/>
    </row>
    <row r="63" spans="1:14">
      <c r="B63" s="52"/>
      <c r="C63" s="53"/>
      <c r="D63" s="53"/>
      <c r="E63" s="53"/>
      <c r="F63" s="53"/>
      <c r="G63" s="53"/>
      <c r="H63" s="297"/>
      <c r="I63" s="288"/>
      <c r="J63" s="288"/>
      <c r="K63" s="288"/>
      <c r="L63" s="920"/>
      <c r="M63" s="921"/>
      <c r="N63" s="300"/>
    </row>
    <row r="64" spans="1:14" ht="15" thickBot="1">
      <c r="B64" s="474"/>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SUM(N59:N64)</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67357.728325669144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13471.54566513383</v>
      </c>
      <c r="M83" s="866"/>
      <c r="N83" s="57"/>
    </row>
    <row r="84" spans="1:14">
      <c r="B84" s="95" t="s">
        <v>1057</v>
      </c>
      <c r="C84" s="96"/>
      <c r="D84" s="96"/>
      <c r="E84" s="96"/>
      <c r="F84" s="96"/>
      <c r="G84" s="96"/>
      <c r="H84" s="96"/>
      <c r="I84" s="93"/>
      <c r="J84" s="94"/>
      <c r="K84" s="313">
        <v>0.05</v>
      </c>
      <c r="L84" s="865">
        <f>N78*K84</f>
        <v>3367.8864162834575</v>
      </c>
      <c r="M84" s="866"/>
      <c r="N84" s="57"/>
    </row>
    <row r="85" spans="1:14" ht="15" thickBot="1">
      <c r="B85" s="97" t="s">
        <v>1058</v>
      </c>
      <c r="C85" s="98"/>
      <c r="D85" s="98"/>
      <c r="E85" s="98"/>
      <c r="F85" s="98"/>
      <c r="G85" s="98"/>
      <c r="H85" s="98"/>
      <c r="I85" s="99"/>
      <c r="J85" s="100"/>
      <c r="K85" s="314">
        <v>0.05</v>
      </c>
      <c r="L85" s="867">
        <f>N78*K85</f>
        <v>3367.8864162834575</v>
      </c>
      <c r="M85" s="868"/>
      <c r="N85" s="57"/>
    </row>
    <row r="86" spans="1:14" ht="15" thickBot="1">
      <c r="B86" s="831" t="s">
        <v>1037</v>
      </c>
      <c r="C86" s="832"/>
      <c r="D86" s="832"/>
      <c r="E86" s="832"/>
      <c r="F86" s="832"/>
      <c r="G86" s="832"/>
      <c r="H86" s="832"/>
      <c r="I86" s="832"/>
      <c r="J86" s="832"/>
      <c r="K86" s="832"/>
      <c r="L86" s="832"/>
      <c r="M86" s="833"/>
      <c r="N86" s="58">
        <f>L83+L84+L85</f>
        <v>20207.318497700744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87565.046823369892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2"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VLOOKUP(A36,EQUIPOS!A6:D186,3,FALSE)</f>
        <v xml:space="preserve">Buldozer, Potencia al volante de 140 HP, motor de 2200 RPM, longitud de hoja 4,80m. </v>
      </c>
      <c r="C36" s="845"/>
      <c r="D36" s="845"/>
      <c r="E36" s="845"/>
      <c r="F36" s="845"/>
      <c r="G36" s="845"/>
      <c r="H36" s="846"/>
      <c r="I36" s="276"/>
      <c r="J36" s="277"/>
      <c r="K36" s="278">
        <f>VLOOKUP(A36,EQUIPOS!A6:D186,4,FALSE)</f>
        <v>207171</v>
      </c>
      <c r="L36" s="279"/>
      <c r="M36" s="280">
        <v>45</v>
      </c>
      <c r="N36" s="281">
        <f>K36/M36</f>
        <v>4603.8</v>
      </c>
    </row>
    <row r="37" spans="1:14">
      <c r="A37" s="119" t="s">
        <v>152</v>
      </c>
      <c r="B37" s="844" t="str">
        <f>VLOOKUP(A37,EQUIPOS!A7:D187,3,FALSE)</f>
        <v xml:space="preserve">Carrotanque de agua(1000 Galones) </v>
      </c>
      <c r="C37" s="845"/>
      <c r="D37" s="845"/>
      <c r="E37" s="845"/>
      <c r="F37" s="845"/>
      <c r="G37" s="845"/>
      <c r="H37" s="846"/>
      <c r="I37" s="276"/>
      <c r="J37" s="277"/>
      <c r="K37" s="278">
        <f>VLOOKUP(A37,EQUIPOS!A7:D187,4,FALSE)</f>
        <v>73446</v>
      </c>
      <c r="L37" s="279"/>
      <c r="M37" s="280">
        <v>45</v>
      </c>
      <c r="N37" s="281">
        <f>K37/M37</f>
        <v>1632.1333333333334</v>
      </c>
    </row>
    <row r="38" spans="1:14">
      <c r="A38" t="s">
        <v>269</v>
      </c>
      <c r="B38" s="844" t="str">
        <f>VLOOKUP(A38,EQUIPOS!A8:D188,3,FALSE)</f>
        <v>Motoniveladora  potencia 215 HP, ancho de cuchilla 4,27 m, peso 18 ton.</v>
      </c>
      <c r="C38" s="845"/>
      <c r="D38" s="845"/>
      <c r="E38" s="845"/>
      <c r="F38" s="845"/>
      <c r="G38" s="845"/>
      <c r="H38" s="846"/>
      <c r="I38" s="276"/>
      <c r="J38" s="277"/>
      <c r="K38" s="278">
        <f>VLOOKUP(A38,EQUIPOS!A8:D188,4,FALSE)</f>
        <v>195859</v>
      </c>
      <c r="L38" s="279"/>
      <c r="M38" s="280">
        <v>45</v>
      </c>
      <c r="N38" s="281">
        <f>K38/M38</f>
        <v>4352.4222222222224</v>
      </c>
    </row>
    <row r="39" spans="1:14">
      <c r="A39" t="s">
        <v>365</v>
      </c>
      <c r="B39" s="844" t="str">
        <f>VLOOKUP(A39,EQUIPOS!A9:D189,3,FALSE)</f>
        <v xml:space="preserve">Vibrocompatador, potencia 153 HP, peso 10 Ton. </v>
      </c>
      <c r="C39" s="845"/>
      <c r="D39" s="845"/>
      <c r="E39" s="845"/>
      <c r="F39" s="845"/>
      <c r="G39" s="845"/>
      <c r="H39" s="846"/>
      <c r="I39" s="847"/>
      <c r="J39" s="828"/>
      <c r="K39" s="278">
        <f>VLOOKUP(A39,EQUIPOS!A9:D189,4,FALSE)</f>
        <v>155840</v>
      </c>
      <c r="L39" s="848">
        <v>45</v>
      </c>
      <c r="M39" s="849"/>
      <c r="N39" s="281">
        <f>K39/L39</f>
        <v>3463.1111111111113</v>
      </c>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t="s">
        <v>1036</v>
      </c>
      <c r="C42" s="845"/>
      <c r="D42" s="845"/>
      <c r="E42" s="845"/>
      <c r="F42" s="845"/>
      <c r="G42" s="845"/>
      <c r="H42" s="846"/>
      <c r="I42" s="853"/>
      <c r="J42" s="854"/>
      <c r="K42" s="47"/>
      <c r="L42" s="855">
        <v>0.02</v>
      </c>
      <c r="M42" s="856"/>
      <c r="N42" s="111">
        <f>N76*L42</f>
        <v>11.348267823577778</v>
      </c>
    </row>
    <row r="43" spans="1:14" ht="15" thickBot="1">
      <c r="B43" s="831" t="s">
        <v>1037</v>
      </c>
      <c r="C43" s="832"/>
      <c r="D43" s="832"/>
      <c r="E43" s="832"/>
      <c r="F43" s="832"/>
      <c r="G43" s="832"/>
      <c r="H43" s="832"/>
      <c r="I43" s="832"/>
      <c r="J43" s="832"/>
      <c r="K43" s="832"/>
      <c r="L43" s="832"/>
      <c r="M43" s="833"/>
      <c r="N43" s="403">
        <f>SUM(N36:N42)</f>
        <v>14062.814934490245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53550</v>
      </c>
      <c r="N48" s="281">
        <f>K48*M48</f>
        <v>66937.5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20">
        <f>VLOOKUP(A59,TRANSPORTE!A5:D123,4,FALSE)</f>
        <v>1236</v>
      </c>
      <c r="M59" s="921"/>
      <c r="N59" s="300">
        <f>K59*L59</f>
        <v>1545</v>
      </c>
    </row>
    <row r="60" spans="1:14" ht="24.75" customHeight="1">
      <c r="B60" s="52"/>
      <c r="C60" s="326"/>
      <c r="D60" s="326"/>
      <c r="E60" s="326"/>
      <c r="F60" s="326"/>
      <c r="G60" s="326"/>
      <c r="H60" s="320"/>
      <c r="I60" s="408"/>
      <c r="J60" s="295"/>
      <c r="K60" s="288"/>
      <c r="L60" s="920"/>
      <c r="M60" s="921"/>
      <c r="N60" s="296"/>
    </row>
    <row r="61" spans="1:14">
      <c r="B61" s="52"/>
      <c r="C61" s="53"/>
      <c r="D61" s="53"/>
      <c r="E61" s="53"/>
      <c r="F61" s="53"/>
      <c r="G61" s="326"/>
      <c r="H61" s="320"/>
      <c r="I61" s="408"/>
      <c r="J61" s="295"/>
      <c r="K61" s="288"/>
      <c r="L61" s="920"/>
      <c r="M61" s="921"/>
      <c r="N61" s="300"/>
    </row>
    <row r="62" spans="1:14">
      <c r="B62" s="52"/>
      <c r="C62" s="53"/>
      <c r="D62" s="53"/>
      <c r="E62" s="53"/>
      <c r="F62" s="53"/>
      <c r="G62" s="53"/>
      <c r="H62" s="297"/>
      <c r="I62" s="288"/>
      <c r="J62" s="288"/>
      <c r="K62" s="288"/>
      <c r="L62" s="920"/>
      <c r="M62" s="921"/>
      <c r="N62" s="300"/>
    </row>
    <row r="63" spans="1:14">
      <c r="B63" s="52"/>
      <c r="C63" s="53"/>
      <c r="D63" s="53"/>
      <c r="E63" s="53"/>
      <c r="F63" s="53"/>
      <c r="G63" s="53"/>
      <c r="H63" s="297"/>
      <c r="I63" s="288"/>
      <c r="J63" s="288"/>
      <c r="K63" s="288"/>
      <c r="L63" s="920"/>
      <c r="M63" s="921"/>
      <c r="N63" s="300"/>
    </row>
    <row r="64" spans="1:14" ht="15" thickBot="1">
      <c r="B64" s="474"/>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SUM(N59:N64)</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83112.728325669144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16622.545665133828</v>
      </c>
      <c r="M83" s="866"/>
      <c r="N83" s="57"/>
    </row>
    <row r="84" spans="1:14">
      <c r="B84" s="95" t="s">
        <v>1057</v>
      </c>
      <c r="C84" s="96"/>
      <c r="D84" s="96"/>
      <c r="E84" s="96"/>
      <c r="F84" s="96"/>
      <c r="G84" s="96"/>
      <c r="H84" s="96"/>
      <c r="I84" s="93"/>
      <c r="J84" s="94"/>
      <c r="K84" s="313">
        <v>0.05</v>
      </c>
      <c r="L84" s="865">
        <f>N78*K84</f>
        <v>4155.636416283457</v>
      </c>
      <c r="M84" s="866"/>
      <c r="N84" s="57"/>
    </row>
    <row r="85" spans="1:14" ht="15" thickBot="1">
      <c r="B85" s="97" t="s">
        <v>1058</v>
      </c>
      <c r="C85" s="98"/>
      <c r="D85" s="98"/>
      <c r="E85" s="98"/>
      <c r="F85" s="98"/>
      <c r="G85" s="98"/>
      <c r="H85" s="98"/>
      <c r="I85" s="99"/>
      <c r="J85" s="100"/>
      <c r="K85" s="314">
        <v>0.05</v>
      </c>
      <c r="L85" s="867">
        <f>N78*K85</f>
        <v>4155.636416283457</v>
      </c>
      <c r="M85" s="868"/>
      <c r="N85" s="57"/>
    </row>
    <row r="86" spans="1:14" ht="15" thickBot="1">
      <c r="B86" s="831" t="s">
        <v>1037</v>
      </c>
      <c r="C86" s="832"/>
      <c r="D86" s="832"/>
      <c r="E86" s="832"/>
      <c r="F86" s="832"/>
      <c r="G86" s="832"/>
      <c r="H86" s="832"/>
      <c r="I86" s="832"/>
      <c r="J86" s="832"/>
      <c r="K86" s="832"/>
      <c r="L86" s="832"/>
      <c r="M86" s="833"/>
      <c r="N86" s="58">
        <f>L83+L84+L85</f>
        <v>24933.818497700744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108046.54682336989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VLOOKUP(A36,EQUIPOS!A6:D163,4,FALSE)</f>
        <v>207171</v>
      </c>
      <c r="L36" s="279"/>
      <c r="M36" s="280">
        <v>400</v>
      </c>
      <c r="N36" s="281">
        <f>K36/M36</f>
        <v>517.92750000000001</v>
      </c>
    </row>
    <row r="37" spans="1:14">
      <c r="A37" s="119" t="s">
        <v>152</v>
      </c>
      <c r="B37" s="844" t="str">
        <f>VLOOKUP(A37,EQUIPOS!A7:D154,3,FALSE)</f>
        <v xml:space="preserve">Carrotanque de agua(1000 Galones) </v>
      </c>
      <c r="C37" s="845"/>
      <c r="D37" s="845"/>
      <c r="E37" s="845"/>
      <c r="F37" s="845"/>
      <c r="G37" s="845"/>
      <c r="H37" s="846"/>
      <c r="I37" s="276"/>
      <c r="J37" s="277"/>
      <c r="K37" s="278">
        <f>VLOOKUP(A37,EQUIPOS!A7:D164,4,FALSE)</f>
        <v>73446</v>
      </c>
      <c r="L37" s="279"/>
      <c r="M37" s="280">
        <v>200</v>
      </c>
      <c r="N37" s="281">
        <f>K37/M37</f>
        <v>367.23</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200</v>
      </c>
      <c r="N38" s="281">
        <f>K38/M38</f>
        <v>979.29499999999996</v>
      </c>
    </row>
    <row r="39" spans="1:14">
      <c r="A39" t="s">
        <v>365</v>
      </c>
      <c r="B39" s="844" t="str">
        <f>VLOOKUP(A39,EQUIPOS!A9:D155,3,FALSE)</f>
        <v xml:space="preserve">Vibrocompatador, potencia 153 HP, peso 10 Ton. </v>
      </c>
      <c r="C39" s="845"/>
      <c r="D39" s="845"/>
      <c r="E39" s="845"/>
      <c r="F39" s="845"/>
      <c r="G39" s="845"/>
      <c r="H39" s="846"/>
      <c r="I39" s="847"/>
      <c r="J39" s="828"/>
      <c r="K39" s="278">
        <f>VLOOKUP(A39,EQUIPOS!A9:D166,4,FALSE)</f>
        <v>155840</v>
      </c>
      <c r="L39" s="848">
        <v>200</v>
      </c>
      <c r="M39" s="849"/>
      <c r="N39" s="281">
        <f>K39/L39</f>
        <v>779.2</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N76*M41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2646.2058602603051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127.66801301525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2773.8738732755551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554.77477465511106</v>
      </c>
      <c r="M83" s="866"/>
      <c r="N83" s="57"/>
    </row>
    <row r="84" spans="1:14">
      <c r="B84" s="95" t="s">
        <v>1057</v>
      </c>
      <c r="C84" s="96"/>
      <c r="D84" s="96"/>
      <c r="E84" s="96"/>
      <c r="F84" s="96"/>
      <c r="G84" s="96"/>
      <c r="H84" s="96"/>
      <c r="I84" s="93"/>
      <c r="J84" s="94"/>
      <c r="K84" s="313">
        <v>0.05</v>
      </c>
      <c r="L84" s="865">
        <f>N78*K84</f>
        <v>138.69369366377776</v>
      </c>
      <c r="M84" s="866"/>
      <c r="N84" s="57"/>
    </row>
    <row r="85" spans="1:14" ht="15" thickBot="1">
      <c r="B85" s="97" t="s">
        <v>1058</v>
      </c>
      <c r="C85" s="98"/>
      <c r="D85" s="98"/>
      <c r="E85" s="98"/>
      <c r="F85" s="98"/>
      <c r="G85" s="98"/>
      <c r="H85" s="98"/>
      <c r="I85" s="99"/>
      <c r="J85" s="100"/>
      <c r="K85" s="314">
        <v>0.05</v>
      </c>
      <c r="L85" s="867">
        <f>N78*K85</f>
        <v>138.69369366377776</v>
      </c>
      <c r="M85" s="868"/>
      <c r="N85" s="57"/>
    </row>
    <row r="86" spans="1:14" ht="15" thickBot="1">
      <c r="B86" s="831" t="s">
        <v>1037</v>
      </c>
      <c r="C86" s="832"/>
      <c r="D86" s="832"/>
      <c r="E86" s="832"/>
      <c r="F86" s="832"/>
      <c r="G86" s="832"/>
      <c r="H86" s="832"/>
      <c r="I86" s="832"/>
      <c r="J86" s="832"/>
      <c r="K86" s="832"/>
      <c r="L86" s="832"/>
      <c r="M86" s="833"/>
      <c r="N86" s="58">
        <f>L83+L84+L85</f>
        <v>832.1621619826667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3606.036035258222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2.0426882082439999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6573</v>
      </c>
      <c r="N48" s="281">
        <f>K48*M48</f>
        <v>7887.5999999999995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7887.5999999999995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8093.9115090326432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1618.7823018065287</v>
      </c>
      <c r="M83" s="866"/>
      <c r="N83" s="57"/>
    </row>
    <row r="84" spans="1:14">
      <c r="B84" s="95" t="s">
        <v>1057</v>
      </c>
      <c r="C84" s="96"/>
      <c r="D84" s="96"/>
      <c r="E84" s="96"/>
      <c r="F84" s="96"/>
      <c r="G84" s="96"/>
      <c r="H84" s="96"/>
      <c r="I84" s="93"/>
      <c r="J84" s="94"/>
      <c r="K84" s="313">
        <v>0.05</v>
      </c>
      <c r="L84" s="865">
        <f>N78*K84</f>
        <v>404.69557545163218</v>
      </c>
      <c r="M84" s="866"/>
      <c r="N84" s="57"/>
    </row>
    <row r="85" spans="1:14" ht="15" thickBot="1">
      <c r="B85" s="97" t="s">
        <v>1058</v>
      </c>
      <c r="C85" s="98"/>
      <c r="D85" s="98"/>
      <c r="E85" s="98"/>
      <c r="F85" s="98"/>
      <c r="G85" s="98"/>
      <c r="H85" s="98"/>
      <c r="I85" s="99"/>
      <c r="J85" s="100"/>
      <c r="K85" s="314">
        <v>0.05</v>
      </c>
      <c r="L85" s="867">
        <f>N78*K85</f>
        <v>404.69557545163218</v>
      </c>
      <c r="M85" s="868"/>
      <c r="N85" s="57"/>
    </row>
    <row r="86" spans="1:14" ht="15" thickBot="1">
      <c r="B86" s="831" t="s">
        <v>1037</v>
      </c>
      <c r="C86" s="832"/>
      <c r="D86" s="832"/>
      <c r="E86" s="832"/>
      <c r="F86" s="832"/>
      <c r="G86" s="832"/>
      <c r="H86" s="832"/>
      <c r="I86" s="832"/>
      <c r="J86" s="832"/>
      <c r="K86" s="832"/>
      <c r="L86" s="832"/>
      <c r="M86" s="833"/>
      <c r="N86" s="58">
        <f>L83+L84+L85</f>
        <v>2428.1734527097929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10522.084961742436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4"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2.0426882082439999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1158.3343018065289</v>
      </c>
      <c r="M83" s="866"/>
      <c r="N83" s="57"/>
    </row>
    <row r="84" spans="1:14">
      <c r="B84" s="95" t="s">
        <v>1057</v>
      </c>
      <c r="C84" s="96"/>
      <c r="D84" s="96"/>
      <c r="E84" s="96"/>
      <c r="F84" s="96"/>
      <c r="G84" s="96"/>
      <c r="H84" s="96"/>
      <c r="I84" s="93"/>
      <c r="J84" s="94"/>
      <c r="K84" s="313">
        <v>0.05</v>
      </c>
      <c r="L84" s="865">
        <f>N78*K84</f>
        <v>289.58357545163221</v>
      </c>
      <c r="M84" s="866"/>
      <c r="N84" s="57"/>
    </row>
    <row r="85" spans="1:14" ht="15" thickBot="1">
      <c r="B85" s="97" t="s">
        <v>1058</v>
      </c>
      <c r="C85" s="98"/>
      <c r="D85" s="98"/>
      <c r="E85" s="98"/>
      <c r="F85" s="98"/>
      <c r="G85" s="98"/>
      <c r="H85" s="98"/>
      <c r="I85" s="99"/>
      <c r="J85" s="100"/>
      <c r="K85" s="314">
        <v>0.05</v>
      </c>
      <c r="L85" s="867">
        <f>N78*K85</f>
        <v>289.58357545163221</v>
      </c>
      <c r="M85" s="868"/>
      <c r="N85" s="57"/>
    </row>
    <row r="86" spans="1:14" ht="15" thickBot="1">
      <c r="B86" s="831" t="s">
        <v>1037</v>
      </c>
      <c r="C86" s="832"/>
      <c r="D86" s="832"/>
      <c r="E86" s="832"/>
      <c r="F86" s="832"/>
      <c r="G86" s="832"/>
      <c r="H86" s="832"/>
      <c r="I86" s="832"/>
      <c r="J86" s="832"/>
      <c r="K86" s="832"/>
      <c r="L86" s="832"/>
      <c r="M86" s="833"/>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2.0426882082439999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6177</v>
      </c>
      <c r="N48" s="281">
        <f>K48*M48</f>
        <v>7412.4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7412.4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7618.7115090326433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1523.7423018065288</v>
      </c>
      <c r="M83" s="866"/>
      <c r="N83" s="57"/>
    </row>
    <row r="84" spans="1:14">
      <c r="B84" s="95" t="s">
        <v>1057</v>
      </c>
      <c r="C84" s="96"/>
      <c r="D84" s="96"/>
      <c r="E84" s="96"/>
      <c r="F84" s="96"/>
      <c r="G84" s="96"/>
      <c r="H84" s="96"/>
      <c r="I84" s="93"/>
      <c r="J84" s="94"/>
      <c r="K84" s="313">
        <v>0.05</v>
      </c>
      <c r="L84" s="865">
        <f>N78*K84</f>
        <v>380.93557545163219</v>
      </c>
      <c r="M84" s="866"/>
      <c r="N84" s="57"/>
    </row>
    <row r="85" spans="1:14" ht="15" thickBot="1">
      <c r="B85" s="97" t="s">
        <v>1058</v>
      </c>
      <c r="C85" s="98"/>
      <c r="D85" s="98"/>
      <c r="E85" s="98"/>
      <c r="F85" s="98"/>
      <c r="G85" s="98"/>
      <c r="H85" s="98"/>
      <c r="I85" s="99"/>
      <c r="J85" s="100"/>
      <c r="K85" s="314">
        <v>0.05</v>
      </c>
      <c r="L85" s="867">
        <f>N78*K85</f>
        <v>380.93557545163219</v>
      </c>
      <c r="M85" s="868"/>
      <c r="N85" s="57"/>
    </row>
    <row r="86" spans="1:14" ht="15" thickBot="1">
      <c r="B86" s="831" t="s">
        <v>1037</v>
      </c>
      <c r="C86" s="832"/>
      <c r="D86" s="832"/>
      <c r="E86" s="832"/>
      <c r="F86" s="832"/>
      <c r="G86" s="832"/>
      <c r="H86" s="832"/>
      <c r="I86" s="832"/>
      <c r="J86" s="832"/>
      <c r="K86" s="832"/>
      <c r="L86" s="832"/>
      <c r="M86" s="833"/>
      <c r="N86" s="58">
        <f>L83+L84+L85</f>
        <v>2285.6134527097934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9904.3249617424372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2.0426882082439999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12108</v>
      </c>
      <c r="N48" s="281">
        <f>K48*M48</f>
        <v>15740.4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15740.4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204.2688208244</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15946.711509032644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3189.3423018065291</v>
      </c>
      <c r="M83" s="866"/>
      <c r="N83" s="57"/>
    </row>
    <row r="84" spans="1:14">
      <c r="B84" s="95" t="s">
        <v>1057</v>
      </c>
      <c r="C84" s="96"/>
      <c r="D84" s="96"/>
      <c r="E84" s="96"/>
      <c r="F84" s="96"/>
      <c r="G84" s="96"/>
      <c r="H84" s="96"/>
      <c r="I84" s="93"/>
      <c r="J84" s="94"/>
      <c r="K84" s="313">
        <v>0.05</v>
      </c>
      <c r="L84" s="865">
        <f>N78*K84</f>
        <v>797.33557545163228</v>
      </c>
      <c r="M84" s="866"/>
      <c r="N84" s="57"/>
    </row>
    <row r="85" spans="1:14" ht="15" thickBot="1">
      <c r="B85" s="97" t="s">
        <v>1058</v>
      </c>
      <c r="C85" s="98"/>
      <c r="D85" s="98"/>
      <c r="E85" s="98"/>
      <c r="F85" s="98"/>
      <c r="G85" s="98"/>
      <c r="H85" s="98"/>
      <c r="I85" s="99"/>
      <c r="J85" s="100"/>
      <c r="K85" s="314">
        <v>0.05</v>
      </c>
      <c r="L85" s="867">
        <f>N78*K85</f>
        <v>797.33557545163228</v>
      </c>
      <c r="M85" s="868"/>
      <c r="N85" s="57"/>
    </row>
    <row r="86" spans="1:14" ht="15" thickBot="1">
      <c r="B86" s="831" t="s">
        <v>1037</v>
      </c>
      <c r="C86" s="832"/>
      <c r="D86" s="832"/>
      <c r="E86" s="832"/>
      <c r="F86" s="832"/>
      <c r="G86" s="832"/>
      <c r="H86" s="832"/>
      <c r="I86" s="832"/>
      <c r="J86" s="832"/>
      <c r="K86" s="832"/>
      <c r="L86" s="832"/>
      <c r="M86" s="833"/>
      <c r="N86" s="58">
        <f>L83+L84+L85</f>
        <v>4784.0134527097935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20730.724961742439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303</v>
      </c>
      <c r="B36" s="844" t="str">
        <f>VLOOKUP(A36,EQUIPOS!A6:D154,3,FALSE)</f>
        <v>Retrocargador, pala de 1,1 m3 de capacidad, profundidad de excavación de 4.400 mm y una altura de 5.680 mm</v>
      </c>
      <c r="C36" s="845"/>
      <c r="D36" s="845"/>
      <c r="E36" s="845"/>
      <c r="F36" s="845"/>
      <c r="G36" s="845"/>
      <c r="H36" s="846"/>
      <c r="I36" s="276"/>
      <c r="J36" s="277"/>
      <c r="K36" s="278">
        <f>VLOOKUP(A36,EQUIPOS!A6:D163,4,FALSE)</f>
        <v>119000</v>
      </c>
      <c r="L36" s="279"/>
      <c r="M36" s="280">
        <v>250</v>
      </c>
      <c r="N36" s="281">
        <f>K36/M36</f>
        <v>476</v>
      </c>
    </row>
    <row r="37" spans="1:14">
      <c r="A37" s="119" t="s">
        <v>373</v>
      </c>
      <c r="B37" s="844" t="str">
        <f>VLOOKUP(A37,EQUIPOS!A7:D154,3,FALSE)</f>
        <v>Volqueta 6 m3</v>
      </c>
      <c r="C37" s="845"/>
      <c r="D37" s="845"/>
      <c r="E37" s="845"/>
      <c r="F37" s="845"/>
      <c r="G37" s="845"/>
      <c r="H37" s="846"/>
      <c r="I37" s="276"/>
      <c r="J37" s="277"/>
      <c r="K37" s="278">
        <f>VLOOKUP(A37,EQUIPOS!A7:D164,4,FALSE)</f>
        <v>57713</v>
      </c>
      <c r="L37" s="279"/>
      <c r="M37" s="280">
        <v>250</v>
      </c>
      <c r="N37" s="281">
        <f>K37/M37</f>
        <v>230.852</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5.1067205206100006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711.95872052060997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102.1344104122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814.09313093281003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162.81862618656203</v>
      </c>
      <c r="M83" s="866"/>
      <c r="N83" s="57"/>
    </row>
    <row r="84" spans="1:14">
      <c r="B84" s="95" t="s">
        <v>1057</v>
      </c>
      <c r="C84" s="96"/>
      <c r="D84" s="96"/>
      <c r="E84" s="96"/>
      <c r="F84" s="96"/>
      <c r="G84" s="96"/>
      <c r="H84" s="96"/>
      <c r="I84" s="93"/>
      <c r="J84" s="94"/>
      <c r="K84" s="313">
        <v>0.05</v>
      </c>
      <c r="L84" s="865">
        <f>N78*K84</f>
        <v>40.704656546640507</v>
      </c>
      <c r="M84" s="866"/>
      <c r="N84" s="57"/>
    </row>
    <row r="85" spans="1:14" ht="15" thickBot="1">
      <c r="B85" s="97" t="s">
        <v>1058</v>
      </c>
      <c r="C85" s="98"/>
      <c r="D85" s="98"/>
      <c r="E85" s="98"/>
      <c r="F85" s="98"/>
      <c r="G85" s="98"/>
      <c r="H85" s="98"/>
      <c r="I85" s="99"/>
      <c r="J85" s="100"/>
      <c r="K85" s="314">
        <v>0.05</v>
      </c>
      <c r="L85" s="867">
        <f>N78*K85</f>
        <v>40.704656546640507</v>
      </c>
      <c r="M85" s="868"/>
      <c r="N85" s="57"/>
    </row>
    <row r="86" spans="1:14" ht="15" thickBot="1">
      <c r="B86" s="831" t="s">
        <v>1037</v>
      </c>
      <c r="C86" s="832"/>
      <c r="D86" s="832"/>
      <c r="E86" s="832"/>
      <c r="F86" s="832"/>
      <c r="G86" s="832"/>
      <c r="H86" s="832"/>
      <c r="I86" s="832"/>
      <c r="J86" s="832"/>
      <c r="K86" s="832"/>
      <c r="L86" s="832"/>
      <c r="M86" s="833"/>
      <c r="N86" s="58">
        <f>L83+L84+L85</f>
        <v>244.22793927984304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1058.321070212653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35</v>
      </c>
      <c r="N36" s="281">
        <f>K36/M36</f>
        <v>2098.457142857143</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35</v>
      </c>
      <c r="N37" s="281">
        <f>K37/M37</f>
        <v>5595.971428571429</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35</v>
      </c>
      <c r="N38" s="281">
        <f>K38/M38</f>
        <v>4452.5714285714284</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N76*M41</f>
        <v>14.590630058885715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12161.590630058885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28090</v>
      </c>
      <c r="N48" s="281">
        <f>K48*M48</f>
        <v>702250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29703</v>
      </c>
      <c r="N49" s="281">
        <f>K49*M49</f>
        <v>2376240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3078490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729.53150294428576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3091381.1221330031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618276.22442660062</v>
      </c>
      <c r="M83" s="866"/>
      <c r="N83" s="57"/>
    </row>
    <row r="84" spans="1:14">
      <c r="B84" s="95" t="s">
        <v>1057</v>
      </c>
      <c r="C84" s="96"/>
      <c r="D84" s="96"/>
      <c r="E84" s="96"/>
      <c r="F84" s="96"/>
      <c r="G84" s="96"/>
      <c r="H84" s="96"/>
      <c r="I84" s="93"/>
      <c r="J84" s="94"/>
      <c r="K84" s="313">
        <v>0.05</v>
      </c>
      <c r="L84" s="865">
        <f>N78*K84</f>
        <v>154569.05610665015</v>
      </c>
      <c r="M84" s="866"/>
      <c r="N84" s="57"/>
    </row>
    <row r="85" spans="1:14" ht="15" thickBot="1">
      <c r="B85" s="97" t="s">
        <v>1058</v>
      </c>
      <c r="C85" s="98"/>
      <c r="D85" s="98"/>
      <c r="E85" s="98"/>
      <c r="F85" s="98"/>
      <c r="G85" s="98"/>
      <c r="H85" s="98"/>
      <c r="I85" s="99"/>
      <c r="J85" s="100"/>
      <c r="K85" s="314">
        <v>0.05</v>
      </c>
      <c r="L85" s="867">
        <f>N78*K85</f>
        <v>154569.05610665015</v>
      </c>
      <c r="M85" s="868"/>
      <c r="N85" s="57"/>
    </row>
    <row r="86" spans="1:14" ht="15" thickBot="1">
      <c r="B86" s="831" t="s">
        <v>1037</v>
      </c>
      <c r="C86" s="832"/>
      <c r="D86" s="832"/>
      <c r="E86" s="832"/>
      <c r="F86" s="832"/>
      <c r="G86" s="832"/>
      <c r="H86" s="832"/>
      <c r="I86" s="832"/>
      <c r="J86" s="832"/>
      <c r="K86" s="832"/>
      <c r="L86" s="832"/>
      <c r="M86" s="833"/>
      <c r="N86" s="58">
        <f>L83+L84+L85</f>
        <v>927414.33663990092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4018795.4587729042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5"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35</v>
      </c>
      <c r="N36" s="281">
        <f>K36/M36</f>
        <v>2098.457142857143</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35</v>
      </c>
      <c r="N37" s="281">
        <f>K37/M37</f>
        <v>5595.971428571429</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35</v>
      </c>
      <c r="N38" s="281">
        <f>K38/M38</f>
        <v>4452.5714285714284</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N76*M41</f>
        <v>14.590630058885715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12161.590630058885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28090</v>
      </c>
      <c r="N48" s="281">
        <f>K48*M48</f>
        <v>702250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702250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729.53150294428576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715141.1221330032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143028.22442660065</v>
      </c>
      <c r="M83" s="866"/>
      <c r="N83" s="57"/>
    </row>
    <row r="84" spans="1:14">
      <c r="B84" s="95" t="s">
        <v>1057</v>
      </c>
      <c r="C84" s="96"/>
      <c r="D84" s="96"/>
      <c r="E84" s="96"/>
      <c r="F84" s="96"/>
      <c r="G84" s="96"/>
      <c r="H84" s="96"/>
      <c r="I84" s="93"/>
      <c r="J84" s="94"/>
      <c r="K84" s="313">
        <v>0.05</v>
      </c>
      <c r="L84" s="865">
        <f>N78*K84</f>
        <v>35757.056106650161</v>
      </c>
      <c r="M84" s="866"/>
      <c r="N84" s="57"/>
    </row>
    <row r="85" spans="1:14" ht="15" thickBot="1">
      <c r="B85" s="97" t="s">
        <v>1058</v>
      </c>
      <c r="C85" s="98"/>
      <c r="D85" s="98"/>
      <c r="E85" s="98"/>
      <c r="F85" s="98"/>
      <c r="G85" s="98"/>
      <c r="H85" s="98"/>
      <c r="I85" s="99"/>
      <c r="J85" s="100"/>
      <c r="K85" s="314">
        <v>0.05</v>
      </c>
      <c r="L85" s="867">
        <f>N78*K85</f>
        <v>35757.056106650161</v>
      </c>
      <c r="M85" s="868"/>
      <c r="N85" s="57"/>
    </row>
    <row r="86" spans="1:14" ht="15" thickBot="1">
      <c r="B86" s="831" t="s">
        <v>1037</v>
      </c>
      <c r="C86" s="832"/>
      <c r="D86" s="832"/>
      <c r="E86" s="832"/>
      <c r="F86" s="832"/>
      <c r="G86" s="832"/>
      <c r="H86" s="832"/>
      <c r="I86" s="832"/>
      <c r="J86" s="832"/>
      <c r="K86" s="832"/>
      <c r="L86" s="832"/>
      <c r="M86" s="833"/>
      <c r="N86" s="58">
        <f>L83+L84+L85</f>
        <v>214542.33663990095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929683.45877290412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29703</v>
      </c>
      <c r="N48" s="281">
        <f>K48*M48</f>
        <v>29703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29703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f>SUM(N70:N75)</f>
        <v>0</v>
      </c>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29703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5940.6</v>
      </c>
      <c r="M83" s="866"/>
      <c r="N83" s="57"/>
    </row>
    <row r="84" spans="1:14">
      <c r="B84" s="95" t="s">
        <v>1057</v>
      </c>
      <c r="C84" s="96"/>
      <c r="D84" s="96"/>
      <c r="E84" s="96"/>
      <c r="F84" s="96"/>
      <c r="G84" s="96"/>
      <c r="H84" s="96"/>
      <c r="I84" s="93"/>
      <c r="J84" s="94"/>
      <c r="K84" s="313">
        <v>0.05</v>
      </c>
      <c r="L84" s="865">
        <f>N78*K84</f>
        <v>1485.15</v>
      </c>
      <c r="M84" s="866"/>
      <c r="N84" s="57"/>
    </row>
    <row r="85" spans="1:14" ht="15" thickBot="1">
      <c r="B85" s="97" t="s">
        <v>1058</v>
      </c>
      <c r="C85" s="98"/>
      <c r="D85" s="98"/>
      <c r="E85" s="98"/>
      <c r="F85" s="98"/>
      <c r="G85" s="98"/>
      <c r="H85" s="98"/>
      <c r="I85" s="99"/>
      <c r="J85" s="100"/>
      <c r="K85" s="314">
        <v>0.05</v>
      </c>
      <c r="L85" s="867">
        <f>N78*K85</f>
        <v>1485.15</v>
      </c>
      <c r="M85" s="868"/>
      <c r="N85" s="57"/>
    </row>
    <row r="86" spans="1:14" ht="15" thickBot="1">
      <c r="B86" s="831" t="s">
        <v>1037</v>
      </c>
      <c r="C86" s="832"/>
      <c r="D86" s="832"/>
      <c r="E86" s="832"/>
      <c r="F86" s="832"/>
      <c r="G86" s="832"/>
      <c r="H86" s="832"/>
      <c r="I86" s="832"/>
      <c r="J86" s="832"/>
      <c r="K86" s="832"/>
      <c r="L86" s="832"/>
      <c r="M86" s="833"/>
      <c r="N86" s="58">
        <f>L83+L84+L85</f>
        <v>8910.9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38613.9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35</v>
      </c>
      <c r="N36" s="281">
        <f>K36/M36</f>
        <v>2098.457142857143</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35</v>
      </c>
      <c r="N37" s="281">
        <f>K37/M37</f>
        <v>5595.971428571429</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35</v>
      </c>
      <c r="N38" s="281">
        <f>K38/M38</f>
        <v>4452.5714285714284</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N76*M41</f>
        <v>14.590630058885715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12161.590630058885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16421</v>
      </c>
      <c r="N48" s="281">
        <f>K48*M48</f>
        <v>1313680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28090</v>
      </c>
      <c r="N49" s="281">
        <f>K49*M49</f>
        <v>702250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2015930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729.53150294428576</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2028821.1221330031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405764.22442660062</v>
      </c>
      <c r="M83" s="866"/>
      <c r="N83" s="57"/>
    </row>
    <row r="84" spans="1:14">
      <c r="B84" s="95" t="s">
        <v>1057</v>
      </c>
      <c r="C84" s="96"/>
      <c r="D84" s="96"/>
      <c r="E84" s="96"/>
      <c r="F84" s="96"/>
      <c r="G84" s="96"/>
      <c r="H84" s="96"/>
      <c r="I84" s="93"/>
      <c r="J84" s="94"/>
      <c r="K84" s="313">
        <v>0.05</v>
      </c>
      <c r="L84" s="865">
        <f>N78*K84</f>
        <v>101441.05610665015</v>
      </c>
      <c r="M84" s="866"/>
      <c r="N84" s="57"/>
    </row>
    <row r="85" spans="1:14" ht="15" thickBot="1">
      <c r="B85" s="97" t="s">
        <v>1058</v>
      </c>
      <c r="C85" s="98"/>
      <c r="D85" s="98"/>
      <c r="E85" s="98"/>
      <c r="F85" s="98"/>
      <c r="G85" s="98"/>
      <c r="H85" s="98"/>
      <c r="I85" s="99"/>
      <c r="J85" s="100"/>
      <c r="K85" s="314">
        <v>0.05</v>
      </c>
      <c r="L85" s="867">
        <f>N78*K85</f>
        <v>101441.05610665015</v>
      </c>
      <c r="M85" s="868"/>
      <c r="N85" s="57"/>
    </row>
    <row r="86" spans="1:14" ht="15" thickBot="1">
      <c r="B86" s="831" t="s">
        <v>1037</v>
      </c>
      <c r="C86" s="832"/>
      <c r="D86" s="832"/>
      <c r="E86" s="832"/>
      <c r="F86" s="832"/>
      <c r="G86" s="832"/>
      <c r="H86" s="832"/>
      <c r="I86" s="832"/>
      <c r="J86" s="832"/>
      <c r="K86" s="832"/>
      <c r="L86" s="832"/>
      <c r="M86" s="833"/>
      <c r="N86" s="58">
        <f>L83+L84+L85</f>
        <v>608646.33663990092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2637467.4587729042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35</v>
      </c>
      <c r="N36" s="281">
        <f>K36/M36</f>
        <v>2098.457142857143</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35</v>
      </c>
      <c r="N37" s="281">
        <f>K37/M37</f>
        <v>5595.971428571429</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35</v>
      </c>
      <c r="N38" s="281">
        <f>K38/M38</f>
        <v>4452.5714285714284</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N75*M41</f>
        <v>14.590630058885715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12161.590630058885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28090</v>
      </c>
      <c r="N48" s="281">
        <f>K48*M48</f>
        <v>702250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702250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1" t="s">
        <v>1037</v>
      </c>
      <c r="C75" s="832"/>
      <c r="D75" s="832"/>
      <c r="E75" s="832"/>
      <c r="F75" s="832"/>
      <c r="G75" s="832"/>
      <c r="H75" s="832"/>
      <c r="I75" s="838"/>
      <c r="J75" s="838"/>
      <c r="K75" s="838"/>
      <c r="L75" s="838"/>
      <c r="M75" s="839"/>
      <c r="N75" s="310">
        <f>SUM(N69:N74)</f>
        <v>729.53150294428576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715141.1221330032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143028.22442660065</v>
      </c>
      <c r="M82" s="866"/>
      <c r="N82" s="57"/>
    </row>
    <row r="83" spans="1:14">
      <c r="B83" s="95" t="s">
        <v>1057</v>
      </c>
      <c r="C83" s="96"/>
      <c r="D83" s="96"/>
      <c r="E83" s="96"/>
      <c r="F83" s="96"/>
      <c r="G83" s="96"/>
      <c r="H83" s="96"/>
      <c r="I83" s="93"/>
      <c r="J83" s="94"/>
      <c r="K83" s="313">
        <v>0.05</v>
      </c>
      <c r="L83" s="865">
        <f>N77*K83</f>
        <v>35757.056106650161</v>
      </c>
      <c r="M83" s="866"/>
      <c r="N83" s="57"/>
    </row>
    <row r="84" spans="1:14" ht="15" thickBot="1">
      <c r="B84" s="97" t="s">
        <v>1058</v>
      </c>
      <c r="C84" s="98"/>
      <c r="D84" s="98"/>
      <c r="E84" s="98"/>
      <c r="F84" s="98"/>
      <c r="G84" s="98"/>
      <c r="H84" s="98"/>
      <c r="I84" s="99"/>
      <c r="J84" s="100"/>
      <c r="K84" s="314">
        <v>0.05</v>
      </c>
      <c r="L84" s="867">
        <f>N77*K84</f>
        <v>35757.056106650161</v>
      </c>
      <c r="M84" s="868"/>
      <c r="N84" s="57"/>
    </row>
    <row r="85" spans="1:14" ht="15" thickBot="1">
      <c r="B85" s="831" t="s">
        <v>1037</v>
      </c>
      <c r="C85" s="832"/>
      <c r="D85" s="832"/>
      <c r="E85" s="832"/>
      <c r="F85" s="832"/>
      <c r="G85" s="832"/>
      <c r="H85" s="832"/>
      <c r="I85" s="832"/>
      <c r="J85" s="832"/>
      <c r="K85" s="832"/>
      <c r="L85" s="832"/>
      <c r="M85" s="833"/>
      <c r="N85" s="58">
        <f>L82+L83+L84</f>
        <v>214542.33663990095</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929683.45877290412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22" zoomScale="76" zoomScaleNormal="76" workbookViewId="0">
      <selection activeCell="N57" sqref="N57:N5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ht="21"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16421</v>
      </c>
      <c r="N48" s="281">
        <f>K48*M48</f>
        <v>16421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16421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16421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3284.2000000000003</v>
      </c>
      <c r="M83" s="866"/>
      <c r="N83" s="57"/>
    </row>
    <row r="84" spans="1:14">
      <c r="B84" s="95" t="s">
        <v>1057</v>
      </c>
      <c r="C84" s="96"/>
      <c r="D84" s="96"/>
      <c r="E84" s="96"/>
      <c r="F84" s="96"/>
      <c r="G84" s="96"/>
      <c r="H84" s="96"/>
      <c r="I84" s="93"/>
      <c r="J84" s="94"/>
      <c r="K84" s="313">
        <v>0.05</v>
      </c>
      <c r="L84" s="865">
        <f>N78*K84</f>
        <v>821.05000000000007</v>
      </c>
      <c r="M84" s="866"/>
      <c r="N84" s="57"/>
    </row>
    <row r="85" spans="1:14" ht="15" thickBot="1">
      <c r="B85" s="97" t="s">
        <v>1058</v>
      </c>
      <c r="C85" s="98"/>
      <c r="D85" s="98"/>
      <c r="E85" s="98"/>
      <c r="F85" s="98"/>
      <c r="G85" s="98"/>
      <c r="H85" s="98"/>
      <c r="I85" s="99"/>
      <c r="J85" s="100"/>
      <c r="K85" s="314">
        <v>0.05</v>
      </c>
      <c r="L85" s="867">
        <f>N78*K85</f>
        <v>821.05000000000007</v>
      </c>
      <c r="M85" s="868"/>
      <c r="N85" s="57"/>
    </row>
    <row r="86" spans="1:14" ht="15" thickBot="1">
      <c r="B86" s="831" t="s">
        <v>1037</v>
      </c>
      <c r="C86" s="832"/>
      <c r="D86" s="832"/>
      <c r="E86" s="832"/>
      <c r="F86" s="832"/>
      <c r="G86" s="832"/>
      <c r="H86" s="832"/>
      <c r="I86" s="832"/>
      <c r="J86" s="832"/>
      <c r="K86" s="832"/>
      <c r="L86" s="832"/>
      <c r="M86" s="833"/>
      <c r="N86" s="58">
        <f>L83+L84+L85</f>
        <v>4926.3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21347.3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7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600</v>
      </c>
      <c r="N36" s="281">
        <f>K36/M36</f>
        <v>122.41</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600</v>
      </c>
      <c r="N37" s="281">
        <f>K37/M37</f>
        <v>326.43166666666667</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600</v>
      </c>
      <c r="N38" s="281">
        <f>K38/M38</f>
        <v>259.73333333333335</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N75*M41</f>
        <v>0.42556004338416664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709.00056004338421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28090</v>
      </c>
      <c r="N48" s="281">
        <f>K48*M48</f>
        <v>84270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84270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1" t="s">
        <v>1037</v>
      </c>
      <c r="C75" s="832"/>
      <c r="D75" s="832"/>
      <c r="E75" s="832"/>
      <c r="F75" s="832"/>
      <c r="G75" s="832"/>
      <c r="H75" s="832"/>
      <c r="I75" s="838"/>
      <c r="J75" s="838"/>
      <c r="K75" s="838"/>
      <c r="L75" s="838"/>
      <c r="M75" s="839"/>
      <c r="N75" s="310">
        <f>SUM(N69:N74)</f>
        <v>42.556004338416663</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85021.556564381797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17004.311312876362</v>
      </c>
      <c r="M82" s="866"/>
      <c r="N82" s="57"/>
    </row>
    <row r="83" spans="1:14">
      <c r="B83" s="95" t="s">
        <v>1057</v>
      </c>
      <c r="C83" s="96"/>
      <c r="D83" s="96"/>
      <c r="E83" s="96"/>
      <c r="F83" s="96"/>
      <c r="G83" s="96"/>
      <c r="H83" s="96"/>
      <c r="I83" s="93"/>
      <c r="J83" s="94"/>
      <c r="K83" s="313">
        <v>0.05</v>
      </c>
      <c r="L83" s="865">
        <f>N77*K83</f>
        <v>4251.0778282190904</v>
      </c>
      <c r="M83" s="866"/>
      <c r="N83" s="57"/>
    </row>
    <row r="84" spans="1:14" ht="15" thickBot="1">
      <c r="B84" s="97" t="s">
        <v>1058</v>
      </c>
      <c r="C84" s="98"/>
      <c r="D84" s="98"/>
      <c r="E84" s="98"/>
      <c r="F84" s="98"/>
      <c r="G84" s="98"/>
      <c r="H84" s="98"/>
      <c r="I84" s="99"/>
      <c r="J84" s="100"/>
      <c r="K84" s="314">
        <v>0.05</v>
      </c>
      <c r="L84" s="867">
        <f>N77*K84</f>
        <v>4251.0778282190904</v>
      </c>
      <c r="M84" s="868"/>
      <c r="N84" s="57"/>
    </row>
    <row r="85" spans="1:14" ht="15" thickBot="1">
      <c r="B85" s="831" t="s">
        <v>1037</v>
      </c>
      <c r="C85" s="832"/>
      <c r="D85" s="832"/>
      <c r="E85" s="832"/>
      <c r="F85" s="832"/>
      <c r="G85" s="832"/>
      <c r="H85" s="832"/>
      <c r="I85" s="832"/>
      <c r="J85" s="832"/>
      <c r="K85" s="832"/>
      <c r="L85" s="832"/>
      <c r="M85" s="833"/>
      <c r="N85" s="58">
        <f>L82+L83+L84</f>
        <v>25506.466969314544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110528.02353369634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0.02</v>
      </c>
      <c r="N41" s="353">
        <f>N75*M41</f>
        <v>11.348267823577778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9459.0149344902457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28090</v>
      </c>
      <c r="N48" s="281">
        <f>K48*M48</f>
        <v>702250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38675</v>
      </c>
      <c r="N49" s="281">
        <f>K49*M49</f>
        <v>48343.75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750593.75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20">
        <f>VLOOKUP(A58,TRANSPORTE!A5:D117,4,FALSE)</f>
        <v>1172</v>
      </c>
      <c r="M58" s="921"/>
      <c r="N58" s="296">
        <f>K58*L58</f>
        <v>1465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1465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1" t="s">
        <v>1037</v>
      </c>
      <c r="C75" s="832"/>
      <c r="D75" s="832"/>
      <c r="E75" s="832"/>
      <c r="F75" s="832"/>
      <c r="G75" s="832"/>
      <c r="H75" s="832"/>
      <c r="I75" s="838"/>
      <c r="J75" s="838"/>
      <c r="K75" s="838"/>
      <c r="L75" s="838"/>
      <c r="M75" s="839"/>
      <c r="N75" s="310">
        <f>SUM(N69:N74)</f>
        <v>567.4133911788889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762085.17832566914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152417.03566513382</v>
      </c>
      <c r="M82" s="866"/>
      <c r="N82" s="57"/>
    </row>
    <row r="83" spans="1:14">
      <c r="B83" s="95" t="s">
        <v>1057</v>
      </c>
      <c r="C83" s="96"/>
      <c r="D83" s="96"/>
      <c r="E83" s="96"/>
      <c r="F83" s="96"/>
      <c r="G83" s="96"/>
      <c r="H83" s="96"/>
      <c r="I83" s="93"/>
      <c r="J83" s="94"/>
      <c r="K83" s="313">
        <v>0.05</v>
      </c>
      <c r="L83" s="865">
        <f>N77*K83</f>
        <v>38104.258916283456</v>
      </c>
      <c r="M83" s="866"/>
      <c r="N83" s="57"/>
    </row>
    <row r="84" spans="1:14" ht="15" thickBot="1">
      <c r="B84" s="97" t="s">
        <v>1058</v>
      </c>
      <c r="C84" s="98"/>
      <c r="D84" s="98"/>
      <c r="E84" s="98"/>
      <c r="F84" s="98"/>
      <c r="G84" s="98"/>
      <c r="H84" s="98"/>
      <c r="I84" s="99"/>
      <c r="J84" s="100"/>
      <c r="K84" s="314">
        <v>0.05</v>
      </c>
      <c r="L84" s="867">
        <f>N77*K84</f>
        <v>38104.258916283456</v>
      </c>
      <c r="M84" s="868"/>
      <c r="N84" s="57"/>
    </row>
    <row r="85" spans="1:14" ht="15" thickBot="1">
      <c r="B85" s="831" t="s">
        <v>1037</v>
      </c>
      <c r="C85" s="832"/>
      <c r="D85" s="832"/>
      <c r="E85" s="832"/>
      <c r="F85" s="832"/>
      <c r="G85" s="832"/>
      <c r="H85" s="832"/>
      <c r="I85" s="832"/>
      <c r="J85" s="832"/>
      <c r="K85" s="832"/>
      <c r="L85" s="832"/>
      <c r="M85" s="833"/>
      <c r="N85" s="58">
        <f>L82+L83+L84</f>
        <v>228625.55349770075</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990710.73182336986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29.25"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6107.5</v>
      </c>
      <c r="N48" s="281">
        <f>K48*M48</f>
        <v>6107.5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6107.5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6107.5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1221.5</v>
      </c>
      <c r="M83" s="866"/>
      <c r="N83" s="57"/>
    </row>
    <row r="84" spans="1:14">
      <c r="B84" s="95" t="s">
        <v>1057</v>
      </c>
      <c r="C84" s="96"/>
      <c r="D84" s="96"/>
      <c r="E84" s="96"/>
      <c r="F84" s="96"/>
      <c r="G84" s="96"/>
      <c r="H84" s="96"/>
      <c r="I84" s="93"/>
      <c r="J84" s="94"/>
      <c r="K84" s="313">
        <v>0.05</v>
      </c>
      <c r="L84" s="865">
        <f>N78*K84</f>
        <v>305.375</v>
      </c>
      <c r="M84" s="866"/>
      <c r="N84" s="57"/>
    </row>
    <row r="85" spans="1:14" ht="15" thickBot="1">
      <c r="B85" s="97" t="s">
        <v>1058</v>
      </c>
      <c r="C85" s="98"/>
      <c r="D85" s="98"/>
      <c r="E85" s="98"/>
      <c r="F85" s="98"/>
      <c r="G85" s="98"/>
      <c r="H85" s="98"/>
      <c r="I85" s="99"/>
      <c r="J85" s="100"/>
      <c r="K85" s="314">
        <v>0.05</v>
      </c>
      <c r="L85" s="867">
        <f>N78*K85</f>
        <v>305.375</v>
      </c>
      <c r="M85" s="868"/>
      <c r="N85" s="57"/>
    </row>
    <row r="86" spans="1:14" ht="15" thickBot="1">
      <c r="B86" s="831" t="s">
        <v>1037</v>
      </c>
      <c r="C86" s="832"/>
      <c r="D86" s="832"/>
      <c r="E86" s="832"/>
      <c r="F86" s="832"/>
      <c r="G86" s="832"/>
      <c r="H86" s="832"/>
      <c r="I86" s="832"/>
      <c r="J86" s="832"/>
      <c r="K86" s="832"/>
      <c r="L86" s="832"/>
      <c r="M86" s="833"/>
      <c r="N86" s="58">
        <f>L83+L84+L85</f>
        <v>1832.25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7939.75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161662</v>
      </c>
      <c r="N48" s="281">
        <f>K48*M48</f>
        <v>161662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161662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161662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32332.400000000001</v>
      </c>
      <c r="M83" s="866"/>
      <c r="N83" s="57"/>
    </row>
    <row r="84" spans="1:14">
      <c r="B84" s="95" t="s">
        <v>1057</v>
      </c>
      <c r="C84" s="96"/>
      <c r="D84" s="96"/>
      <c r="E84" s="96"/>
      <c r="F84" s="96"/>
      <c r="G84" s="96"/>
      <c r="H84" s="96"/>
      <c r="I84" s="93"/>
      <c r="J84" s="94"/>
      <c r="K84" s="313">
        <v>0.05</v>
      </c>
      <c r="L84" s="865">
        <f>N78*K84</f>
        <v>8083.1</v>
      </c>
      <c r="M84" s="866"/>
      <c r="N84" s="57"/>
    </row>
    <row r="85" spans="1:14" ht="15" thickBot="1">
      <c r="B85" s="97" t="s">
        <v>1058</v>
      </c>
      <c r="C85" s="98"/>
      <c r="D85" s="98"/>
      <c r="E85" s="98"/>
      <c r="F85" s="98"/>
      <c r="G85" s="98"/>
      <c r="H85" s="98"/>
      <c r="I85" s="99"/>
      <c r="J85" s="100"/>
      <c r="K85" s="314">
        <v>0.05</v>
      </c>
      <c r="L85" s="867">
        <f>N78*K85</f>
        <v>8083.1</v>
      </c>
      <c r="M85" s="868"/>
      <c r="N85" s="57"/>
    </row>
    <row r="86" spans="1:14" ht="15" thickBot="1">
      <c r="B86" s="831" t="s">
        <v>1037</v>
      </c>
      <c r="C86" s="832"/>
      <c r="D86" s="832"/>
      <c r="E86" s="832"/>
      <c r="F86" s="832"/>
      <c r="G86" s="832"/>
      <c r="H86" s="832"/>
      <c r="I86" s="832"/>
      <c r="J86" s="832"/>
      <c r="K86" s="832"/>
      <c r="L86" s="832"/>
      <c r="M86" s="833"/>
      <c r="N86" s="58">
        <f>L83+L84+L85</f>
        <v>48498.6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210160.6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13" zoomScale="77" zoomScaleNormal="77"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22"/>
      <c r="C1" s="934"/>
      <c r="D1" s="935"/>
      <c r="E1" s="935"/>
      <c r="F1" s="935"/>
      <c r="G1" s="935"/>
      <c r="H1" s="935"/>
      <c r="I1" s="935"/>
      <c r="J1" s="936"/>
      <c r="K1" s="937" t="s">
        <v>1017</v>
      </c>
      <c r="L1" s="939" t="s">
        <v>2304</v>
      </c>
      <c r="M1" s="940"/>
      <c r="N1" s="941"/>
    </row>
    <row r="2" spans="2:14" ht="18.7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28090</v>
      </c>
      <c r="N48" s="281">
        <f>K48*M48</f>
        <v>28090</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161662</v>
      </c>
      <c r="N49" s="281">
        <f>K49*M49</f>
        <v>58198.32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86288.320000000007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7" t="s">
        <v>1047</v>
      </c>
      <c r="C68" s="858"/>
      <c r="D68" s="858"/>
      <c r="E68" s="858"/>
      <c r="F68" s="858"/>
      <c r="G68" s="858"/>
      <c r="H68" s="858"/>
      <c r="I68" s="79" t="s">
        <v>1048</v>
      </c>
      <c r="J68" s="81" t="s">
        <v>1494</v>
      </c>
      <c r="K68" s="80" t="s">
        <v>1050</v>
      </c>
      <c r="L68" s="859" t="s">
        <v>1034</v>
      </c>
      <c r="M68" s="860"/>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18"/>
      <c r="C74" s="819"/>
      <c r="D74" s="819"/>
      <c r="E74" s="819"/>
      <c r="F74" s="819"/>
      <c r="G74" s="819"/>
      <c r="H74" s="819"/>
      <c r="I74" s="132"/>
      <c r="J74" s="132"/>
      <c r="K74" s="132"/>
      <c r="L74" s="919"/>
      <c r="M74" s="919"/>
      <c r="N74" s="51"/>
    </row>
    <row r="75" spans="2:15" ht="15" thickBot="1">
      <c r="B75" s="831" t="s">
        <v>1037</v>
      </c>
      <c r="C75" s="832"/>
      <c r="D75" s="832"/>
      <c r="E75" s="832"/>
      <c r="F75" s="832"/>
      <c r="G75" s="832"/>
      <c r="H75" s="832"/>
      <c r="I75" s="838"/>
      <c r="J75" s="838"/>
      <c r="K75" s="838"/>
      <c r="L75" s="838"/>
      <c r="M75" s="839"/>
      <c r="N75" s="310"/>
    </row>
    <row r="76" spans="2:15" ht="15" thickBot="1">
      <c r="B76" s="39"/>
      <c r="C76" s="40"/>
      <c r="D76" s="40"/>
      <c r="E76" s="40"/>
      <c r="F76" s="40"/>
      <c r="G76" s="40"/>
      <c r="H76" s="40"/>
      <c r="I76" s="40"/>
      <c r="J76" s="40"/>
      <c r="K76" s="40"/>
      <c r="L76" s="40"/>
      <c r="M76" s="40"/>
      <c r="N76" s="41"/>
    </row>
    <row r="77" spans="2:15" ht="15" thickBot="1">
      <c r="B77" s="831" t="s">
        <v>1051</v>
      </c>
      <c r="C77" s="832"/>
      <c r="D77" s="832"/>
      <c r="E77" s="832"/>
      <c r="F77" s="832"/>
      <c r="G77" s="832"/>
      <c r="H77" s="832"/>
      <c r="I77" s="832"/>
      <c r="J77" s="832"/>
      <c r="K77" s="832"/>
      <c r="L77" s="832"/>
      <c r="M77" s="833"/>
      <c r="N77" s="105">
        <f>N43+N53+N64+N75</f>
        <v>86288.320000000007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17257.664000000001</v>
      </c>
      <c r="M82" s="866"/>
      <c r="N82" s="57"/>
    </row>
    <row r="83" spans="1:14">
      <c r="B83" s="95" t="s">
        <v>1057</v>
      </c>
      <c r="C83" s="96"/>
      <c r="D83" s="96"/>
      <c r="E83" s="96"/>
      <c r="F83" s="96"/>
      <c r="G83" s="96"/>
      <c r="H83" s="96"/>
      <c r="I83" s="93"/>
      <c r="J83" s="94"/>
      <c r="K83" s="313">
        <v>0.05</v>
      </c>
      <c r="L83" s="865">
        <f>N77*K83</f>
        <v>4314.4160000000002</v>
      </c>
      <c r="M83" s="866"/>
      <c r="N83" s="57"/>
    </row>
    <row r="84" spans="1:14" ht="15" thickBot="1">
      <c r="B84" s="97" t="s">
        <v>1058</v>
      </c>
      <c r="C84" s="98"/>
      <c r="D84" s="98"/>
      <c r="E84" s="98"/>
      <c r="F84" s="98"/>
      <c r="G84" s="98"/>
      <c r="H84" s="98"/>
      <c r="I84" s="99"/>
      <c r="J84" s="100"/>
      <c r="K84" s="314">
        <v>0.05</v>
      </c>
      <c r="L84" s="867">
        <f>N77*K84</f>
        <v>4314.4160000000002</v>
      </c>
      <c r="M84" s="868"/>
      <c r="N84" s="57"/>
    </row>
    <row r="85" spans="1:14" ht="15" thickBot="1">
      <c r="B85" s="831" t="s">
        <v>1037</v>
      </c>
      <c r="C85" s="832"/>
      <c r="D85" s="832"/>
      <c r="E85" s="832"/>
      <c r="F85" s="832"/>
      <c r="G85" s="832"/>
      <c r="H85" s="832"/>
      <c r="I85" s="832"/>
      <c r="J85" s="832"/>
      <c r="K85" s="832"/>
      <c r="L85" s="832"/>
      <c r="M85" s="833"/>
      <c r="N85" s="58">
        <f>L82+L83+L84</f>
        <v>25886.496000000003</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112174.81600000001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9453.3408005784568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38675</v>
      </c>
      <c r="N48" s="281">
        <f>K48*M48</f>
        <v>48343.75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28090</v>
      </c>
      <c r="N49" s="281">
        <f>K49*M49</f>
        <v>702250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750593.75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20">
        <f>VLOOKUP(A59,TRANSPORTE!A5:D123,4,FALSE)</f>
        <v>1172</v>
      </c>
      <c r="M59" s="921"/>
      <c r="N59" s="296">
        <f>K59*L59</f>
        <v>1465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762079.50419175741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152415.90083835149</v>
      </c>
      <c r="M83" s="866"/>
      <c r="N83" s="57"/>
    </row>
    <row r="84" spans="1:14">
      <c r="B84" s="95" t="s">
        <v>1057</v>
      </c>
      <c r="C84" s="96"/>
      <c r="D84" s="96"/>
      <c r="E84" s="96"/>
      <c r="F84" s="96"/>
      <c r="G84" s="96"/>
      <c r="H84" s="96"/>
      <c r="I84" s="93"/>
      <c r="J84" s="94"/>
      <c r="K84" s="313">
        <v>0.05</v>
      </c>
      <c r="L84" s="865">
        <f>N78*K84</f>
        <v>38103.975209587872</v>
      </c>
      <c r="M84" s="866"/>
      <c r="N84" s="57"/>
    </row>
    <row r="85" spans="1:14" ht="15" thickBot="1">
      <c r="B85" s="97" t="s">
        <v>1058</v>
      </c>
      <c r="C85" s="98"/>
      <c r="D85" s="98"/>
      <c r="E85" s="98"/>
      <c r="F85" s="98"/>
      <c r="G85" s="98"/>
      <c r="H85" s="98"/>
      <c r="I85" s="99"/>
      <c r="J85" s="100"/>
      <c r="K85" s="314">
        <v>0.05</v>
      </c>
      <c r="L85" s="867">
        <f>N78*K85</f>
        <v>38103.975209587872</v>
      </c>
      <c r="M85" s="868"/>
      <c r="N85" s="57"/>
    </row>
    <row r="86" spans="1:14" ht="15" thickBot="1">
      <c r="B86" s="831" t="s">
        <v>1037</v>
      </c>
      <c r="C86" s="832"/>
      <c r="D86" s="832"/>
      <c r="E86" s="832"/>
      <c r="F86" s="832"/>
      <c r="G86" s="832"/>
      <c r="H86" s="832"/>
      <c r="I86" s="832"/>
      <c r="J86" s="832"/>
      <c r="K86" s="832"/>
      <c r="L86" s="832"/>
      <c r="M86" s="833"/>
      <c r="N86" s="58">
        <f>L83+L84+L85</f>
        <v>228623.85125752722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990703.35544928466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9453.3408005784568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40946</v>
      </c>
      <c r="N48" s="281">
        <f>K48*M48</f>
        <v>53229.8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739017.35419175751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147803.4708383515</v>
      </c>
      <c r="M83" s="866"/>
      <c r="N83" s="57"/>
    </row>
    <row r="84" spans="1:14">
      <c r="B84" s="95" t="s">
        <v>1057</v>
      </c>
      <c r="C84" s="96"/>
      <c r="D84" s="96"/>
      <c r="E84" s="96"/>
      <c r="F84" s="96"/>
      <c r="G84" s="96"/>
      <c r="H84" s="96"/>
      <c r="I84" s="93"/>
      <c r="J84" s="94"/>
      <c r="K84" s="313">
        <v>0.05</v>
      </c>
      <c r="L84" s="865">
        <f>N78*K84</f>
        <v>36950.867709587874</v>
      </c>
      <c r="M84" s="866"/>
      <c r="N84" s="57"/>
    </row>
    <row r="85" spans="1:14" ht="15" thickBot="1">
      <c r="B85" s="97" t="s">
        <v>1058</v>
      </c>
      <c r="C85" s="98"/>
      <c r="D85" s="98"/>
      <c r="E85" s="98"/>
      <c r="F85" s="98"/>
      <c r="G85" s="98"/>
      <c r="H85" s="98"/>
      <c r="I85" s="99"/>
      <c r="J85" s="100"/>
      <c r="K85" s="314">
        <v>0.05</v>
      </c>
      <c r="L85" s="867">
        <f>N78*K85</f>
        <v>36950.867709587874</v>
      </c>
      <c r="M85" s="868"/>
      <c r="N85" s="57"/>
    </row>
    <row r="86" spans="1:14" ht="15" thickBot="1">
      <c r="B86" s="831" t="s">
        <v>1037</v>
      </c>
      <c r="C86" s="832"/>
      <c r="D86" s="832"/>
      <c r="E86" s="832"/>
      <c r="F86" s="832"/>
      <c r="G86" s="832"/>
      <c r="H86" s="832"/>
      <c r="I86" s="832"/>
      <c r="J86" s="832"/>
      <c r="K86" s="832"/>
      <c r="L86" s="832"/>
      <c r="M86" s="833"/>
      <c r="N86" s="58">
        <f>L83+L84+L85</f>
        <v>221705.20625752726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960722.56044928473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P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 min="16" max="16" width="12.5546875"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6">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6">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c r="O38">
        <v>119073</v>
      </c>
      <c r="P38" s="112">
        <f>+K38-O38</f>
        <v>36767</v>
      </c>
    </row>
    <row r="39" spans="1:16">
      <c r="B39" s="844"/>
      <c r="C39" s="845"/>
      <c r="D39" s="845"/>
      <c r="E39" s="845"/>
      <c r="F39" s="845"/>
      <c r="G39" s="845"/>
      <c r="H39" s="846"/>
      <c r="I39" s="847"/>
      <c r="J39" s="828"/>
      <c r="K39" s="278"/>
      <c r="L39" s="848"/>
      <c r="M39" s="849"/>
      <c r="N39" s="281"/>
    </row>
    <row r="40" spans="1:16">
      <c r="B40" s="844"/>
      <c r="C40" s="845"/>
      <c r="D40" s="845"/>
      <c r="E40" s="850"/>
      <c r="F40" s="845"/>
      <c r="G40" s="845"/>
      <c r="H40" s="846"/>
      <c r="I40" s="42"/>
      <c r="J40" s="43"/>
      <c r="K40" s="283"/>
      <c r="L40" s="285"/>
      <c r="M40" s="286"/>
      <c r="N40" s="287"/>
    </row>
    <row r="41" spans="1:16">
      <c r="B41" s="851" t="s">
        <v>1036</v>
      </c>
      <c r="C41" s="852"/>
      <c r="D41" s="852"/>
      <c r="E41" s="44"/>
      <c r="F41" s="45"/>
      <c r="G41" s="45"/>
      <c r="H41" s="46"/>
      <c r="I41" s="42"/>
      <c r="J41" s="43"/>
      <c r="K41" s="288"/>
      <c r="L41" s="285"/>
      <c r="M41" s="410">
        <v>0.01</v>
      </c>
      <c r="N41" s="353">
        <f>N76*M41</f>
        <v>5.6741339117888892</v>
      </c>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9453.3408005784568</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40946</v>
      </c>
      <c r="N48" s="281">
        <f>K48*M48</f>
        <v>53229.8</v>
      </c>
      <c r="O48">
        <v>29707.14</v>
      </c>
      <c r="P48" s="657">
        <f>+M48-O48</f>
        <v>11238.86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739017.35419175751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147803.4708383515</v>
      </c>
      <c r="M83" s="866"/>
      <c r="N83" s="57"/>
    </row>
    <row r="84" spans="1:14">
      <c r="B84" s="95" t="s">
        <v>1057</v>
      </c>
      <c r="C84" s="96"/>
      <c r="D84" s="96"/>
      <c r="E84" s="96"/>
      <c r="F84" s="96"/>
      <c r="G84" s="96"/>
      <c r="H84" s="96"/>
      <c r="I84" s="93"/>
      <c r="J84" s="94"/>
      <c r="K84" s="313">
        <v>0.05</v>
      </c>
      <c r="L84" s="865">
        <f>N78*K84</f>
        <v>36950.867709587874</v>
      </c>
      <c r="M84" s="866"/>
      <c r="N84" s="57"/>
    </row>
    <row r="85" spans="1:14" ht="15" thickBot="1">
      <c r="B85" s="97" t="s">
        <v>1058</v>
      </c>
      <c r="C85" s="98"/>
      <c r="D85" s="98"/>
      <c r="E85" s="98"/>
      <c r="F85" s="98"/>
      <c r="G85" s="98"/>
      <c r="H85" s="98"/>
      <c r="I85" s="99"/>
      <c r="J85" s="100"/>
      <c r="K85" s="314">
        <v>0.05</v>
      </c>
      <c r="L85" s="867">
        <f>N78*K85</f>
        <v>36950.867709587874</v>
      </c>
      <c r="M85" s="868"/>
      <c r="N85" s="57"/>
    </row>
    <row r="86" spans="1:14" ht="15" thickBot="1">
      <c r="B86" s="831" t="s">
        <v>1037</v>
      </c>
      <c r="C86" s="832"/>
      <c r="D86" s="832"/>
      <c r="E86" s="832"/>
      <c r="F86" s="832"/>
      <c r="G86" s="832"/>
      <c r="H86" s="832"/>
      <c r="I86" s="832"/>
      <c r="J86" s="832"/>
      <c r="K86" s="832"/>
      <c r="L86" s="832"/>
      <c r="M86" s="833"/>
      <c r="N86" s="58">
        <f>L83+L84+L85</f>
        <v>221705.20625752726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960722.56044928473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P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 min="16" max="16" width="12.5546875"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6">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6">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c r="O38">
        <v>119073</v>
      </c>
      <c r="P38" s="112">
        <f>+K38-O38</f>
        <v>36767</v>
      </c>
    </row>
    <row r="39" spans="1:16">
      <c r="B39" s="844"/>
      <c r="C39" s="845"/>
      <c r="D39" s="845"/>
      <c r="E39" s="845"/>
      <c r="F39" s="845"/>
      <c r="G39" s="845"/>
      <c r="H39" s="846"/>
      <c r="I39" s="847"/>
      <c r="J39" s="828"/>
      <c r="K39" s="278"/>
      <c r="L39" s="848"/>
      <c r="M39" s="849"/>
      <c r="N39" s="281"/>
    </row>
    <row r="40" spans="1:16">
      <c r="B40" s="844"/>
      <c r="C40" s="845"/>
      <c r="D40" s="845"/>
      <c r="E40" s="850"/>
      <c r="F40" s="845"/>
      <c r="G40" s="845"/>
      <c r="H40" s="846"/>
      <c r="I40" s="42"/>
      <c r="J40" s="43"/>
      <c r="K40" s="283"/>
      <c r="L40" s="285"/>
      <c r="M40" s="286"/>
      <c r="N40" s="287"/>
    </row>
    <row r="41" spans="1:16">
      <c r="B41" s="851" t="s">
        <v>1036</v>
      </c>
      <c r="C41" s="852"/>
      <c r="D41" s="852"/>
      <c r="E41" s="44"/>
      <c r="F41" s="45"/>
      <c r="G41" s="45"/>
      <c r="H41" s="46"/>
      <c r="I41" s="42"/>
      <c r="J41" s="43"/>
      <c r="K41" s="288"/>
      <c r="L41" s="285"/>
      <c r="M41" s="410">
        <v>0.01</v>
      </c>
      <c r="N41" s="353">
        <f>N76*M41</f>
        <v>5.6741339117888892</v>
      </c>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9453.3408005784568</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40946</v>
      </c>
      <c r="N48" s="281">
        <f>K48*M48</f>
        <v>53229.8</v>
      </c>
      <c r="O48">
        <v>30823.64</v>
      </c>
      <c r="P48" s="657">
        <f>+M48-O48</f>
        <v>10122.36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739017.35419175751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147803.4708383515</v>
      </c>
      <c r="M83" s="866"/>
      <c r="N83" s="57"/>
    </row>
    <row r="84" spans="1:14">
      <c r="B84" s="95" t="s">
        <v>1057</v>
      </c>
      <c r="C84" s="96"/>
      <c r="D84" s="96"/>
      <c r="E84" s="96"/>
      <c r="F84" s="96"/>
      <c r="G84" s="96"/>
      <c r="H84" s="96"/>
      <c r="I84" s="93"/>
      <c r="J84" s="94"/>
      <c r="K84" s="313">
        <v>0.05</v>
      </c>
      <c r="L84" s="865">
        <f>N78*K84</f>
        <v>36950.867709587874</v>
      </c>
      <c r="M84" s="866"/>
      <c r="N84" s="57"/>
    </row>
    <row r="85" spans="1:14" ht="15" thickBot="1">
      <c r="B85" s="97" t="s">
        <v>1058</v>
      </c>
      <c r="C85" s="98"/>
      <c r="D85" s="98"/>
      <c r="E85" s="98"/>
      <c r="F85" s="98"/>
      <c r="G85" s="98"/>
      <c r="H85" s="98"/>
      <c r="I85" s="99"/>
      <c r="J85" s="100"/>
      <c r="K85" s="314">
        <v>0.05</v>
      </c>
      <c r="L85" s="867">
        <f>N78*K85</f>
        <v>36950.867709587874</v>
      </c>
      <c r="M85" s="868"/>
      <c r="N85" s="57"/>
    </row>
    <row r="86" spans="1:14" ht="15" thickBot="1">
      <c r="B86" s="831" t="s">
        <v>1037</v>
      </c>
      <c r="C86" s="832"/>
      <c r="D86" s="832"/>
      <c r="E86" s="832"/>
      <c r="F86" s="832"/>
      <c r="G86" s="832"/>
      <c r="H86" s="832"/>
      <c r="I86" s="832"/>
      <c r="J86" s="832"/>
      <c r="K86" s="832"/>
      <c r="L86" s="832"/>
      <c r="M86" s="833"/>
      <c r="N86" s="58">
        <f>L83+L84+L85</f>
        <v>221705.20625752726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960722.56044928473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412"/>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9825.2080780915003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40946</v>
      </c>
      <c r="N48" s="281">
        <f>K48*M48</f>
        <v>53229.8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754141.96963992156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150828.39392798432</v>
      </c>
      <c r="M83" s="866"/>
      <c r="N83" s="57"/>
    </row>
    <row r="84" spans="1:14">
      <c r="B84" s="95" t="s">
        <v>1057</v>
      </c>
      <c r="C84" s="96"/>
      <c r="D84" s="96"/>
      <c r="E84" s="96"/>
      <c r="F84" s="96"/>
      <c r="G84" s="96"/>
      <c r="H84" s="96"/>
      <c r="I84" s="93"/>
      <c r="J84" s="94"/>
      <c r="K84" s="313">
        <v>0.05</v>
      </c>
      <c r="L84" s="865">
        <f>N78*K84</f>
        <v>37707.098481996079</v>
      </c>
      <c r="M84" s="866"/>
      <c r="N84" s="57"/>
    </row>
    <row r="85" spans="1:14" ht="15" thickBot="1">
      <c r="B85" s="97" t="s">
        <v>1058</v>
      </c>
      <c r="C85" s="98"/>
      <c r="D85" s="98"/>
      <c r="E85" s="98"/>
      <c r="F85" s="98"/>
      <c r="G85" s="98"/>
      <c r="H85" s="98"/>
      <c r="I85" s="99"/>
      <c r="J85" s="100"/>
      <c r="K85" s="314">
        <v>0.05</v>
      </c>
      <c r="L85" s="867">
        <f>N78*K85</f>
        <v>37707.098481996079</v>
      </c>
      <c r="M85" s="868"/>
      <c r="N85" s="57"/>
    </row>
    <row r="86" spans="1:14" ht="15" thickBot="1">
      <c r="B86" s="831" t="s">
        <v>1037</v>
      </c>
      <c r="C86" s="832"/>
      <c r="D86" s="832"/>
      <c r="E86" s="832"/>
      <c r="F86" s="832"/>
      <c r="G86" s="832"/>
      <c r="H86" s="832"/>
      <c r="I86" s="832"/>
      <c r="J86" s="832"/>
      <c r="K86" s="832"/>
      <c r="L86" s="832"/>
      <c r="M86" s="833"/>
      <c r="N86" s="58">
        <f>L83+L84+L85</f>
        <v>226242.59089197646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980384.56053189805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P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 min="16" max="16" width="12.5546875"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6">
      <c r="A37" s="119"/>
      <c r="B37" s="844"/>
      <c r="C37" s="845"/>
      <c r="D37" s="845"/>
      <c r="E37" s="845"/>
      <c r="F37" s="845"/>
      <c r="G37" s="845"/>
      <c r="H37" s="846"/>
      <c r="I37" s="276"/>
      <c r="J37" s="277"/>
      <c r="K37" s="278"/>
      <c r="L37" s="279"/>
      <c r="M37" s="280"/>
      <c r="N37" s="281"/>
    </row>
    <row r="38" spans="1:16">
      <c r="B38" s="844"/>
      <c r="C38" s="845"/>
      <c r="D38" s="845"/>
      <c r="E38" s="845"/>
      <c r="F38" s="845"/>
      <c r="G38" s="845"/>
      <c r="H38" s="846"/>
      <c r="I38" s="276"/>
      <c r="J38" s="277"/>
      <c r="K38" s="278"/>
      <c r="L38" s="279"/>
      <c r="M38" s="280"/>
      <c r="N38" s="281"/>
    </row>
    <row r="39" spans="1:16">
      <c r="B39" s="844"/>
      <c r="C39" s="845"/>
      <c r="D39" s="845"/>
      <c r="E39" s="845"/>
      <c r="F39" s="845"/>
      <c r="G39" s="845"/>
      <c r="H39" s="846"/>
      <c r="I39" s="847"/>
      <c r="J39" s="828"/>
      <c r="K39" s="278"/>
      <c r="L39" s="848"/>
      <c r="M39" s="849"/>
      <c r="N39" s="281"/>
    </row>
    <row r="40" spans="1:16">
      <c r="B40" s="844"/>
      <c r="C40" s="845"/>
      <c r="D40" s="845"/>
      <c r="E40" s="850"/>
      <c r="F40" s="845"/>
      <c r="G40" s="845"/>
      <c r="H40" s="846"/>
      <c r="I40" s="42"/>
      <c r="J40" s="43"/>
      <c r="K40" s="283"/>
      <c r="L40" s="285"/>
      <c r="M40" s="286"/>
      <c r="N40" s="287"/>
    </row>
    <row r="41" spans="1:16">
      <c r="B41" s="851" t="s">
        <v>1036</v>
      </c>
      <c r="C41" s="852"/>
      <c r="D41" s="852"/>
      <c r="E41" s="44"/>
      <c r="F41" s="45"/>
      <c r="G41" s="45"/>
      <c r="H41" s="46"/>
      <c r="I41" s="42"/>
      <c r="J41" s="43"/>
      <c r="K41" s="288"/>
      <c r="L41" s="285"/>
      <c r="M41" s="410">
        <v>0.05</v>
      </c>
      <c r="N41" s="353">
        <f>N76*M41</f>
        <v>766.00807809150001</v>
      </c>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9825.2080780915003</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40946</v>
      </c>
      <c r="N48" s="281">
        <f>K48*M48</f>
        <v>53229.8</v>
      </c>
      <c r="O48">
        <v>29707.14</v>
      </c>
      <c r="P48" s="657">
        <f>+M48-O48</f>
        <v>11238.86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754141.96963992156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150828.39392798432</v>
      </c>
      <c r="M83" s="866"/>
      <c r="N83" s="57"/>
    </row>
    <row r="84" spans="1:14">
      <c r="B84" s="95" t="s">
        <v>1057</v>
      </c>
      <c r="C84" s="96"/>
      <c r="D84" s="96"/>
      <c r="E84" s="96"/>
      <c r="F84" s="96"/>
      <c r="G84" s="96"/>
      <c r="H84" s="96"/>
      <c r="I84" s="93"/>
      <c r="J84" s="94"/>
      <c r="K84" s="313">
        <v>0.05</v>
      </c>
      <c r="L84" s="865">
        <f>N78*K84</f>
        <v>37707.098481996079</v>
      </c>
      <c r="M84" s="866"/>
      <c r="N84" s="57"/>
    </row>
    <row r="85" spans="1:14" ht="15" thickBot="1">
      <c r="B85" s="97" t="s">
        <v>1058</v>
      </c>
      <c r="C85" s="98"/>
      <c r="D85" s="98"/>
      <c r="E85" s="98"/>
      <c r="F85" s="98"/>
      <c r="G85" s="98"/>
      <c r="H85" s="98"/>
      <c r="I85" s="99"/>
      <c r="J85" s="100"/>
      <c r="K85" s="314">
        <v>0.05</v>
      </c>
      <c r="L85" s="867">
        <f>N78*K85</f>
        <v>37707.098481996079</v>
      </c>
      <c r="M85" s="868"/>
      <c r="N85" s="57"/>
    </row>
    <row r="86" spans="1:14" ht="15" thickBot="1">
      <c r="B86" s="831" t="s">
        <v>1037</v>
      </c>
      <c r="C86" s="832"/>
      <c r="D86" s="832"/>
      <c r="E86" s="832"/>
      <c r="F86" s="832"/>
      <c r="G86" s="832"/>
      <c r="H86" s="832"/>
      <c r="I86" s="832"/>
      <c r="J86" s="832"/>
      <c r="K86" s="832"/>
      <c r="L86" s="832"/>
      <c r="M86" s="833"/>
      <c r="N86" s="58">
        <f>L83+L84+L85</f>
        <v>226242.59089197646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980384.56053189805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9825.2080780915003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40946</v>
      </c>
      <c r="N48" s="281">
        <f>K48*M48</f>
        <v>53229.8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727389.8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754141.96963992156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150828.39392798432</v>
      </c>
      <c r="M83" s="866"/>
      <c r="N83" s="57"/>
    </row>
    <row r="84" spans="1:14">
      <c r="B84" s="95" t="s">
        <v>1057</v>
      </c>
      <c r="C84" s="96"/>
      <c r="D84" s="96"/>
      <c r="E84" s="96"/>
      <c r="F84" s="96"/>
      <c r="G84" s="96"/>
      <c r="H84" s="96"/>
      <c r="I84" s="93"/>
      <c r="J84" s="94"/>
      <c r="K84" s="313">
        <v>0.05</v>
      </c>
      <c r="L84" s="865">
        <f>N78*K84</f>
        <v>37707.098481996079</v>
      </c>
      <c r="M84" s="866"/>
      <c r="N84" s="57"/>
    </row>
    <row r="85" spans="1:14" ht="15" thickBot="1">
      <c r="B85" s="97" t="s">
        <v>1058</v>
      </c>
      <c r="C85" s="98"/>
      <c r="D85" s="98"/>
      <c r="E85" s="98"/>
      <c r="F85" s="98"/>
      <c r="G85" s="98"/>
      <c r="H85" s="98"/>
      <c r="I85" s="99"/>
      <c r="J85" s="100"/>
      <c r="K85" s="314">
        <v>0.05</v>
      </c>
      <c r="L85" s="867">
        <f>N78*K85</f>
        <v>37707.098481996079</v>
      </c>
      <c r="M85" s="868"/>
      <c r="N85" s="57"/>
    </row>
    <row r="86" spans="1:14" ht="15" thickBot="1">
      <c r="B86" s="831" t="s">
        <v>1037</v>
      </c>
      <c r="C86" s="832"/>
      <c r="D86" s="832"/>
      <c r="E86" s="832"/>
      <c r="F86" s="832"/>
      <c r="G86" s="832"/>
      <c r="H86" s="832"/>
      <c r="I86" s="832"/>
      <c r="J86" s="832"/>
      <c r="K86" s="832"/>
      <c r="L86" s="832"/>
      <c r="M86" s="833"/>
      <c r="N86" s="58">
        <f>L83+L84+L85</f>
        <v>226242.59089197646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980384.56053189805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9453.3408005784568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743775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755402.55419175746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151080.5108383515</v>
      </c>
      <c r="M83" s="866"/>
      <c r="N83" s="57"/>
    </row>
    <row r="84" spans="1:14">
      <c r="B84" s="95" t="s">
        <v>1057</v>
      </c>
      <c r="C84" s="96"/>
      <c r="D84" s="96"/>
      <c r="E84" s="96"/>
      <c r="F84" s="96"/>
      <c r="G84" s="96"/>
      <c r="H84" s="96"/>
      <c r="I84" s="93"/>
      <c r="J84" s="94"/>
      <c r="K84" s="313">
        <v>0.05</v>
      </c>
      <c r="L84" s="865">
        <f>N78*K84</f>
        <v>37770.127709587876</v>
      </c>
      <c r="M84" s="866"/>
      <c r="N84" s="57"/>
    </row>
    <row r="85" spans="1:14" ht="15" thickBot="1">
      <c r="B85" s="97" t="s">
        <v>1058</v>
      </c>
      <c r="C85" s="98"/>
      <c r="D85" s="98"/>
      <c r="E85" s="98"/>
      <c r="F85" s="98"/>
      <c r="G85" s="98"/>
      <c r="H85" s="98"/>
      <c r="I85" s="99"/>
      <c r="J85" s="100"/>
      <c r="K85" s="314">
        <v>0.05</v>
      </c>
      <c r="L85" s="867">
        <f>N78*K85</f>
        <v>37770.127709587876</v>
      </c>
      <c r="M85" s="868"/>
      <c r="N85" s="57"/>
    </row>
    <row r="86" spans="1:14" ht="15" thickBot="1">
      <c r="B86" s="831" t="s">
        <v>1037</v>
      </c>
      <c r="C86" s="832"/>
      <c r="D86" s="832"/>
      <c r="E86" s="832"/>
      <c r="F86" s="832"/>
      <c r="G86" s="832"/>
      <c r="H86" s="832"/>
      <c r="I86" s="832"/>
      <c r="J86" s="832"/>
      <c r="K86" s="832"/>
      <c r="L86" s="832"/>
      <c r="M86" s="833"/>
      <c r="N86" s="58">
        <f>L83+L84+L85</f>
        <v>226620.76625752723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982023.32044928474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9453.3408005784568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739907.5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751535.05419175746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150307.0108383515</v>
      </c>
      <c r="M83" s="866"/>
      <c r="N83" s="57"/>
    </row>
    <row r="84" spans="1:14">
      <c r="B84" s="95" t="s">
        <v>1057</v>
      </c>
      <c r="C84" s="96"/>
      <c r="D84" s="96"/>
      <c r="E84" s="96"/>
      <c r="F84" s="96"/>
      <c r="G84" s="96"/>
      <c r="H84" s="96"/>
      <c r="I84" s="93"/>
      <c r="J84" s="94"/>
      <c r="K84" s="313">
        <v>0.05</v>
      </c>
      <c r="L84" s="865">
        <f>N78*K84</f>
        <v>37576.752709587876</v>
      </c>
      <c r="M84" s="866"/>
      <c r="N84" s="57"/>
    </row>
    <row r="85" spans="1:14" ht="15" thickBot="1">
      <c r="B85" s="97" t="s">
        <v>1058</v>
      </c>
      <c r="C85" s="98"/>
      <c r="D85" s="98"/>
      <c r="E85" s="98"/>
      <c r="F85" s="98"/>
      <c r="G85" s="98"/>
      <c r="H85" s="98"/>
      <c r="I85" s="99"/>
      <c r="J85" s="100"/>
      <c r="K85" s="314">
        <v>0.05</v>
      </c>
      <c r="L85" s="867">
        <f>N78*K85</f>
        <v>37576.752709587876</v>
      </c>
      <c r="M85" s="868"/>
      <c r="N85" s="57"/>
    </row>
    <row r="86" spans="1:14" ht="15" thickBot="1">
      <c r="B86" s="831" t="s">
        <v>1037</v>
      </c>
      <c r="C86" s="832"/>
      <c r="D86" s="832"/>
      <c r="E86" s="832"/>
      <c r="F86" s="832"/>
      <c r="G86" s="832"/>
      <c r="H86" s="832"/>
      <c r="I86" s="832"/>
      <c r="J86" s="832"/>
      <c r="K86" s="832"/>
      <c r="L86" s="832"/>
      <c r="M86" s="833"/>
      <c r="N86" s="58">
        <f>L83+L84+L85</f>
        <v>225460.51625752723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976995.57044928474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269</v>
      </c>
      <c r="B37" s="844" t="str">
        <f>VLOOKUP(A37,EQUIPOS!A7:D154,3,FALSE)</f>
        <v>Motoniveladora  potencia 215 HP, ancho de cuchilla 4,27 m, peso 18 ton.</v>
      </c>
      <c r="C37" s="845"/>
      <c r="D37" s="845"/>
      <c r="E37" s="845"/>
      <c r="F37" s="845"/>
      <c r="G37" s="845"/>
      <c r="H37" s="846"/>
      <c r="I37" s="276"/>
      <c r="J37" s="277"/>
      <c r="K37" s="278">
        <f>VLOOKUP(A37,EQUIPOS!A7:D164,4,FALSE)</f>
        <v>195859</v>
      </c>
      <c r="L37" s="279"/>
      <c r="M37" s="280">
        <v>45</v>
      </c>
      <c r="N37" s="281">
        <f>K37/M37</f>
        <v>4352.4222222222224</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9453.3408005784568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739907.5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751535.05419175746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150307.0108383515</v>
      </c>
      <c r="M83" s="866"/>
      <c r="N83" s="57"/>
    </row>
    <row r="84" spans="1:14">
      <c r="B84" s="95" t="s">
        <v>1057</v>
      </c>
      <c r="C84" s="96"/>
      <c r="D84" s="96"/>
      <c r="E84" s="96"/>
      <c r="F84" s="96"/>
      <c r="G84" s="96"/>
      <c r="H84" s="96"/>
      <c r="I84" s="93"/>
      <c r="J84" s="94"/>
      <c r="K84" s="313">
        <v>0.05</v>
      </c>
      <c r="L84" s="865">
        <f>N78*K84</f>
        <v>37576.752709587876</v>
      </c>
      <c r="M84" s="866"/>
      <c r="N84" s="57"/>
    </row>
    <row r="85" spans="1:14" ht="15" thickBot="1">
      <c r="B85" s="97" t="s">
        <v>1058</v>
      </c>
      <c r="C85" s="98"/>
      <c r="D85" s="98"/>
      <c r="E85" s="98"/>
      <c r="F85" s="98"/>
      <c r="G85" s="98"/>
      <c r="H85" s="98"/>
      <c r="I85" s="99"/>
      <c r="J85" s="100"/>
      <c r="K85" s="314">
        <v>0.05</v>
      </c>
      <c r="L85" s="867">
        <f>N78*K85</f>
        <v>37576.752709587876</v>
      </c>
      <c r="M85" s="868"/>
      <c r="N85" s="57"/>
    </row>
    <row r="86" spans="1:14" ht="15" thickBot="1">
      <c r="B86" s="831" t="s">
        <v>1037</v>
      </c>
      <c r="C86" s="832"/>
      <c r="D86" s="832"/>
      <c r="E86" s="832"/>
      <c r="F86" s="832"/>
      <c r="G86" s="832"/>
      <c r="H86" s="832"/>
      <c r="I86" s="832"/>
      <c r="J86" s="832"/>
      <c r="K86" s="832"/>
      <c r="L86" s="832"/>
      <c r="M86" s="833"/>
      <c r="N86" s="58">
        <f>L83+L84+L85</f>
        <v>225460.51625752723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976995.57044928474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9825.2080780915003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743775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770527.16963992151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154105.4339279843</v>
      </c>
      <c r="M83" s="866"/>
      <c r="N83" s="57"/>
    </row>
    <row r="84" spans="1:14">
      <c r="B84" s="95" t="s">
        <v>1057</v>
      </c>
      <c r="C84" s="96"/>
      <c r="D84" s="96"/>
      <c r="E84" s="96"/>
      <c r="F84" s="96"/>
      <c r="G84" s="96"/>
      <c r="H84" s="96"/>
      <c r="I84" s="93"/>
      <c r="J84" s="94"/>
      <c r="K84" s="313">
        <v>0.05</v>
      </c>
      <c r="L84" s="865">
        <f>N78*K84</f>
        <v>38526.358481996074</v>
      </c>
      <c r="M84" s="866"/>
      <c r="N84" s="57"/>
    </row>
    <row r="85" spans="1:14" ht="15" thickBot="1">
      <c r="B85" s="97" t="s">
        <v>1058</v>
      </c>
      <c r="C85" s="98"/>
      <c r="D85" s="98"/>
      <c r="E85" s="98"/>
      <c r="F85" s="98"/>
      <c r="G85" s="98"/>
      <c r="H85" s="98"/>
      <c r="I85" s="99"/>
      <c r="J85" s="100"/>
      <c r="K85" s="314">
        <v>0.05</v>
      </c>
      <c r="L85" s="867">
        <f>N78*K85</f>
        <v>38526.358481996074</v>
      </c>
      <c r="M85" s="868"/>
      <c r="N85" s="57"/>
    </row>
    <row r="86" spans="1:14" ht="15" thickBot="1">
      <c r="B86" s="831" t="s">
        <v>1037</v>
      </c>
      <c r="C86" s="832"/>
      <c r="D86" s="832"/>
      <c r="E86" s="832"/>
      <c r="F86" s="832"/>
      <c r="G86" s="832"/>
      <c r="H86" s="832"/>
      <c r="I86" s="832"/>
      <c r="J86" s="832"/>
      <c r="K86" s="832"/>
      <c r="L86" s="832"/>
      <c r="M86" s="833"/>
      <c r="N86" s="58">
        <f>L83+L84+L85</f>
        <v>231158.15089197646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1001685.3205318979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9825.2080780915003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739907.5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766659.66963992151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153331.9339279843</v>
      </c>
      <c r="M83" s="866"/>
      <c r="N83" s="57"/>
    </row>
    <row r="84" spans="1:14">
      <c r="B84" s="95" t="s">
        <v>1057</v>
      </c>
      <c r="C84" s="96"/>
      <c r="D84" s="96"/>
      <c r="E84" s="96"/>
      <c r="F84" s="96"/>
      <c r="G84" s="96"/>
      <c r="H84" s="96"/>
      <c r="I84" s="93"/>
      <c r="J84" s="94"/>
      <c r="K84" s="313">
        <v>0.05</v>
      </c>
      <c r="L84" s="865">
        <f>N78*K84</f>
        <v>38332.983481996074</v>
      </c>
      <c r="M84" s="866"/>
      <c r="N84" s="57"/>
    </row>
    <row r="85" spans="1:14" ht="15" thickBot="1">
      <c r="B85" s="97" t="s">
        <v>1058</v>
      </c>
      <c r="C85" s="98"/>
      <c r="D85" s="98"/>
      <c r="E85" s="98"/>
      <c r="F85" s="98"/>
      <c r="G85" s="98"/>
      <c r="H85" s="98"/>
      <c r="I85" s="99"/>
      <c r="J85" s="100"/>
      <c r="K85" s="314">
        <v>0.05</v>
      </c>
      <c r="L85" s="867">
        <f>N78*K85</f>
        <v>38332.983481996074</v>
      </c>
      <c r="M85" s="868"/>
      <c r="N85" s="57"/>
    </row>
    <row r="86" spans="1:14" ht="15" thickBot="1">
      <c r="B86" s="831" t="s">
        <v>1037</v>
      </c>
      <c r="C86" s="832"/>
      <c r="D86" s="832"/>
      <c r="E86" s="832"/>
      <c r="F86" s="832"/>
      <c r="G86" s="832"/>
      <c r="H86" s="832"/>
      <c r="I86" s="832"/>
      <c r="J86" s="832"/>
      <c r="K86" s="832"/>
      <c r="L86" s="832"/>
      <c r="M86" s="833"/>
      <c r="N86" s="58">
        <f>L83+L84+L85</f>
        <v>229997.90089197646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996657.57053189795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280">
        <v>2.5</v>
      </c>
      <c r="N36" s="281">
        <f>K36/M36</f>
        <v>9059.2000000000007</v>
      </c>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0.05</v>
      </c>
      <c r="N41" s="353">
        <f>N76*M41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9825.2080780915003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28090</v>
      </c>
      <c r="N49" s="281">
        <f>K49*M49</f>
        <v>674160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739907.5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15320.161561829998</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766659.66963992151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153331.9339279843</v>
      </c>
      <c r="M83" s="866"/>
      <c r="N83" s="57"/>
    </row>
    <row r="84" spans="1:14">
      <c r="B84" s="95" t="s">
        <v>1057</v>
      </c>
      <c r="C84" s="96"/>
      <c r="D84" s="96"/>
      <c r="E84" s="96"/>
      <c r="F84" s="96"/>
      <c r="G84" s="96"/>
      <c r="H84" s="96"/>
      <c r="I84" s="93"/>
      <c r="J84" s="94"/>
      <c r="K84" s="313">
        <v>0.05</v>
      </c>
      <c r="L84" s="865">
        <f>N78*K84</f>
        <v>38332.983481996074</v>
      </c>
      <c r="M84" s="866"/>
      <c r="N84" s="57"/>
    </row>
    <row r="85" spans="1:14" ht="15" thickBot="1">
      <c r="B85" s="97" t="s">
        <v>1058</v>
      </c>
      <c r="C85" s="98"/>
      <c r="D85" s="98"/>
      <c r="E85" s="98"/>
      <c r="F85" s="98"/>
      <c r="G85" s="98"/>
      <c r="H85" s="98"/>
      <c r="I85" s="99"/>
      <c r="J85" s="100"/>
      <c r="K85" s="314">
        <v>0.05</v>
      </c>
      <c r="L85" s="867">
        <f>N78*K85</f>
        <v>38332.983481996074</v>
      </c>
      <c r="M85" s="868"/>
      <c r="N85" s="57"/>
    </row>
    <row r="86" spans="1:14" ht="15" thickBot="1">
      <c r="B86" s="831" t="s">
        <v>1037</v>
      </c>
      <c r="C86" s="832"/>
      <c r="D86" s="832"/>
      <c r="E86" s="832"/>
      <c r="F86" s="832"/>
      <c r="G86" s="832"/>
      <c r="H86" s="832"/>
      <c r="I86" s="832"/>
      <c r="J86" s="832"/>
      <c r="K86" s="832"/>
      <c r="L86" s="832"/>
      <c r="M86" s="833"/>
      <c r="N86" s="58">
        <f>L83+L84+L85</f>
        <v>229997.90089197646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996657.57053189795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30</v>
      </c>
      <c r="N36" s="281">
        <f>K36/M36</f>
        <v>2996.8</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30</v>
      </c>
      <c r="N37" s="281">
        <f>K37/M37</f>
        <v>5388.7333333333336</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30</v>
      </c>
      <c r="N38" s="281">
        <f>K38/M38</f>
        <v>5194.666666666667</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8.5112008676833337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13588.711200867685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53550</v>
      </c>
      <c r="N48" s="281">
        <f>K48*M48</f>
        <v>66937.5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20">
        <f>VLOOKUP(A59,TRANSPORTE!A5:D123,4,FALSE)</f>
        <v>1236</v>
      </c>
      <c r="M59" s="921"/>
      <c r="N59" s="296">
        <f>K59*L59</f>
        <v>1545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851.12008676833329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82922.331287636029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16584.466257527205</v>
      </c>
      <c r="M83" s="866"/>
      <c r="N83" s="57"/>
    </row>
    <row r="84" spans="1:14">
      <c r="B84" s="95" t="s">
        <v>1057</v>
      </c>
      <c r="C84" s="96"/>
      <c r="D84" s="96"/>
      <c r="E84" s="96"/>
      <c r="F84" s="96"/>
      <c r="G84" s="96"/>
      <c r="H84" s="96"/>
      <c r="I84" s="93"/>
      <c r="J84" s="94"/>
      <c r="K84" s="313">
        <v>0.05</v>
      </c>
      <c r="L84" s="865">
        <f>N78*K84</f>
        <v>4146.1165643818013</v>
      </c>
      <c r="M84" s="866"/>
      <c r="N84" s="57"/>
    </row>
    <row r="85" spans="1:14" ht="15" thickBot="1">
      <c r="B85" s="97" t="s">
        <v>1058</v>
      </c>
      <c r="C85" s="98"/>
      <c r="D85" s="98"/>
      <c r="E85" s="98"/>
      <c r="F85" s="98"/>
      <c r="G85" s="98"/>
      <c r="H85" s="98"/>
      <c r="I85" s="99"/>
      <c r="J85" s="100"/>
      <c r="K85" s="314">
        <v>0.05</v>
      </c>
      <c r="L85" s="867">
        <f>N78*K85</f>
        <v>4146.1165643818013</v>
      </c>
      <c r="M85" s="868"/>
      <c r="N85" s="57"/>
    </row>
    <row r="86" spans="1:14" ht="15" thickBot="1">
      <c r="B86" s="831" t="s">
        <v>1037</v>
      </c>
      <c r="C86" s="832"/>
      <c r="D86" s="832"/>
      <c r="E86" s="832"/>
      <c r="F86" s="832"/>
      <c r="G86" s="832"/>
      <c r="H86" s="832"/>
      <c r="I86" s="832"/>
      <c r="J86" s="832"/>
      <c r="K86" s="832"/>
      <c r="L86" s="832"/>
      <c r="M86" s="833"/>
      <c r="N86" s="58">
        <f>L83+L84+L85</f>
        <v>24876.699386290809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107799.03067392684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30</v>
      </c>
      <c r="N36" s="281">
        <f>K36/M36</f>
        <v>2996.8</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30</v>
      </c>
      <c r="N37" s="281">
        <f>K37/M37</f>
        <v>5388.7333333333336</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30</v>
      </c>
      <c r="N38" s="281">
        <f>K38/M38</f>
        <v>5194.666666666667</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8.5112008676833337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13588.711200867685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50575</v>
      </c>
      <c r="N48" s="281">
        <f>K48*M48</f>
        <v>63218.75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63218.75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20">
        <f>VLOOKUP(A59,TRANSPORTE!A5:D123,4,FALSE)</f>
        <v>1236</v>
      </c>
      <c r="M59" s="921"/>
      <c r="N59" s="296">
        <f>K59*L59</f>
        <v>1545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851.12008676833329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79203.581287636029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15840.716257527207</v>
      </c>
      <c r="M83" s="866"/>
      <c r="N83" s="57"/>
    </row>
    <row r="84" spans="1:14">
      <c r="B84" s="95" t="s">
        <v>1057</v>
      </c>
      <c r="C84" s="96"/>
      <c r="D84" s="96"/>
      <c r="E84" s="96"/>
      <c r="F84" s="96"/>
      <c r="G84" s="96"/>
      <c r="H84" s="96"/>
      <c r="I84" s="93"/>
      <c r="J84" s="94"/>
      <c r="K84" s="313">
        <v>0.05</v>
      </c>
      <c r="L84" s="865">
        <f>N78*K84</f>
        <v>3960.1790643818017</v>
      </c>
      <c r="M84" s="866"/>
      <c r="N84" s="57"/>
    </row>
    <row r="85" spans="1:14" ht="15" thickBot="1">
      <c r="B85" s="97" t="s">
        <v>1058</v>
      </c>
      <c r="C85" s="98"/>
      <c r="D85" s="98"/>
      <c r="E85" s="98"/>
      <c r="F85" s="98"/>
      <c r="G85" s="98"/>
      <c r="H85" s="98"/>
      <c r="I85" s="99"/>
      <c r="J85" s="100"/>
      <c r="K85" s="314">
        <v>0.05</v>
      </c>
      <c r="L85" s="867">
        <f>N78*K85</f>
        <v>3960.1790643818017</v>
      </c>
      <c r="M85" s="868"/>
      <c r="N85" s="57"/>
    </row>
    <row r="86" spans="1:14" ht="15" thickBot="1">
      <c r="B86" s="831" t="s">
        <v>1037</v>
      </c>
      <c r="C86" s="832"/>
      <c r="D86" s="832"/>
      <c r="E86" s="832"/>
      <c r="F86" s="832"/>
      <c r="G86" s="832"/>
      <c r="H86" s="832"/>
      <c r="I86" s="832"/>
      <c r="J86" s="832"/>
      <c r="K86" s="832"/>
      <c r="L86" s="832"/>
      <c r="M86" s="833"/>
      <c r="N86" s="58">
        <f>L83+L84+L85</f>
        <v>23761.074386290809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102964.65567392684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30</v>
      </c>
      <c r="N36" s="281">
        <f>K36/M36</f>
        <v>2996.8</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30</v>
      </c>
      <c r="N37" s="281">
        <f>K37/M37</f>
        <v>5388.7333333333336</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30</v>
      </c>
      <c r="N38" s="281">
        <f>K38/M38</f>
        <v>5194.666666666667</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8.5112008676833337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13588.711200867685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50575</v>
      </c>
      <c r="N48" s="281">
        <f>K48*M48</f>
        <v>63218.75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63218.75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20">
        <f>VLOOKUP(A59,TRANSPORTE!A5:D123,4,FALSE)</f>
        <v>1236</v>
      </c>
      <c r="M59" s="921"/>
      <c r="N59" s="296">
        <f>K59*L59</f>
        <v>1545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851.12008676833329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79203.581287636029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15840.716257527207</v>
      </c>
      <c r="M83" s="866"/>
      <c r="N83" s="57"/>
    </row>
    <row r="84" spans="1:14">
      <c r="B84" s="95" t="s">
        <v>1057</v>
      </c>
      <c r="C84" s="96"/>
      <c r="D84" s="96"/>
      <c r="E84" s="96"/>
      <c r="F84" s="96"/>
      <c r="G84" s="96"/>
      <c r="H84" s="96"/>
      <c r="I84" s="93"/>
      <c r="J84" s="94"/>
      <c r="K84" s="313">
        <v>0.05</v>
      </c>
      <c r="L84" s="865">
        <f>N78*K84</f>
        <v>3960.1790643818017</v>
      </c>
      <c r="M84" s="866"/>
      <c r="N84" s="57"/>
    </row>
    <row r="85" spans="1:14" ht="15" thickBot="1">
      <c r="B85" s="97" t="s">
        <v>1058</v>
      </c>
      <c r="C85" s="98"/>
      <c r="D85" s="98"/>
      <c r="E85" s="98"/>
      <c r="F85" s="98"/>
      <c r="G85" s="98"/>
      <c r="H85" s="98"/>
      <c r="I85" s="99"/>
      <c r="J85" s="100"/>
      <c r="K85" s="314">
        <v>0.05</v>
      </c>
      <c r="L85" s="867">
        <f>N78*K85</f>
        <v>3960.1790643818017</v>
      </c>
      <c r="M85" s="868"/>
      <c r="N85" s="57"/>
    </row>
    <row r="86" spans="1:14" ht="15" thickBot="1">
      <c r="B86" s="831" t="s">
        <v>1037</v>
      </c>
      <c r="C86" s="832"/>
      <c r="D86" s="832"/>
      <c r="E86" s="832"/>
      <c r="F86" s="832"/>
      <c r="G86" s="832"/>
      <c r="H86" s="832"/>
      <c r="I86" s="832"/>
      <c r="J86" s="832"/>
      <c r="K86" s="832"/>
      <c r="L86" s="832"/>
      <c r="M86" s="833"/>
      <c r="N86" s="58">
        <f>L83+L84+L85</f>
        <v>23761.074386290809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102964.65567392684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2742885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2753752.6208584239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550750.52417168475</v>
      </c>
      <c r="M83" s="866"/>
      <c r="N83" s="57"/>
    </row>
    <row r="84" spans="1:14">
      <c r="B84" s="95" t="s">
        <v>1057</v>
      </c>
      <c r="C84" s="96"/>
      <c r="D84" s="96"/>
      <c r="E84" s="96"/>
      <c r="F84" s="96"/>
      <c r="G84" s="96"/>
      <c r="H84" s="96"/>
      <c r="I84" s="93"/>
      <c r="J84" s="94"/>
      <c r="K84" s="313">
        <v>0.05</v>
      </c>
      <c r="L84" s="865">
        <f>N78*K84</f>
        <v>137687.63104292119</v>
      </c>
      <c r="M84" s="866"/>
      <c r="N84" s="57"/>
    </row>
    <row r="85" spans="1:14" ht="15" thickBot="1">
      <c r="B85" s="97" t="s">
        <v>1058</v>
      </c>
      <c r="C85" s="98"/>
      <c r="D85" s="98"/>
      <c r="E85" s="98"/>
      <c r="F85" s="98"/>
      <c r="G85" s="98"/>
      <c r="H85" s="98"/>
      <c r="I85" s="99"/>
      <c r="J85" s="100"/>
      <c r="K85" s="314">
        <v>0.05</v>
      </c>
      <c r="L85" s="867">
        <f>N78*K85</f>
        <v>137687.63104292119</v>
      </c>
      <c r="M85" s="868"/>
      <c r="N85" s="57"/>
    </row>
    <row r="86" spans="1:14" ht="15" thickBot="1">
      <c r="B86" s="831" t="s">
        <v>1037</v>
      </c>
      <c r="C86" s="832"/>
      <c r="D86" s="832"/>
      <c r="E86" s="832"/>
      <c r="F86" s="832"/>
      <c r="G86" s="832"/>
      <c r="H86" s="832"/>
      <c r="I86" s="832"/>
      <c r="J86" s="832"/>
      <c r="K86" s="832"/>
      <c r="L86" s="832"/>
      <c r="M86" s="833"/>
      <c r="N86" s="58">
        <f>L83+L84+L85</f>
        <v>826125.78625752719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3579878.4071159512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2739017.5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2749885.1208584239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549977.02417168475</v>
      </c>
      <c r="M83" s="866"/>
      <c r="N83" s="57"/>
    </row>
    <row r="84" spans="1:14">
      <c r="B84" s="95" t="s">
        <v>1057</v>
      </c>
      <c r="C84" s="96"/>
      <c r="D84" s="96"/>
      <c r="E84" s="96"/>
      <c r="F84" s="96"/>
      <c r="G84" s="96"/>
      <c r="H84" s="96"/>
      <c r="I84" s="93"/>
      <c r="J84" s="94"/>
      <c r="K84" s="313">
        <v>0.05</v>
      </c>
      <c r="L84" s="865">
        <f>N78*K84</f>
        <v>137494.25604292119</v>
      </c>
      <c r="M84" s="866"/>
      <c r="N84" s="57"/>
    </row>
    <row r="85" spans="1:14" ht="15" thickBot="1">
      <c r="B85" s="97" t="s">
        <v>1058</v>
      </c>
      <c r="C85" s="98"/>
      <c r="D85" s="98"/>
      <c r="E85" s="98"/>
      <c r="F85" s="98"/>
      <c r="G85" s="98"/>
      <c r="H85" s="98"/>
      <c r="I85" s="99"/>
      <c r="J85" s="100"/>
      <c r="K85" s="314">
        <v>0.05</v>
      </c>
      <c r="L85" s="867">
        <f>N78*K85</f>
        <v>137494.25604292119</v>
      </c>
      <c r="M85" s="868"/>
      <c r="N85" s="57"/>
    </row>
    <row r="86" spans="1:14" ht="15" thickBot="1">
      <c r="B86" s="831" t="s">
        <v>1037</v>
      </c>
      <c r="C86" s="832"/>
      <c r="D86" s="832"/>
      <c r="E86" s="832"/>
      <c r="F86" s="832"/>
      <c r="G86" s="832"/>
      <c r="H86" s="832"/>
      <c r="I86" s="832"/>
      <c r="J86" s="832"/>
      <c r="K86" s="832"/>
      <c r="L86" s="832"/>
      <c r="M86" s="833"/>
      <c r="N86" s="58">
        <f>L83+L84+L85</f>
        <v>824965.53625752719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3574850.6571159512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topLeftCell="A7"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2742885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2753752.6208584239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550750.52417168475</v>
      </c>
      <c r="M83" s="866"/>
      <c r="N83" s="57"/>
    </row>
    <row r="84" spans="1:14">
      <c r="B84" s="95" t="s">
        <v>1057</v>
      </c>
      <c r="C84" s="96"/>
      <c r="D84" s="96"/>
      <c r="E84" s="96"/>
      <c r="F84" s="96"/>
      <c r="G84" s="96"/>
      <c r="H84" s="96"/>
      <c r="I84" s="93"/>
      <c r="J84" s="94"/>
      <c r="K84" s="313">
        <v>0.05</v>
      </c>
      <c r="L84" s="865">
        <f>N78*K84</f>
        <v>137687.63104292119</v>
      </c>
      <c r="M84" s="866"/>
      <c r="N84" s="57"/>
    </row>
    <row r="85" spans="1:14" ht="15" thickBot="1">
      <c r="B85" s="97" t="s">
        <v>1058</v>
      </c>
      <c r="C85" s="98"/>
      <c r="D85" s="98"/>
      <c r="E85" s="98"/>
      <c r="F85" s="98"/>
      <c r="G85" s="98"/>
      <c r="H85" s="98"/>
      <c r="I85" s="99"/>
      <c r="J85" s="100"/>
      <c r="K85" s="314">
        <v>0.05</v>
      </c>
      <c r="L85" s="867">
        <f>N78*K85</f>
        <v>137687.63104292119</v>
      </c>
      <c r="M85" s="868"/>
      <c r="N85" s="57"/>
    </row>
    <row r="86" spans="1:14" ht="15" thickBot="1">
      <c r="B86" s="831" t="s">
        <v>1037</v>
      </c>
      <c r="C86" s="832"/>
      <c r="D86" s="832"/>
      <c r="E86" s="832"/>
      <c r="F86" s="832"/>
      <c r="G86" s="832"/>
      <c r="H86" s="832"/>
      <c r="I86" s="832"/>
      <c r="J86" s="832"/>
      <c r="K86" s="832"/>
      <c r="L86" s="832"/>
      <c r="M86" s="833"/>
      <c r="N86" s="58">
        <f>L83+L84+L85</f>
        <v>826125.78625752719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3579878.4071159512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2739017.5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2749885.1208584239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549977.02417168475</v>
      </c>
      <c r="M83" s="866"/>
      <c r="N83" s="57"/>
    </row>
    <row r="84" spans="1:14">
      <c r="B84" s="95" t="s">
        <v>1057</v>
      </c>
      <c r="C84" s="96"/>
      <c r="D84" s="96"/>
      <c r="E84" s="96"/>
      <c r="F84" s="96"/>
      <c r="G84" s="96"/>
      <c r="H84" s="96"/>
      <c r="I84" s="93"/>
      <c r="J84" s="94"/>
      <c r="K84" s="313">
        <v>0.05</v>
      </c>
      <c r="L84" s="865">
        <f>N78*K84</f>
        <v>137494.25604292119</v>
      </c>
      <c r="M84" s="866"/>
      <c r="N84" s="57"/>
    </row>
    <row r="85" spans="1:14" ht="15" thickBot="1">
      <c r="B85" s="97" t="s">
        <v>1058</v>
      </c>
      <c r="C85" s="98"/>
      <c r="D85" s="98"/>
      <c r="E85" s="98"/>
      <c r="F85" s="98"/>
      <c r="G85" s="98"/>
      <c r="H85" s="98"/>
      <c r="I85" s="99"/>
      <c r="J85" s="100"/>
      <c r="K85" s="314">
        <v>0.05</v>
      </c>
      <c r="L85" s="867">
        <f>N78*K85</f>
        <v>137494.25604292119</v>
      </c>
      <c r="M85" s="868"/>
      <c r="N85" s="57"/>
    </row>
    <row r="86" spans="1:14" ht="15" thickBot="1">
      <c r="B86" s="831" t="s">
        <v>1037</v>
      </c>
      <c r="C86" s="832"/>
      <c r="D86" s="832"/>
      <c r="E86" s="832"/>
      <c r="F86" s="832"/>
      <c r="G86" s="832"/>
      <c r="H86" s="832"/>
      <c r="I86" s="832"/>
      <c r="J86" s="832"/>
      <c r="K86" s="832"/>
      <c r="L86" s="832"/>
      <c r="M86" s="833"/>
      <c r="N86" s="58">
        <f>L83+L84+L85</f>
        <v>824965.53625752719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3574850.6571159512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80482.620858424023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16096.524171684805</v>
      </c>
      <c r="M83" s="866"/>
      <c r="N83" s="57"/>
    </row>
    <row r="84" spans="1:14">
      <c r="B84" s="95" t="s">
        <v>1057</v>
      </c>
      <c r="C84" s="96"/>
      <c r="D84" s="96"/>
      <c r="E84" s="96"/>
      <c r="F84" s="96"/>
      <c r="G84" s="96"/>
      <c r="H84" s="96"/>
      <c r="I84" s="93"/>
      <c r="J84" s="94"/>
      <c r="K84" s="313">
        <v>0.05</v>
      </c>
      <c r="L84" s="865">
        <f>N78*K84</f>
        <v>4024.1310429212012</v>
      </c>
      <c r="M84" s="866"/>
      <c r="N84" s="57"/>
    </row>
    <row r="85" spans="1:14" ht="15" thickBot="1">
      <c r="B85" s="97" t="s">
        <v>1058</v>
      </c>
      <c r="C85" s="98"/>
      <c r="D85" s="98"/>
      <c r="E85" s="98"/>
      <c r="F85" s="98"/>
      <c r="G85" s="98"/>
      <c r="H85" s="98"/>
      <c r="I85" s="99"/>
      <c r="J85" s="100"/>
      <c r="K85" s="314">
        <v>0.05</v>
      </c>
      <c r="L85" s="867">
        <f>N78*K85</f>
        <v>4024.1310429212012</v>
      </c>
      <c r="M85" s="868"/>
      <c r="N85" s="57"/>
    </row>
    <row r="86" spans="1:14" ht="15" thickBot="1">
      <c r="B86" s="831" t="s">
        <v>1037</v>
      </c>
      <c r="C86" s="832"/>
      <c r="D86" s="832"/>
      <c r="E86" s="832"/>
      <c r="F86" s="832"/>
      <c r="G86" s="832"/>
      <c r="H86" s="832"/>
      <c r="I86" s="832"/>
      <c r="J86" s="832"/>
      <c r="K86" s="832"/>
      <c r="L86" s="832"/>
      <c r="M86" s="833"/>
      <c r="N86" s="58">
        <f>L83+L84+L85</f>
        <v>24144.786257527208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104627.40711595124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65747.5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76615.120858424023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15323.024171684805</v>
      </c>
      <c r="M83" s="866"/>
      <c r="N83" s="57"/>
    </row>
    <row r="84" spans="1:14">
      <c r="B84" s="95" t="s">
        <v>1057</v>
      </c>
      <c r="C84" s="96"/>
      <c r="D84" s="96"/>
      <c r="E84" s="96"/>
      <c r="F84" s="96"/>
      <c r="G84" s="96"/>
      <c r="H84" s="96"/>
      <c r="I84" s="93"/>
      <c r="J84" s="94"/>
      <c r="K84" s="313">
        <v>0.05</v>
      </c>
      <c r="L84" s="865">
        <f>N78*K84</f>
        <v>3830.7560429212012</v>
      </c>
      <c r="M84" s="866"/>
      <c r="N84" s="57"/>
    </row>
    <row r="85" spans="1:14" ht="15" thickBot="1">
      <c r="B85" s="97" t="s">
        <v>1058</v>
      </c>
      <c r="C85" s="98"/>
      <c r="D85" s="98"/>
      <c r="E85" s="98"/>
      <c r="F85" s="98"/>
      <c r="G85" s="98"/>
      <c r="H85" s="98"/>
      <c r="I85" s="99"/>
      <c r="J85" s="100"/>
      <c r="K85" s="314">
        <v>0.05</v>
      </c>
      <c r="L85" s="867">
        <f>N78*K85</f>
        <v>3830.7560429212012</v>
      </c>
      <c r="M85" s="868"/>
      <c r="N85" s="57"/>
    </row>
    <row r="86" spans="1:14" ht="15" thickBot="1">
      <c r="B86" s="831" t="s">
        <v>1037</v>
      </c>
      <c r="C86" s="832"/>
      <c r="D86" s="832"/>
      <c r="E86" s="832"/>
      <c r="F86" s="832"/>
      <c r="G86" s="832"/>
      <c r="H86" s="832"/>
      <c r="I86" s="832"/>
      <c r="J86" s="832"/>
      <c r="K86" s="832"/>
      <c r="L86" s="832"/>
      <c r="M86" s="833"/>
      <c r="N86" s="58">
        <f>L83+L84+L85</f>
        <v>22984.536257527208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99599.657115951239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80482.620858424023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16096.524171684805</v>
      </c>
      <c r="M83" s="866"/>
      <c r="N83" s="57"/>
    </row>
    <row r="84" spans="1:14">
      <c r="B84" s="95" t="s">
        <v>1057</v>
      </c>
      <c r="C84" s="96"/>
      <c r="D84" s="96"/>
      <c r="E84" s="96"/>
      <c r="F84" s="96"/>
      <c r="G84" s="96"/>
      <c r="H84" s="96"/>
      <c r="I84" s="93"/>
      <c r="J84" s="94"/>
      <c r="K84" s="313">
        <v>0.05</v>
      </c>
      <c r="L84" s="865">
        <f>N78*K84</f>
        <v>4024.1310429212012</v>
      </c>
      <c r="M84" s="866"/>
      <c r="N84" s="57"/>
    </row>
    <row r="85" spans="1:14" ht="15" thickBot="1">
      <c r="B85" s="97" t="s">
        <v>1058</v>
      </c>
      <c r="C85" s="98"/>
      <c r="D85" s="98"/>
      <c r="E85" s="98"/>
      <c r="F85" s="98"/>
      <c r="G85" s="98"/>
      <c r="H85" s="98"/>
      <c r="I85" s="99"/>
      <c r="J85" s="100"/>
      <c r="K85" s="314">
        <v>0.05</v>
      </c>
      <c r="L85" s="867">
        <f>N78*K85</f>
        <v>4024.1310429212012</v>
      </c>
      <c r="M85" s="868"/>
      <c r="N85" s="57"/>
    </row>
    <row r="86" spans="1:14" ht="15" thickBot="1">
      <c r="B86" s="831" t="s">
        <v>1037</v>
      </c>
      <c r="C86" s="832"/>
      <c r="D86" s="832"/>
      <c r="E86" s="832"/>
      <c r="F86" s="832"/>
      <c r="G86" s="832"/>
      <c r="H86" s="832"/>
      <c r="I86" s="832"/>
      <c r="J86" s="832"/>
      <c r="K86" s="832"/>
      <c r="L86" s="832"/>
      <c r="M86" s="833"/>
      <c r="N86" s="58">
        <f>L83+L84+L85</f>
        <v>24144.786257527208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104627.40711595124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65747.5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76615.120858424023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15323.024171684805</v>
      </c>
      <c r="M83" s="866"/>
      <c r="N83" s="57"/>
    </row>
    <row r="84" spans="1:14">
      <c r="B84" s="95" t="s">
        <v>1057</v>
      </c>
      <c r="C84" s="96"/>
      <c r="D84" s="96"/>
      <c r="E84" s="96"/>
      <c r="F84" s="96"/>
      <c r="G84" s="96"/>
      <c r="H84" s="96"/>
      <c r="I84" s="93"/>
      <c r="J84" s="94"/>
      <c r="K84" s="313">
        <v>0.05</v>
      </c>
      <c r="L84" s="865">
        <f>N78*K84</f>
        <v>3830.7560429212012</v>
      </c>
      <c r="M84" s="866"/>
      <c r="N84" s="57"/>
    </row>
    <row r="85" spans="1:14" ht="15" thickBot="1">
      <c r="B85" s="97" t="s">
        <v>1058</v>
      </c>
      <c r="C85" s="98"/>
      <c r="D85" s="98"/>
      <c r="E85" s="98"/>
      <c r="F85" s="98"/>
      <c r="G85" s="98"/>
      <c r="H85" s="98"/>
      <c r="I85" s="99"/>
      <c r="J85" s="100"/>
      <c r="K85" s="314">
        <v>0.05</v>
      </c>
      <c r="L85" s="867">
        <f>N78*K85</f>
        <v>3830.7560429212012</v>
      </c>
      <c r="M85" s="868"/>
      <c r="N85" s="57"/>
    </row>
    <row r="86" spans="1:14" ht="15" thickBot="1">
      <c r="B86" s="831" t="s">
        <v>1037</v>
      </c>
      <c r="C86" s="832"/>
      <c r="D86" s="832"/>
      <c r="E86" s="832"/>
      <c r="F86" s="832"/>
      <c r="G86" s="832"/>
      <c r="H86" s="832"/>
      <c r="I86" s="832"/>
      <c r="J86" s="832"/>
      <c r="K86" s="832"/>
      <c r="L86" s="832"/>
      <c r="M86" s="833"/>
      <c r="N86" s="58">
        <f>L83+L84+L85</f>
        <v>22984.536257527208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99599.657115951239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29703</v>
      </c>
      <c r="N48" s="281">
        <f>K48*M48</f>
        <v>29703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29703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29703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5940.6</v>
      </c>
      <c r="M83" s="866"/>
      <c r="N83" s="57"/>
    </row>
    <row r="84" spans="1:14">
      <c r="B84" s="95" t="s">
        <v>1057</v>
      </c>
      <c r="C84" s="96"/>
      <c r="D84" s="96"/>
      <c r="E84" s="96"/>
      <c r="F84" s="96"/>
      <c r="G84" s="96"/>
      <c r="H84" s="96"/>
      <c r="I84" s="93"/>
      <c r="J84" s="94"/>
      <c r="K84" s="313">
        <v>0.05</v>
      </c>
      <c r="L84" s="865">
        <f>N78*K84</f>
        <v>1485.15</v>
      </c>
      <c r="M84" s="866"/>
      <c r="N84" s="57"/>
    </row>
    <row r="85" spans="1:14" ht="15" thickBot="1">
      <c r="B85" s="97" t="s">
        <v>1058</v>
      </c>
      <c r="C85" s="98"/>
      <c r="D85" s="98"/>
      <c r="E85" s="98"/>
      <c r="F85" s="98"/>
      <c r="G85" s="98"/>
      <c r="H85" s="98"/>
      <c r="I85" s="99"/>
      <c r="J85" s="100"/>
      <c r="K85" s="314">
        <v>0.05</v>
      </c>
      <c r="L85" s="867">
        <f>N78*K85</f>
        <v>1485.15</v>
      </c>
      <c r="M85" s="868"/>
      <c r="N85" s="57"/>
    </row>
    <row r="86" spans="1:14" ht="15" thickBot="1">
      <c r="B86" s="831" t="s">
        <v>1037</v>
      </c>
      <c r="C86" s="832"/>
      <c r="D86" s="832"/>
      <c r="E86" s="832"/>
      <c r="F86" s="832"/>
      <c r="G86" s="832"/>
      <c r="H86" s="832"/>
      <c r="I86" s="832"/>
      <c r="J86" s="832"/>
      <c r="K86" s="832"/>
      <c r="L86" s="832"/>
      <c r="M86" s="833"/>
      <c r="N86" s="58">
        <f>L83+L84+L85</f>
        <v>8910.9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38613.9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2739017.5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2749885.1208584239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549977.02417168475</v>
      </c>
      <c r="M83" s="866"/>
      <c r="N83" s="57"/>
    </row>
    <row r="84" spans="1:14">
      <c r="B84" s="95" t="s">
        <v>1057</v>
      </c>
      <c r="C84" s="96"/>
      <c r="D84" s="96"/>
      <c r="E84" s="96"/>
      <c r="F84" s="96"/>
      <c r="G84" s="96"/>
      <c r="H84" s="96"/>
      <c r="I84" s="93"/>
      <c r="J84" s="94"/>
      <c r="K84" s="313">
        <v>0.05</v>
      </c>
      <c r="L84" s="865">
        <f>N78*K84</f>
        <v>137494.25604292119</v>
      </c>
      <c r="M84" s="866"/>
      <c r="N84" s="57"/>
    </row>
    <row r="85" spans="1:14" ht="15" thickBot="1">
      <c r="B85" s="97" t="s">
        <v>1058</v>
      </c>
      <c r="C85" s="98"/>
      <c r="D85" s="98"/>
      <c r="E85" s="98"/>
      <c r="F85" s="98"/>
      <c r="G85" s="98"/>
      <c r="H85" s="98"/>
      <c r="I85" s="99"/>
      <c r="J85" s="100"/>
      <c r="K85" s="314">
        <v>0.05</v>
      </c>
      <c r="L85" s="867">
        <f>N78*K85</f>
        <v>137494.25604292119</v>
      </c>
      <c r="M85" s="868"/>
      <c r="N85" s="57"/>
    </row>
    <row r="86" spans="1:14" ht="15" thickBot="1">
      <c r="B86" s="831" t="s">
        <v>1037</v>
      </c>
      <c r="C86" s="832"/>
      <c r="D86" s="832"/>
      <c r="E86" s="832"/>
      <c r="F86" s="832"/>
      <c r="G86" s="832"/>
      <c r="H86" s="832"/>
      <c r="I86" s="832"/>
      <c r="J86" s="832"/>
      <c r="K86" s="832"/>
      <c r="L86" s="832"/>
      <c r="M86" s="833"/>
      <c r="N86" s="58">
        <f>L83+L84+L85</f>
        <v>824965.53625752719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3574850.6571159512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29703</v>
      </c>
      <c r="N49" s="281">
        <f>K49*M49</f>
        <v>2673270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2739017.5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2749885.1208584239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549977.02417168475</v>
      </c>
      <c r="M83" s="866"/>
      <c r="N83" s="57"/>
    </row>
    <row r="84" spans="1:14">
      <c r="B84" s="95" t="s">
        <v>1057</v>
      </c>
      <c r="C84" s="96"/>
      <c r="D84" s="96"/>
      <c r="E84" s="96"/>
      <c r="F84" s="96"/>
      <c r="G84" s="96"/>
      <c r="H84" s="96"/>
      <c r="I84" s="93"/>
      <c r="J84" s="94"/>
      <c r="K84" s="313">
        <v>0.05</v>
      </c>
      <c r="L84" s="865">
        <f>N78*K84</f>
        <v>137494.25604292119</v>
      </c>
      <c r="M84" s="866"/>
      <c r="N84" s="57"/>
    </row>
    <row r="85" spans="1:14" ht="15" thickBot="1">
      <c r="B85" s="97" t="s">
        <v>1058</v>
      </c>
      <c r="C85" s="98"/>
      <c r="D85" s="98"/>
      <c r="E85" s="98"/>
      <c r="F85" s="98"/>
      <c r="G85" s="98"/>
      <c r="H85" s="98"/>
      <c r="I85" s="99"/>
      <c r="J85" s="100"/>
      <c r="K85" s="314">
        <v>0.05</v>
      </c>
      <c r="L85" s="867">
        <f>N78*K85</f>
        <v>137494.25604292119</v>
      </c>
      <c r="M85" s="868"/>
      <c r="N85" s="57"/>
    </row>
    <row r="86" spans="1:14" ht="15" thickBot="1">
      <c r="B86" s="831" t="s">
        <v>1037</v>
      </c>
      <c r="C86" s="832"/>
      <c r="D86" s="832"/>
      <c r="E86" s="832"/>
      <c r="F86" s="832"/>
      <c r="G86" s="832"/>
      <c r="H86" s="832"/>
      <c r="I86" s="832"/>
      <c r="J86" s="832"/>
      <c r="K86" s="832"/>
      <c r="L86" s="832"/>
      <c r="M86" s="833"/>
      <c r="N86" s="58">
        <f>L83+L84+L85</f>
        <v>824965.53625752719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3574850.6571159512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65747.5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76615.120858424023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15323.024171684805</v>
      </c>
      <c r="M83" s="866"/>
      <c r="N83" s="57"/>
    </row>
    <row r="84" spans="1:14">
      <c r="B84" s="95" t="s">
        <v>1057</v>
      </c>
      <c r="C84" s="96"/>
      <c r="D84" s="96"/>
      <c r="E84" s="96"/>
      <c r="F84" s="96"/>
      <c r="G84" s="96"/>
      <c r="H84" s="96"/>
      <c r="I84" s="93"/>
      <c r="J84" s="94"/>
      <c r="K84" s="313">
        <v>0.05</v>
      </c>
      <c r="L84" s="865">
        <f>N78*K84</f>
        <v>3830.7560429212012</v>
      </c>
      <c r="M84" s="866"/>
      <c r="N84" s="57"/>
    </row>
    <row r="85" spans="1:14" ht="15" thickBot="1">
      <c r="B85" s="97" t="s">
        <v>1058</v>
      </c>
      <c r="C85" s="98"/>
      <c r="D85" s="98"/>
      <c r="E85" s="98"/>
      <c r="F85" s="98"/>
      <c r="G85" s="98"/>
      <c r="H85" s="98"/>
      <c r="I85" s="99"/>
      <c r="J85" s="100"/>
      <c r="K85" s="314">
        <v>0.05</v>
      </c>
      <c r="L85" s="867">
        <f>N78*K85</f>
        <v>3830.7560429212012</v>
      </c>
      <c r="M85" s="868"/>
      <c r="N85" s="57"/>
    </row>
    <row r="86" spans="1:14" ht="15" thickBot="1">
      <c r="B86" s="831" t="s">
        <v>1037</v>
      </c>
      <c r="C86" s="832"/>
      <c r="D86" s="832"/>
      <c r="E86" s="832"/>
      <c r="F86" s="832"/>
      <c r="G86" s="832"/>
      <c r="H86" s="832"/>
      <c r="I86" s="832"/>
      <c r="J86" s="832"/>
      <c r="K86" s="832"/>
      <c r="L86" s="832"/>
      <c r="M86" s="833"/>
      <c r="N86" s="58">
        <f>L83+L84+L85</f>
        <v>22984.536257527208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99599.657115951239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10"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45</v>
      </c>
      <c r="N36" s="281">
        <f>K36/M36</f>
        <v>1632.1333333333334</v>
      </c>
    </row>
    <row r="37" spans="1:14">
      <c r="A37" s="119" t="s">
        <v>271</v>
      </c>
      <c r="B37" s="844" t="str">
        <f>VLOOKUP(A37,EQUIPOS!A7:D154,3,FALSE)</f>
        <v>Motoniveladora, potencia 140 HP, ancho de cuchilla 3,66 m, peso 11 ton.</v>
      </c>
      <c r="C37" s="845"/>
      <c r="D37" s="845"/>
      <c r="E37" s="845"/>
      <c r="F37" s="845"/>
      <c r="G37" s="845"/>
      <c r="H37" s="846"/>
      <c r="I37" s="276"/>
      <c r="J37" s="277"/>
      <c r="K37" s="278">
        <f>VLOOKUP(A37,EQUIPOS!A7:D164,4,FALSE)</f>
        <v>161662</v>
      </c>
      <c r="L37" s="279"/>
      <c r="M37" s="280">
        <v>45</v>
      </c>
      <c r="N37" s="281">
        <f>K37/M37</f>
        <v>3592.4888888888891</v>
      </c>
    </row>
    <row r="38" spans="1:14">
      <c r="A38" t="s">
        <v>365</v>
      </c>
      <c r="B38" s="844" t="str">
        <f>VLOOKUP(A38,EQUIPOS!A8:D154,3,FALSE)</f>
        <v xml:space="preserve">Vibrocompatador, potencia 153 HP, peso 10 Ton. </v>
      </c>
      <c r="C38" s="845"/>
      <c r="D38" s="845"/>
      <c r="E38" s="845"/>
      <c r="F38" s="845"/>
      <c r="G38" s="845"/>
      <c r="H38" s="846"/>
      <c r="I38" s="276"/>
      <c r="J38" s="277"/>
      <c r="K38" s="278">
        <f>VLOOKUP(A38,EQUIPOS!A8:D165,4,FALSE)</f>
        <v>155840</v>
      </c>
      <c r="L38" s="279"/>
      <c r="M38" s="280">
        <v>45</v>
      </c>
      <c r="N38" s="281">
        <f>K38/M38</f>
        <v>3463.1111111111113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5.6741339117888892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8693.4074672451225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50575</v>
      </c>
      <c r="N48" s="281">
        <f>K48*M48</f>
        <v>65747.5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65747.5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20">
        <f>VLOOKUP(A59,TRANSPORTE!A5:D123,4,FALSE)</f>
        <v>1236</v>
      </c>
      <c r="M59" s="921"/>
      <c r="N59" s="296">
        <f>K59*L59</f>
        <v>1606.8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1" t="s">
        <v>1037</v>
      </c>
      <c r="C76" s="832"/>
      <c r="D76" s="832"/>
      <c r="E76" s="832"/>
      <c r="F76" s="832"/>
      <c r="G76" s="832"/>
      <c r="H76" s="832"/>
      <c r="I76" s="838"/>
      <c r="J76" s="838"/>
      <c r="K76" s="838"/>
      <c r="L76" s="838"/>
      <c r="M76" s="839"/>
      <c r="N76" s="469">
        <f>SUM(N70:N75)</f>
        <v>567.4133911788889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76615.120858424023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15323.024171684805</v>
      </c>
      <c r="M83" s="866"/>
      <c r="N83" s="57"/>
    </row>
    <row r="84" spans="1:14">
      <c r="B84" s="95" t="s">
        <v>1057</v>
      </c>
      <c r="C84" s="96"/>
      <c r="D84" s="96"/>
      <c r="E84" s="96"/>
      <c r="F84" s="96"/>
      <c r="G84" s="96"/>
      <c r="H84" s="96"/>
      <c r="I84" s="93"/>
      <c r="J84" s="94"/>
      <c r="K84" s="313">
        <v>0.05</v>
      </c>
      <c r="L84" s="865">
        <f>N78*K84</f>
        <v>3830.7560429212012</v>
      </c>
      <c r="M84" s="866"/>
      <c r="N84" s="57"/>
    </row>
    <row r="85" spans="1:14" ht="15" thickBot="1">
      <c r="B85" s="97" t="s">
        <v>1058</v>
      </c>
      <c r="C85" s="98"/>
      <c r="D85" s="98"/>
      <c r="E85" s="98"/>
      <c r="F85" s="98"/>
      <c r="G85" s="98"/>
      <c r="H85" s="98"/>
      <c r="I85" s="99"/>
      <c r="J85" s="100"/>
      <c r="K85" s="314">
        <v>0.05</v>
      </c>
      <c r="L85" s="867">
        <f>N78*K85</f>
        <v>3830.7560429212012</v>
      </c>
      <c r="M85" s="868"/>
      <c r="N85" s="57"/>
    </row>
    <row r="86" spans="1:14" ht="15" thickBot="1">
      <c r="B86" s="831" t="s">
        <v>1037</v>
      </c>
      <c r="C86" s="832"/>
      <c r="D86" s="832"/>
      <c r="E86" s="832"/>
      <c r="F86" s="832"/>
      <c r="G86" s="832"/>
      <c r="H86" s="832"/>
      <c r="I86" s="832"/>
      <c r="J86" s="832"/>
      <c r="K86" s="832"/>
      <c r="L86" s="832"/>
      <c r="M86" s="833"/>
      <c r="N86" s="58">
        <f>L83+L84+L85</f>
        <v>22984.536257527208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99599.657115951239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topLeftCell="A16"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29703</v>
      </c>
      <c r="N48" s="281">
        <f>K48*M48</f>
        <v>29703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29703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29703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5940.6</v>
      </c>
      <c r="M83" s="866"/>
      <c r="N83" s="57"/>
    </row>
    <row r="84" spans="1:14">
      <c r="B84" s="95" t="s">
        <v>1057</v>
      </c>
      <c r="C84" s="96"/>
      <c r="D84" s="96"/>
      <c r="E84" s="96"/>
      <c r="F84" s="96"/>
      <c r="G84" s="96"/>
      <c r="H84" s="96"/>
      <c r="I84" s="93"/>
      <c r="J84" s="94"/>
      <c r="K84" s="313">
        <v>0.05</v>
      </c>
      <c r="L84" s="865">
        <f>N78*K84</f>
        <v>1485.15</v>
      </c>
      <c r="M84" s="866"/>
      <c r="N84" s="57"/>
    </row>
    <row r="85" spans="1:14" ht="15" thickBot="1">
      <c r="B85" s="97" t="s">
        <v>1058</v>
      </c>
      <c r="C85" s="98"/>
      <c r="D85" s="98"/>
      <c r="E85" s="98"/>
      <c r="F85" s="98"/>
      <c r="G85" s="98"/>
      <c r="H85" s="98"/>
      <c r="I85" s="99"/>
      <c r="J85" s="100"/>
      <c r="K85" s="314">
        <v>0.05</v>
      </c>
      <c r="L85" s="867">
        <f>N78*K85</f>
        <v>1485.15</v>
      </c>
      <c r="M85" s="868"/>
      <c r="N85" s="57"/>
    </row>
    <row r="86" spans="1:14" ht="15" thickBot="1">
      <c r="B86" s="831" t="s">
        <v>1037</v>
      </c>
      <c r="C86" s="832"/>
      <c r="D86" s="832"/>
      <c r="E86" s="832"/>
      <c r="F86" s="832"/>
      <c r="G86" s="832"/>
      <c r="H86" s="832"/>
      <c r="I86" s="832"/>
      <c r="J86" s="832"/>
      <c r="K86" s="832"/>
      <c r="L86" s="832"/>
      <c r="M86" s="833"/>
      <c r="N86" s="58">
        <f>L83+L84+L85</f>
        <v>8910.9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38613.9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16"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461"/>
      <c r="L30" s="842" t="s">
        <v>1029</v>
      </c>
      <c r="M30" s="84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19468</v>
      </c>
      <c r="N48" s="281">
        <f>K48*M48</f>
        <v>19468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19468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19468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3893.6000000000004</v>
      </c>
      <c r="M83" s="866"/>
      <c r="N83" s="57"/>
    </row>
    <row r="84" spans="1:14">
      <c r="B84" s="95" t="s">
        <v>1057</v>
      </c>
      <c r="C84" s="96"/>
      <c r="D84" s="96"/>
      <c r="E84" s="96"/>
      <c r="F84" s="96"/>
      <c r="G84" s="96"/>
      <c r="H84" s="96"/>
      <c r="I84" s="93"/>
      <c r="J84" s="94"/>
      <c r="K84" s="313">
        <v>0.05</v>
      </c>
      <c r="L84" s="865">
        <f>N78*K84</f>
        <v>973.40000000000009</v>
      </c>
      <c r="M84" s="866"/>
      <c r="N84" s="57"/>
    </row>
    <row r="85" spans="1:14" ht="15" thickBot="1">
      <c r="B85" s="97" t="s">
        <v>1058</v>
      </c>
      <c r="C85" s="98"/>
      <c r="D85" s="98"/>
      <c r="E85" s="98"/>
      <c r="F85" s="98"/>
      <c r="G85" s="98"/>
      <c r="H85" s="98"/>
      <c r="I85" s="99"/>
      <c r="J85" s="100"/>
      <c r="K85" s="314">
        <v>0.05</v>
      </c>
      <c r="L85" s="867">
        <f>N78*K85</f>
        <v>973.40000000000009</v>
      </c>
      <c r="M85" s="868"/>
      <c r="N85" s="57"/>
    </row>
    <row r="86" spans="1:14" ht="15" thickBot="1">
      <c r="B86" s="831" t="s">
        <v>1037</v>
      </c>
      <c r="C86" s="832"/>
      <c r="D86" s="832"/>
      <c r="E86" s="832"/>
      <c r="F86" s="832"/>
      <c r="G86" s="832"/>
      <c r="H86" s="832"/>
      <c r="I86" s="832"/>
      <c r="J86" s="832"/>
      <c r="K86" s="832"/>
      <c r="L86" s="832"/>
      <c r="M86" s="833"/>
      <c r="N86" s="58">
        <f>L83+L84+L85</f>
        <v>5840.4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25308.400000000001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383134.5</v>
      </c>
      <c r="N48" s="281">
        <f>K48*M48</f>
        <v>383134.5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383134.5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383134.5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76626.900000000009</v>
      </c>
      <c r="M83" s="866"/>
      <c r="N83" s="57"/>
    </row>
    <row r="84" spans="1:14">
      <c r="B84" s="95" t="s">
        <v>1057</v>
      </c>
      <c r="C84" s="96"/>
      <c r="D84" s="96"/>
      <c r="E84" s="96"/>
      <c r="F84" s="96"/>
      <c r="G84" s="96"/>
      <c r="H84" s="96"/>
      <c r="I84" s="93"/>
      <c r="J84" s="94"/>
      <c r="K84" s="313">
        <v>0.05</v>
      </c>
      <c r="L84" s="865">
        <f>N78*K84</f>
        <v>19156.725000000002</v>
      </c>
      <c r="M84" s="866"/>
      <c r="N84" s="57"/>
    </row>
    <row r="85" spans="1:14" ht="15" thickBot="1">
      <c r="B85" s="97" t="s">
        <v>1058</v>
      </c>
      <c r="C85" s="98"/>
      <c r="D85" s="98"/>
      <c r="E85" s="98"/>
      <c r="F85" s="98"/>
      <c r="G85" s="98"/>
      <c r="H85" s="98"/>
      <c r="I85" s="99"/>
      <c r="J85" s="100"/>
      <c r="K85" s="314">
        <v>0.05</v>
      </c>
      <c r="L85" s="867">
        <f>N78*K85</f>
        <v>19156.725000000002</v>
      </c>
      <c r="M85" s="868"/>
      <c r="N85" s="57"/>
    </row>
    <row r="86" spans="1:14" ht="15" thickBot="1">
      <c r="B86" s="831" t="s">
        <v>1037</v>
      </c>
      <c r="C86" s="832"/>
      <c r="D86" s="832"/>
      <c r="E86" s="832"/>
      <c r="F86" s="832"/>
      <c r="G86" s="832"/>
      <c r="H86" s="832"/>
      <c r="I86" s="832"/>
      <c r="J86" s="832"/>
      <c r="K86" s="832"/>
      <c r="L86" s="832"/>
      <c r="M86" s="833"/>
      <c r="N86" s="58">
        <f>L83+L84+L85</f>
        <v>114940.35000000002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498074.85000000003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13"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493762.5</v>
      </c>
      <c r="N48" s="281">
        <f>K48*M48</f>
        <v>493762.5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493762.5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493762.5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98752.5</v>
      </c>
      <c r="M83" s="866"/>
      <c r="N83" s="57"/>
    </row>
    <row r="84" spans="1:14">
      <c r="B84" s="95" t="s">
        <v>1057</v>
      </c>
      <c r="C84" s="96"/>
      <c r="D84" s="96"/>
      <c r="E84" s="96"/>
      <c r="F84" s="96"/>
      <c r="G84" s="96"/>
      <c r="H84" s="96"/>
      <c r="I84" s="93"/>
      <c r="J84" s="94"/>
      <c r="K84" s="313">
        <v>0.05</v>
      </c>
      <c r="L84" s="865">
        <f>N78*K84</f>
        <v>24688.125</v>
      </c>
      <c r="M84" s="866"/>
      <c r="N84" s="57"/>
    </row>
    <row r="85" spans="1:14" ht="15" thickBot="1">
      <c r="B85" s="97" t="s">
        <v>1058</v>
      </c>
      <c r="C85" s="98"/>
      <c r="D85" s="98"/>
      <c r="E85" s="98"/>
      <c r="F85" s="98"/>
      <c r="G85" s="98"/>
      <c r="H85" s="98"/>
      <c r="I85" s="99"/>
      <c r="J85" s="100"/>
      <c r="K85" s="314">
        <v>0.05</v>
      </c>
      <c r="L85" s="867">
        <f>N78*K85</f>
        <v>24688.125</v>
      </c>
      <c r="M85" s="868"/>
      <c r="N85" s="57"/>
    </row>
    <row r="86" spans="1:14" ht="15" thickBot="1">
      <c r="B86" s="831" t="s">
        <v>1037</v>
      </c>
      <c r="C86" s="832"/>
      <c r="D86" s="832"/>
      <c r="E86" s="832"/>
      <c r="F86" s="832"/>
      <c r="G86" s="832"/>
      <c r="H86" s="832"/>
      <c r="I86" s="832"/>
      <c r="J86" s="832"/>
      <c r="K86" s="832"/>
      <c r="L86" s="832"/>
      <c r="M86" s="833"/>
      <c r="N86" s="58">
        <f>L83+L84+L85</f>
        <v>148128.75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641891.25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366968</v>
      </c>
      <c r="N48" s="281">
        <f>K48*M48</f>
        <v>366968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366968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366968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73393.600000000006</v>
      </c>
      <c r="M83" s="866"/>
      <c r="N83" s="57"/>
    </row>
    <row r="84" spans="1:14">
      <c r="B84" s="95" t="s">
        <v>1057</v>
      </c>
      <c r="C84" s="96"/>
      <c r="D84" s="96"/>
      <c r="E84" s="96"/>
      <c r="F84" s="96"/>
      <c r="G84" s="96"/>
      <c r="H84" s="96"/>
      <c r="I84" s="93"/>
      <c r="J84" s="94"/>
      <c r="K84" s="313">
        <v>0.05</v>
      </c>
      <c r="L84" s="865">
        <f>N78*K84</f>
        <v>18348.400000000001</v>
      </c>
      <c r="M84" s="866"/>
      <c r="N84" s="57"/>
    </row>
    <row r="85" spans="1:14" ht="15" thickBot="1">
      <c r="B85" s="97" t="s">
        <v>1058</v>
      </c>
      <c r="C85" s="98"/>
      <c r="D85" s="98"/>
      <c r="E85" s="98"/>
      <c r="F85" s="98"/>
      <c r="G85" s="98"/>
      <c r="H85" s="98"/>
      <c r="I85" s="99"/>
      <c r="J85" s="100"/>
      <c r="K85" s="314">
        <v>0.05</v>
      </c>
      <c r="L85" s="867">
        <f>N78*K85</f>
        <v>18348.400000000001</v>
      </c>
      <c r="M85" s="868"/>
      <c r="N85" s="57"/>
    </row>
    <row r="86" spans="1:14" ht="15" thickBot="1">
      <c r="B86" s="831" t="s">
        <v>1037</v>
      </c>
      <c r="C86" s="832"/>
      <c r="D86" s="832"/>
      <c r="E86" s="832"/>
      <c r="F86" s="832"/>
      <c r="G86" s="832"/>
      <c r="H86" s="832"/>
      <c r="I86" s="832"/>
      <c r="J86" s="832"/>
      <c r="K86" s="832"/>
      <c r="L86" s="832"/>
      <c r="M86" s="833"/>
      <c r="N86" s="58">
        <f>L83+L84+L85</f>
        <v>110090.4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477058.4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138513</v>
      </c>
      <c r="N48" s="281">
        <f>K48*M48</f>
        <v>138513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138513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138513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27702.600000000002</v>
      </c>
      <c r="M83" s="866"/>
      <c r="N83" s="57"/>
    </row>
    <row r="84" spans="1:14">
      <c r="B84" s="95" t="s">
        <v>1057</v>
      </c>
      <c r="C84" s="96"/>
      <c r="D84" s="96"/>
      <c r="E84" s="96"/>
      <c r="F84" s="96"/>
      <c r="G84" s="96"/>
      <c r="H84" s="96"/>
      <c r="I84" s="93"/>
      <c r="J84" s="94"/>
      <c r="K84" s="313">
        <v>0.05</v>
      </c>
      <c r="L84" s="865">
        <f>N78*K84</f>
        <v>6925.6500000000005</v>
      </c>
      <c r="M84" s="866"/>
      <c r="N84" s="57"/>
    </row>
    <row r="85" spans="1:14" ht="15" thickBot="1">
      <c r="B85" s="97" t="s">
        <v>1058</v>
      </c>
      <c r="C85" s="98"/>
      <c r="D85" s="98"/>
      <c r="E85" s="98"/>
      <c r="F85" s="98"/>
      <c r="G85" s="98"/>
      <c r="H85" s="98"/>
      <c r="I85" s="99"/>
      <c r="J85" s="100"/>
      <c r="K85" s="314">
        <v>0.05</v>
      </c>
      <c r="L85" s="867">
        <f>N78*K85</f>
        <v>6925.6500000000005</v>
      </c>
      <c r="M85" s="868"/>
      <c r="N85" s="57"/>
    </row>
    <row r="86" spans="1:14" ht="15" thickBot="1">
      <c r="B86" s="831" t="s">
        <v>1037</v>
      </c>
      <c r="C86" s="832"/>
      <c r="D86" s="832"/>
      <c r="E86" s="832"/>
      <c r="F86" s="832"/>
      <c r="G86" s="832"/>
      <c r="H86" s="832"/>
      <c r="I86" s="832"/>
      <c r="J86" s="832"/>
      <c r="K86" s="832"/>
      <c r="L86" s="832"/>
      <c r="M86" s="833"/>
      <c r="N86" s="58">
        <f>L83+L84+L85</f>
        <v>41553.9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180066.9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4045</v>
      </c>
      <c r="N48" s="281">
        <f>K48*M48</f>
        <v>4045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4045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4045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809</v>
      </c>
      <c r="M83" s="866"/>
      <c r="N83" s="57"/>
    </row>
    <row r="84" spans="1:14">
      <c r="B84" s="95" t="s">
        <v>1057</v>
      </c>
      <c r="C84" s="96"/>
      <c r="D84" s="96"/>
      <c r="E84" s="96"/>
      <c r="F84" s="96"/>
      <c r="G84" s="96"/>
      <c r="H84" s="96"/>
      <c r="I84" s="93"/>
      <c r="J84" s="94"/>
      <c r="K84" s="313">
        <v>0.05</v>
      </c>
      <c r="L84" s="865">
        <f>N78*K84</f>
        <v>202.25</v>
      </c>
      <c r="M84" s="866"/>
      <c r="N84" s="57"/>
    </row>
    <row r="85" spans="1:14" ht="15" thickBot="1">
      <c r="B85" s="97" t="s">
        <v>1058</v>
      </c>
      <c r="C85" s="98"/>
      <c r="D85" s="98"/>
      <c r="E85" s="98"/>
      <c r="F85" s="98"/>
      <c r="G85" s="98"/>
      <c r="H85" s="98"/>
      <c r="I85" s="99"/>
      <c r="J85" s="100"/>
      <c r="K85" s="314">
        <v>0.05</v>
      </c>
      <c r="L85" s="867">
        <f>N78*K85</f>
        <v>202.25</v>
      </c>
      <c r="M85" s="868"/>
      <c r="N85" s="57"/>
    </row>
    <row r="86" spans="1:14" ht="15" thickBot="1">
      <c r="B86" s="831" t="s">
        <v>1037</v>
      </c>
      <c r="C86" s="832"/>
      <c r="D86" s="832"/>
      <c r="E86" s="832"/>
      <c r="F86" s="832"/>
      <c r="G86" s="832"/>
      <c r="H86" s="832"/>
      <c r="I86" s="832"/>
      <c r="J86" s="832"/>
      <c r="K86" s="832"/>
      <c r="L86" s="832"/>
      <c r="M86" s="833"/>
      <c r="N86" s="58">
        <f>L83+L84+L85</f>
        <v>1213.5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5258.5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2512</v>
      </c>
      <c r="N48" s="281">
        <f>K48*M48</f>
        <v>2512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2512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502.40000000000003</v>
      </c>
      <c r="M83" s="866"/>
      <c r="N83" s="57"/>
    </row>
    <row r="84" spans="1:14">
      <c r="B84" s="95" t="s">
        <v>1057</v>
      </c>
      <c r="C84" s="96"/>
      <c r="D84" s="96"/>
      <c r="E84" s="96"/>
      <c r="F84" s="96"/>
      <c r="G84" s="96"/>
      <c r="H84" s="96"/>
      <c r="I84" s="93"/>
      <c r="J84" s="94"/>
      <c r="K84" s="313">
        <v>0.05</v>
      </c>
      <c r="L84" s="865">
        <f>N78*K84</f>
        <v>125.60000000000001</v>
      </c>
      <c r="M84" s="866"/>
      <c r="N84" s="57"/>
    </row>
    <row r="85" spans="1:14" ht="15" thickBot="1">
      <c r="B85" s="97" t="s">
        <v>1058</v>
      </c>
      <c r="C85" s="98"/>
      <c r="D85" s="98"/>
      <c r="E85" s="98"/>
      <c r="F85" s="98"/>
      <c r="G85" s="98"/>
      <c r="H85" s="98"/>
      <c r="I85" s="99"/>
      <c r="J85" s="100"/>
      <c r="K85" s="314">
        <v>0.05</v>
      </c>
      <c r="L85" s="867">
        <f>N78*K85</f>
        <v>125.60000000000001</v>
      </c>
      <c r="M85" s="868"/>
      <c r="N85" s="57"/>
    </row>
    <row r="86" spans="1:14" ht="15" thickBot="1">
      <c r="B86" s="831" t="s">
        <v>1037</v>
      </c>
      <c r="C86" s="832"/>
      <c r="D86" s="832"/>
      <c r="E86" s="832"/>
      <c r="F86" s="832"/>
      <c r="G86" s="832"/>
      <c r="H86" s="832"/>
      <c r="I86" s="832"/>
      <c r="J86" s="832"/>
      <c r="K86" s="832"/>
      <c r="L86" s="832"/>
      <c r="M86" s="833"/>
      <c r="N86" s="58">
        <f>L83+L84+L85</f>
        <v>753.6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3265.6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19"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164155</v>
      </c>
      <c r="N48" s="281">
        <f>K48*M48</f>
        <v>164155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164155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164155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32831</v>
      </c>
      <c r="M83" s="866"/>
      <c r="N83" s="57"/>
    </row>
    <row r="84" spans="1:14">
      <c r="B84" s="95" t="s">
        <v>1057</v>
      </c>
      <c r="C84" s="96"/>
      <c r="D84" s="96"/>
      <c r="E84" s="96"/>
      <c r="F84" s="96"/>
      <c r="G84" s="96"/>
      <c r="H84" s="96"/>
      <c r="I84" s="93"/>
      <c r="J84" s="94"/>
      <c r="K84" s="313">
        <v>0.05</v>
      </c>
      <c r="L84" s="865">
        <f>N78*K84</f>
        <v>8207.75</v>
      </c>
      <c r="M84" s="866"/>
      <c r="N84" s="57"/>
    </row>
    <row r="85" spans="1:14" ht="15" thickBot="1">
      <c r="B85" s="97" t="s">
        <v>1058</v>
      </c>
      <c r="C85" s="98"/>
      <c r="D85" s="98"/>
      <c r="E85" s="98"/>
      <c r="F85" s="98"/>
      <c r="G85" s="98"/>
      <c r="H85" s="98"/>
      <c r="I85" s="99"/>
      <c r="J85" s="100"/>
      <c r="K85" s="314">
        <v>0.05</v>
      </c>
      <c r="L85" s="867">
        <f>N78*K85</f>
        <v>8207.75</v>
      </c>
      <c r="M85" s="868"/>
      <c r="N85" s="57"/>
    </row>
    <row r="86" spans="1:14" ht="15" thickBot="1">
      <c r="B86" s="831" t="s">
        <v>1037</v>
      </c>
      <c r="C86" s="832"/>
      <c r="D86" s="832"/>
      <c r="E86" s="832"/>
      <c r="F86" s="832"/>
      <c r="G86" s="832"/>
      <c r="H86" s="832"/>
      <c r="I86" s="832"/>
      <c r="J86" s="832"/>
      <c r="K86" s="832"/>
      <c r="L86" s="832"/>
      <c r="M86" s="833"/>
      <c r="N86" s="58">
        <f>L83+L84+L85</f>
        <v>49246.5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213401.5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135834</v>
      </c>
      <c r="N48" s="281">
        <f>K48*M48</f>
        <v>135834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135834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1" t="s">
        <v>1037</v>
      </c>
      <c r="C76" s="832"/>
      <c r="D76" s="832"/>
      <c r="E76" s="832"/>
      <c r="F76" s="832"/>
      <c r="G76" s="832"/>
      <c r="H76" s="832"/>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135834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27166.800000000003</v>
      </c>
      <c r="M83" s="866"/>
      <c r="N83" s="57"/>
    </row>
    <row r="84" spans="1:14">
      <c r="B84" s="95" t="s">
        <v>1057</v>
      </c>
      <c r="C84" s="96"/>
      <c r="D84" s="96"/>
      <c r="E84" s="96"/>
      <c r="F84" s="96"/>
      <c r="G84" s="96"/>
      <c r="H84" s="96"/>
      <c r="I84" s="93"/>
      <c r="J84" s="94"/>
      <c r="K84" s="313">
        <v>0.05</v>
      </c>
      <c r="L84" s="865">
        <f>N78*K84</f>
        <v>6791.7000000000007</v>
      </c>
      <c r="M84" s="866"/>
      <c r="N84" s="57"/>
    </row>
    <row r="85" spans="1:14" ht="15" thickBot="1">
      <c r="B85" s="97" t="s">
        <v>1058</v>
      </c>
      <c r="C85" s="98"/>
      <c r="D85" s="98"/>
      <c r="E85" s="98"/>
      <c r="F85" s="98"/>
      <c r="G85" s="98"/>
      <c r="H85" s="98"/>
      <c r="I85" s="99"/>
      <c r="J85" s="100"/>
      <c r="K85" s="314">
        <v>0.05</v>
      </c>
      <c r="L85" s="867">
        <f>N78*K85</f>
        <v>6791.7000000000007</v>
      </c>
      <c r="M85" s="868"/>
      <c r="N85" s="57"/>
    </row>
    <row r="86" spans="1:14" ht="15" thickBot="1">
      <c r="B86" s="831" t="s">
        <v>1037</v>
      </c>
      <c r="C86" s="832"/>
      <c r="D86" s="832"/>
      <c r="E86" s="832"/>
      <c r="F86" s="832"/>
      <c r="G86" s="832"/>
      <c r="H86" s="832"/>
      <c r="I86" s="832"/>
      <c r="J86" s="832"/>
      <c r="K86" s="832"/>
      <c r="L86" s="832"/>
      <c r="M86" s="833"/>
      <c r="N86" s="58">
        <f>L83+L84+L85</f>
        <v>40750.199999999997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176584.2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283028</v>
      </c>
      <c r="N48" s="281">
        <f>K48*M48</f>
        <v>283028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283028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283028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56605.600000000006</v>
      </c>
      <c r="M83" s="866"/>
      <c r="N83" s="57"/>
    </row>
    <row r="84" spans="1:14">
      <c r="B84" s="95" t="s">
        <v>1057</v>
      </c>
      <c r="C84" s="96"/>
      <c r="D84" s="96"/>
      <c r="E84" s="96"/>
      <c r="F84" s="96"/>
      <c r="G84" s="96"/>
      <c r="H84" s="96"/>
      <c r="I84" s="93"/>
      <c r="J84" s="94"/>
      <c r="K84" s="313">
        <v>0.05</v>
      </c>
      <c r="L84" s="865">
        <f>N78*K84</f>
        <v>14151.400000000001</v>
      </c>
      <c r="M84" s="866"/>
      <c r="N84" s="57"/>
    </row>
    <row r="85" spans="1:14" ht="15" thickBot="1">
      <c r="B85" s="97" t="s">
        <v>1058</v>
      </c>
      <c r="C85" s="98"/>
      <c r="D85" s="98"/>
      <c r="E85" s="98"/>
      <c r="F85" s="98"/>
      <c r="G85" s="98"/>
      <c r="H85" s="98"/>
      <c r="I85" s="99"/>
      <c r="J85" s="100"/>
      <c r="K85" s="314">
        <v>0.05</v>
      </c>
      <c r="L85" s="867">
        <f>N78*K85</f>
        <v>14151.400000000001</v>
      </c>
      <c r="M85" s="868"/>
      <c r="N85" s="57"/>
    </row>
    <row r="86" spans="1:14" ht="15" thickBot="1">
      <c r="B86" s="831" t="s">
        <v>1037</v>
      </c>
      <c r="C86" s="832"/>
      <c r="D86" s="832"/>
      <c r="E86" s="832"/>
      <c r="F86" s="832"/>
      <c r="G86" s="832"/>
      <c r="H86" s="832"/>
      <c r="I86" s="832"/>
      <c r="J86" s="832"/>
      <c r="K86" s="832"/>
      <c r="L86" s="832"/>
      <c r="M86" s="833"/>
      <c r="N86" s="58">
        <f>L83+L84+L85</f>
        <v>84908.4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367936.4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3"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185910</v>
      </c>
      <c r="N48" s="281">
        <f>K48*M48</f>
        <v>185910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185910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185910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37182</v>
      </c>
      <c r="M83" s="866"/>
      <c r="N83" s="57"/>
    </row>
    <row r="84" spans="1:14">
      <c r="B84" s="95" t="s">
        <v>1057</v>
      </c>
      <c r="C84" s="96"/>
      <c r="D84" s="96"/>
      <c r="E84" s="96"/>
      <c r="F84" s="96"/>
      <c r="G84" s="96"/>
      <c r="H84" s="96"/>
      <c r="I84" s="93"/>
      <c r="J84" s="94"/>
      <c r="K84" s="313">
        <v>0.05</v>
      </c>
      <c r="L84" s="865">
        <f>N78*K84</f>
        <v>9295.5</v>
      </c>
      <c r="M84" s="866"/>
      <c r="N84" s="57"/>
    </row>
    <row r="85" spans="1:14" ht="15" thickBot="1">
      <c r="B85" s="97" t="s">
        <v>1058</v>
      </c>
      <c r="C85" s="98"/>
      <c r="D85" s="98"/>
      <c r="E85" s="98"/>
      <c r="F85" s="98"/>
      <c r="G85" s="98"/>
      <c r="H85" s="98"/>
      <c r="I85" s="99"/>
      <c r="J85" s="100"/>
      <c r="K85" s="314">
        <v>0.05</v>
      </c>
      <c r="L85" s="867">
        <f>N78*K85</f>
        <v>9295.5</v>
      </c>
      <c r="M85" s="868"/>
      <c r="N85" s="57"/>
    </row>
    <row r="86" spans="1:14" ht="15" thickBot="1">
      <c r="B86" s="831" t="s">
        <v>1037</v>
      </c>
      <c r="C86" s="832"/>
      <c r="D86" s="832"/>
      <c r="E86" s="832"/>
      <c r="F86" s="832"/>
      <c r="G86" s="832"/>
      <c r="H86" s="832"/>
      <c r="I86" s="832"/>
      <c r="J86" s="832"/>
      <c r="K86" s="832"/>
      <c r="L86" s="832"/>
      <c r="M86" s="833"/>
      <c r="N86" s="58">
        <f>L83+L84+L85</f>
        <v>55773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241683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election activeCell="C72" sqref="C7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181133</v>
      </c>
      <c r="N48" s="281">
        <f>K48*M48</f>
        <v>181133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181133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181133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36226.6</v>
      </c>
      <c r="M83" s="866"/>
      <c r="N83" s="57"/>
    </row>
    <row r="84" spans="1:14">
      <c r="B84" s="95" t="s">
        <v>1057</v>
      </c>
      <c r="C84" s="96"/>
      <c r="D84" s="96"/>
      <c r="E84" s="96"/>
      <c r="F84" s="96"/>
      <c r="G84" s="96"/>
      <c r="H84" s="96"/>
      <c r="I84" s="93"/>
      <c r="J84" s="94"/>
      <c r="K84" s="313">
        <v>0.05</v>
      </c>
      <c r="L84" s="865">
        <f>N78*K84</f>
        <v>9056.65</v>
      </c>
      <c r="M84" s="866"/>
      <c r="N84" s="57"/>
    </row>
    <row r="85" spans="1:14" ht="15" thickBot="1">
      <c r="B85" s="97" t="s">
        <v>1058</v>
      </c>
      <c r="C85" s="98"/>
      <c r="D85" s="98"/>
      <c r="E85" s="98"/>
      <c r="F85" s="98"/>
      <c r="G85" s="98"/>
      <c r="H85" s="98"/>
      <c r="I85" s="99"/>
      <c r="J85" s="100"/>
      <c r="K85" s="314">
        <v>0.05</v>
      </c>
      <c r="L85" s="867">
        <f>N78*K85</f>
        <v>9056.65</v>
      </c>
      <c r="M85" s="868"/>
      <c r="N85" s="57"/>
    </row>
    <row r="86" spans="1:14" ht="15" thickBot="1">
      <c r="B86" s="831" t="s">
        <v>1037</v>
      </c>
      <c r="C86" s="832"/>
      <c r="D86" s="832"/>
      <c r="E86" s="832"/>
      <c r="F86" s="832"/>
      <c r="G86" s="832"/>
      <c r="H86" s="832"/>
      <c r="I86" s="832"/>
      <c r="J86" s="832"/>
      <c r="K86" s="832"/>
      <c r="L86" s="832"/>
      <c r="M86" s="833"/>
      <c r="N86" s="58">
        <f>L83+L84+L85</f>
        <v>54339.9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235472.9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181133</v>
      </c>
      <c r="N48" s="281">
        <f>K48*M48</f>
        <v>181133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181133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181133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36226.6</v>
      </c>
      <c r="M83" s="866"/>
      <c r="N83" s="57"/>
    </row>
    <row r="84" spans="1:14">
      <c r="B84" s="95" t="s">
        <v>1057</v>
      </c>
      <c r="C84" s="96"/>
      <c r="D84" s="96"/>
      <c r="E84" s="96"/>
      <c r="F84" s="96"/>
      <c r="G84" s="96"/>
      <c r="H84" s="96"/>
      <c r="I84" s="93"/>
      <c r="J84" s="94"/>
      <c r="K84" s="313">
        <v>0.05</v>
      </c>
      <c r="L84" s="865">
        <f>N78*K84</f>
        <v>9056.65</v>
      </c>
      <c r="M84" s="866"/>
      <c r="N84" s="57"/>
    </row>
    <row r="85" spans="1:14" ht="15" thickBot="1">
      <c r="B85" s="97" t="s">
        <v>1058</v>
      </c>
      <c r="C85" s="98"/>
      <c r="D85" s="98"/>
      <c r="E85" s="98"/>
      <c r="F85" s="98"/>
      <c r="G85" s="98"/>
      <c r="H85" s="98"/>
      <c r="I85" s="99"/>
      <c r="J85" s="100"/>
      <c r="K85" s="314">
        <v>0.05</v>
      </c>
      <c r="L85" s="867">
        <f>N78*K85</f>
        <v>9056.65</v>
      </c>
      <c r="M85" s="868"/>
      <c r="N85" s="57"/>
    </row>
    <row r="86" spans="1:14" ht="15" thickBot="1">
      <c r="B86" s="831" t="s">
        <v>1037</v>
      </c>
      <c r="C86" s="832"/>
      <c r="D86" s="832"/>
      <c r="E86" s="832"/>
      <c r="F86" s="832"/>
      <c r="G86" s="832"/>
      <c r="H86" s="832"/>
      <c r="I86" s="832"/>
      <c r="J86" s="832"/>
      <c r="K86" s="832"/>
      <c r="L86" s="832"/>
      <c r="M86" s="833"/>
      <c r="N86" s="58">
        <f>L83+L84+L85</f>
        <v>54339.9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235472.9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169795.5</v>
      </c>
      <c r="N48" s="281">
        <f>K48*M48</f>
        <v>169795.5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169795.5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169795.5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33959.1</v>
      </c>
      <c r="M83" s="866"/>
      <c r="N83" s="57"/>
    </row>
    <row r="84" spans="1:14">
      <c r="B84" s="95" t="s">
        <v>1057</v>
      </c>
      <c r="C84" s="96"/>
      <c r="D84" s="96"/>
      <c r="E84" s="96"/>
      <c r="F84" s="96"/>
      <c r="G84" s="96"/>
      <c r="H84" s="96"/>
      <c r="I84" s="93"/>
      <c r="J84" s="94"/>
      <c r="K84" s="313">
        <v>0.05</v>
      </c>
      <c r="L84" s="865">
        <f>N78*K84</f>
        <v>8489.7749999999996</v>
      </c>
      <c r="M84" s="866"/>
      <c r="N84" s="57"/>
    </row>
    <row r="85" spans="1:14" ht="15" thickBot="1">
      <c r="B85" s="97" t="s">
        <v>1058</v>
      </c>
      <c r="C85" s="98"/>
      <c r="D85" s="98"/>
      <c r="E85" s="98"/>
      <c r="F85" s="98"/>
      <c r="G85" s="98"/>
      <c r="H85" s="98"/>
      <c r="I85" s="99"/>
      <c r="J85" s="100"/>
      <c r="K85" s="314">
        <v>0.05</v>
      </c>
      <c r="L85" s="867">
        <f>N78*K85</f>
        <v>8489.7749999999996</v>
      </c>
      <c r="M85" s="868"/>
      <c r="N85" s="57"/>
    </row>
    <row r="86" spans="1:14" ht="15" thickBot="1">
      <c r="B86" s="831" t="s">
        <v>1037</v>
      </c>
      <c r="C86" s="832"/>
      <c r="D86" s="832"/>
      <c r="E86" s="832"/>
      <c r="F86" s="832"/>
      <c r="G86" s="832"/>
      <c r="H86" s="832"/>
      <c r="I86" s="832"/>
      <c r="J86" s="832"/>
      <c r="K86" s="832"/>
      <c r="L86" s="832"/>
      <c r="M86" s="833"/>
      <c r="N86" s="58">
        <f>L83+L84+L85</f>
        <v>50938.65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220734.15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topLeftCell="A22"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291668</v>
      </c>
      <c r="N48" s="281">
        <f>K48*M48</f>
        <v>291668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291668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291668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58333.600000000006</v>
      </c>
      <c r="M83" s="866"/>
      <c r="N83" s="57"/>
    </row>
    <row r="84" spans="1:14">
      <c r="B84" s="95" t="s">
        <v>1057</v>
      </c>
      <c r="C84" s="96"/>
      <c r="D84" s="96"/>
      <c r="E84" s="96"/>
      <c r="F84" s="96"/>
      <c r="G84" s="96"/>
      <c r="H84" s="96"/>
      <c r="I84" s="93"/>
      <c r="J84" s="94"/>
      <c r="K84" s="313">
        <v>0.05</v>
      </c>
      <c r="L84" s="865">
        <f>N78*K84</f>
        <v>14583.400000000001</v>
      </c>
      <c r="M84" s="866"/>
      <c r="N84" s="57"/>
    </row>
    <row r="85" spans="1:14" ht="15" thickBot="1">
      <c r="B85" s="97" t="s">
        <v>1058</v>
      </c>
      <c r="C85" s="98"/>
      <c r="D85" s="98"/>
      <c r="E85" s="98"/>
      <c r="F85" s="98"/>
      <c r="G85" s="98"/>
      <c r="H85" s="98"/>
      <c r="I85" s="99"/>
      <c r="J85" s="100"/>
      <c r="K85" s="314">
        <v>0.05</v>
      </c>
      <c r="L85" s="867">
        <f>N78*K85</f>
        <v>14583.400000000001</v>
      </c>
      <c r="M85" s="868"/>
      <c r="N85" s="57"/>
    </row>
    <row r="86" spans="1:14" ht="15" thickBot="1">
      <c r="B86" s="831" t="s">
        <v>1037</v>
      </c>
      <c r="C86" s="832"/>
      <c r="D86" s="832"/>
      <c r="E86" s="832"/>
      <c r="F86" s="832"/>
      <c r="G86" s="832"/>
      <c r="H86" s="832"/>
      <c r="I86" s="832"/>
      <c r="J86" s="832"/>
      <c r="K86" s="832"/>
      <c r="L86" s="832"/>
      <c r="M86" s="833"/>
      <c r="N86" s="58">
        <f>L83+L84+L85</f>
        <v>87500.4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379168.4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2026530</v>
      </c>
      <c r="N48" s="281">
        <f>K48*M48</f>
        <v>2026530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2026530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2026530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405306</v>
      </c>
      <c r="M83" s="866"/>
      <c r="N83" s="57"/>
    </row>
    <row r="84" spans="1:14">
      <c r="B84" s="95" t="s">
        <v>1057</v>
      </c>
      <c r="C84" s="96"/>
      <c r="D84" s="96"/>
      <c r="E84" s="96"/>
      <c r="F84" s="96"/>
      <c r="G84" s="96"/>
      <c r="H84" s="96"/>
      <c r="I84" s="93"/>
      <c r="J84" s="94"/>
      <c r="K84" s="313">
        <v>0.05</v>
      </c>
      <c r="L84" s="865">
        <f>N78*K84</f>
        <v>101326.5</v>
      </c>
      <c r="M84" s="866"/>
      <c r="N84" s="57"/>
    </row>
    <row r="85" spans="1:14" ht="15" thickBot="1">
      <c r="B85" s="97" t="s">
        <v>1058</v>
      </c>
      <c r="C85" s="98"/>
      <c r="D85" s="98"/>
      <c r="E85" s="98"/>
      <c r="F85" s="98"/>
      <c r="G85" s="98"/>
      <c r="H85" s="98"/>
      <c r="I85" s="99"/>
      <c r="J85" s="100"/>
      <c r="K85" s="314">
        <v>0.05</v>
      </c>
      <c r="L85" s="867">
        <f>N78*K85</f>
        <v>101326.5</v>
      </c>
      <c r="M85" s="868"/>
      <c r="N85" s="57"/>
    </row>
    <row r="86" spans="1:14" ht="15" thickBot="1">
      <c r="B86" s="831" t="s">
        <v>1037</v>
      </c>
      <c r="C86" s="832"/>
      <c r="D86" s="832"/>
      <c r="E86" s="832"/>
      <c r="F86" s="832"/>
      <c r="G86" s="832"/>
      <c r="H86" s="832"/>
      <c r="I86" s="832"/>
      <c r="J86" s="832"/>
      <c r="K86" s="832"/>
      <c r="L86" s="832"/>
      <c r="M86" s="833"/>
      <c r="N86" s="58">
        <f>L83+L84+L85</f>
        <v>607959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2634489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election activeCell="C72" sqref="C72"/>
    </sheetView>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5693.5</v>
      </c>
      <c r="N48" s="281">
        <f>K48*M48</f>
        <v>5693.5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5693.5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5693.5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1138.7</v>
      </c>
      <c r="M83" s="866"/>
      <c r="N83" s="57"/>
    </row>
    <row r="84" spans="1:14">
      <c r="B84" s="95" t="s">
        <v>1057</v>
      </c>
      <c r="C84" s="96"/>
      <c r="D84" s="96"/>
      <c r="E84" s="96"/>
      <c r="F84" s="96"/>
      <c r="G84" s="96"/>
      <c r="H84" s="96"/>
      <c r="I84" s="93"/>
      <c r="J84" s="94"/>
      <c r="K84" s="313">
        <v>0.05</v>
      </c>
      <c r="L84" s="865">
        <f>N78*K84</f>
        <v>284.67500000000001</v>
      </c>
      <c r="M84" s="866"/>
      <c r="N84" s="57"/>
    </row>
    <row r="85" spans="1:14" ht="15" thickBot="1">
      <c r="B85" s="97" t="s">
        <v>1058</v>
      </c>
      <c r="C85" s="98"/>
      <c r="D85" s="98"/>
      <c r="E85" s="98"/>
      <c r="F85" s="98"/>
      <c r="G85" s="98"/>
      <c r="H85" s="98"/>
      <c r="I85" s="99"/>
      <c r="J85" s="100"/>
      <c r="K85" s="314">
        <v>0.05</v>
      </c>
      <c r="L85" s="867">
        <f>N78*K85</f>
        <v>284.67500000000001</v>
      </c>
      <c r="M85" s="868"/>
      <c r="N85" s="57"/>
    </row>
    <row r="86" spans="1:14" ht="15" thickBot="1">
      <c r="B86" s="831" t="s">
        <v>1037</v>
      </c>
      <c r="C86" s="832"/>
      <c r="D86" s="832"/>
      <c r="E86" s="832"/>
      <c r="F86" s="832"/>
      <c r="G86" s="832"/>
      <c r="H86" s="832"/>
      <c r="I86" s="832"/>
      <c r="J86" s="832"/>
      <c r="K86" s="832"/>
      <c r="L86" s="832"/>
      <c r="M86" s="833"/>
      <c r="N86" s="58">
        <f>L83+L84+L85</f>
        <v>1708.05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7401.55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16"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N75*M41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104</v>
      </c>
      <c r="N48" s="281">
        <f>K48*M48</f>
        <v>104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20"/>
      <c r="M64" s="821"/>
      <c r="N64" s="133"/>
    </row>
    <row r="65" spans="1:14" ht="15" thickBot="1">
      <c r="B65" s="837" t="s">
        <v>1037</v>
      </c>
      <c r="C65" s="838"/>
      <c r="D65" s="838"/>
      <c r="E65" s="838"/>
      <c r="F65" s="838"/>
      <c r="G65" s="838"/>
      <c r="H65" s="838"/>
      <c r="I65" s="838"/>
      <c r="J65" s="838"/>
      <c r="K65" s="838"/>
      <c r="L65" s="838"/>
      <c r="M65" s="839"/>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7" t="s">
        <v>1047</v>
      </c>
      <c r="C69" s="858"/>
      <c r="D69" s="858"/>
      <c r="E69" s="858"/>
      <c r="F69" s="858"/>
      <c r="G69" s="858"/>
      <c r="H69" s="858"/>
      <c r="I69" s="79" t="s">
        <v>1048</v>
      </c>
      <c r="J69" s="81" t="s">
        <v>1494</v>
      </c>
      <c r="K69" s="80" t="s">
        <v>1050</v>
      </c>
      <c r="L69" s="859" t="s">
        <v>1034</v>
      </c>
      <c r="M69" s="860"/>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18"/>
      <c r="C74" s="819"/>
      <c r="D74" s="819"/>
      <c r="E74" s="819"/>
      <c r="F74" s="819"/>
      <c r="G74" s="819"/>
      <c r="H74" s="819"/>
      <c r="I74" s="132"/>
      <c r="J74" s="132"/>
      <c r="K74" s="132"/>
      <c r="L74" s="919"/>
      <c r="M74" s="919"/>
      <c r="N74" s="51"/>
    </row>
    <row r="75" spans="1:14" ht="15" thickBot="1">
      <c r="B75" s="837" t="s">
        <v>1037</v>
      </c>
      <c r="C75" s="838"/>
      <c r="D75" s="838"/>
      <c r="E75" s="838"/>
      <c r="F75" s="838"/>
      <c r="G75" s="838"/>
      <c r="H75" s="838"/>
      <c r="I75" s="838"/>
      <c r="J75" s="838"/>
      <c r="K75" s="838"/>
      <c r="L75" s="838"/>
      <c r="M75" s="839"/>
      <c r="N75" s="310">
        <f>SUM(N70:N74)</f>
        <v>51.067205206099999</v>
      </c>
    </row>
    <row r="76" spans="1:14" ht="15" thickBot="1">
      <c r="B76" s="39"/>
      <c r="C76" s="40"/>
      <c r="D76" s="40"/>
      <c r="E76" s="40"/>
      <c r="F76" s="40"/>
      <c r="G76" s="40"/>
      <c r="H76" s="40"/>
      <c r="I76" s="40"/>
      <c r="J76" s="40"/>
      <c r="K76" s="40"/>
      <c r="L76" s="40"/>
      <c r="M76" s="40"/>
      <c r="N76" s="41"/>
    </row>
    <row r="77" spans="1:14" ht="15" thickBot="1">
      <c r="B77" s="831" t="s">
        <v>1051</v>
      </c>
      <c r="C77" s="832"/>
      <c r="D77" s="832"/>
      <c r="E77" s="832"/>
      <c r="F77" s="832"/>
      <c r="G77" s="832"/>
      <c r="H77" s="832"/>
      <c r="I77" s="832"/>
      <c r="J77" s="832"/>
      <c r="K77" s="832"/>
      <c r="L77" s="832"/>
      <c r="M77" s="833"/>
      <c r="N77" s="105">
        <f>N43+N54+N65+N75</f>
        <v>504.15387725816106</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100.83077545163222</v>
      </c>
      <c r="M82" s="866"/>
      <c r="N82" s="57"/>
    </row>
    <row r="83" spans="1:14">
      <c r="B83" s="95" t="s">
        <v>1057</v>
      </c>
      <c r="C83" s="96"/>
      <c r="D83" s="96"/>
      <c r="E83" s="96"/>
      <c r="F83" s="96"/>
      <c r="G83" s="96"/>
      <c r="H83" s="96"/>
      <c r="I83" s="93"/>
      <c r="J83" s="94"/>
      <c r="K83" s="313">
        <v>0.05</v>
      </c>
      <c r="L83" s="865">
        <f>N77*K83</f>
        <v>25.207693862908055</v>
      </c>
      <c r="M83" s="866"/>
      <c r="N83" s="57"/>
    </row>
    <row r="84" spans="1:14" ht="15" thickBot="1">
      <c r="B84" s="97" t="s">
        <v>1058</v>
      </c>
      <c r="C84" s="98"/>
      <c r="D84" s="98"/>
      <c r="E84" s="98"/>
      <c r="F84" s="98"/>
      <c r="G84" s="98"/>
      <c r="H84" s="98"/>
      <c r="I84" s="99"/>
      <c r="J84" s="100"/>
      <c r="K84" s="314">
        <v>0.05</v>
      </c>
      <c r="L84" s="867">
        <f>N77*K84</f>
        <v>25.207693862908055</v>
      </c>
      <c r="M84" s="868"/>
      <c r="N84" s="57"/>
    </row>
    <row r="85" spans="1:14" ht="15" thickBot="1">
      <c r="B85" s="831" t="s">
        <v>1037</v>
      </c>
      <c r="C85" s="832"/>
      <c r="D85" s="832"/>
      <c r="E85" s="832"/>
      <c r="F85" s="832"/>
      <c r="G85" s="832"/>
      <c r="H85" s="832"/>
      <c r="I85" s="832"/>
      <c r="J85" s="832"/>
      <c r="K85" s="832"/>
      <c r="L85" s="832"/>
      <c r="M85" s="833"/>
      <c r="N85" s="58">
        <f>L82+L83+L84</f>
        <v>151.24616317744832</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655.40004043560941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3460</v>
      </c>
      <c r="N48" s="281">
        <f>K48*M48</f>
        <v>3460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3860.1538772581612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772.03077545163228</v>
      </c>
      <c r="M83" s="866"/>
      <c r="N83" s="57"/>
    </row>
    <row r="84" spans="1:14">
      <c r="B84" s="95" t="s">
        <v>1057</v>
      </c>
      <c r="C84" s="96"/>
      <c r="D84" s="96"/>
      <c r="E84" s="96"/>
      <c r="F84" s="96"/>
      <c r="G84" s="96"/>
      <c r="H84" s="96"/>
      <c r="I84" s="93"/>
      <c r="J84" s="94"/>
      <c r="K84" s="313">
        <v>0.05</v>
      </c>
      <c r="L84" s="865">
        <f>N78*K84</f>
        <v>193.00769386290807</v>
      </c>
      <c r="M84" s="866"/>
      <c r="N84" s="57"/>
    </row>
    <row r="85" spans="1:14" ht="15" thickBot="1">
      <c r="B85" s="97" t="s">
        <v>1058</v>
      </c>
      <c r="C85" s="98"/>
      <c r="D85" s="98"/>
      <c r="E85" s="98"/>
      <c r="F85" s="98"/>
      <c r="G85" s="98"/>
      <c r="H85" s="98"/>
      <c r="I85" s="99"/>
      <c r="J85" s="100"/>
      <c r="K85" s="314">
        <v>0.05</v>
      </c>
      <c r="L85" s="867">
        <f>N78*K85</f>
        <v>193.00769386290807</v>
      </c>
      <c r="M85" s="868"/>
      <c r="N85" s="57"/>
    </row>
    <row r="86" spans="1:14" ht="15" thickBot="1">
      <c r="B86" s="831" t="s">
        <v>1037</v>
      </c>
      <c r="C86" s="832"/>
      <c r="D86" s="832"/>
      <c r="E86" s="832"/>
      <c r="F86" s="832"/>
      <c r="G86" s="832"/>
      <c r="H86" s="832"/>
      <c r="I86" s="832"/>
      <c r="J86" s="832"/>
      <c r="K86" s="832"/>
      <c r="L86" s="832"/>
      <c r="M86" s="833"/>
      <c r="N86" s="58">
        <f>L83+L84+L85</f>
        <v>1158.0461631774485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5018.2000404356095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102390</v>
      </c>
      <c r="N48" s="281">
        <f>K48*M48</f>
        <v>30717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30717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31117.153877258163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6223.4307754516331</v>
      </c>
      <c r="M83" s="866"/>
      <c r="N83" s="57"/>
    </row>
    <row r="84" spans="1:14">
      <c r="B84" s="95" t="s">
        <v>1057</v>
      </c>
      <c r="C84" s="96"/>
      <c r="D84" s="96"/>
      <c r="E84" s="96"/>
      <c r="F84" s="96"/>
      <c r="G84" s="96"/>
      <c r="H84" s="96"/>
      <c r="I84" s="93"/>
      <c r="J84" s="94"/>
      <c r="K84" s="313">
        <v>0.05</v>
      </c>
      <c r="L84" s="865">
        <f>N78*K84</f>
        <v>1555.8576938629083</v>
      </c>
      <c r="M84" s="866"/>
      <c r="N84" s="57"/>
    </row>
    <row r="85" spans="1:14" ht="15" thickBot="1">
      <c r="B85" s="97" t="s">
        <v>1058</v>
      </c>
      <c r="C85" s="98"/>
      <c r="D85" s="98"/>
      <c r="E85" s="98"/>
      <c r="F85" s="98"/>
      <c r="G85" s="98"/>
      <c r="H85" s="98"/>
      <c r="I85" s="99"/>
      <c r="J85" s="100"/>
      <c r="K85" s="314">
        <v>0.05</v>
      </c>
      <c r="L85" s="867">
        <f>N78*K85</f>
        <v>1555.8576938629083</v>
      </c>
      <c r="M85" s="868"/>
      <c r="N85" s="57"/>
    </row>
    <row r="86" spans="1:14" ht="15" thickBot="1">
      <c r="B86" s="831" t="s">
        <v>1037</v>
      </c>
      <c r="C86" s="832"/>
      <c r="D86" s="832"/>
      <c r="E86" s="832"/>
      <c r="F86" s="832"/>
      <c r="G86" s="832"/>
      <c r="H86" s="832"/>
      <c r="I86" s="832"/>
      <c r="J86" s="832"/>
      <c r="K86" s="832"/>
      <c r="L86" s="832"/>
      <c r="M86" s="833"/>
      <c r="N86" s="58">
        <f>L83+L84+L85</f>
        <v>9335.1461631774491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40452.300040435613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963" t="str">
        <f>VLOOKUP(A36,EQUIPOS!A6:D154,3,FALSE)</f>
        <v>Carrotanque Irrigador de asfalto, 1000 GALONES DE CAPACIDAD</v>
      </c>
      <c r="C36" s="964"/>
      <c r="D36" s="964"/>
      <c r="E36" s="964"/>
      <c r="F36" s="964"/>
      <c r="G36" s="964"/>
      <c r="H36" s="965"/>
      <c r="I36" s="276"/>
      <c r="J36" s="277"/>
      <c r="K36" s="278">
        <f>VLOOKUP(A36,EQUIPOS!A6:D163,4,FALSE)</f>
        <v>89904</v>
      </c>
      <c r="L36" s="279"/>
      <c r="M36" s="280">
        <v>500</v>
      </c>
      <c r="N36" s="281">
        <f>K36/M36</f>
        <v>179.80799999999999</v>
      </c>
    </row>
    <row r="37" spans="1:14">
      <c r="A37" s="119" t="s">
        <v>176</v>
      </c>
      <c r="B37" s="963" t="str">
        <f>VLOOKUP(A37,EQUIPOS!A7:D154,3,FALSE)</f>
        <v xml:space="preserve">Compresor (barrido y soplado)
</v>
      </c>
      <c r="C37" s="964"/>
      <c r="D37" s="964"/>
      <c r="E37" s="964"/>
      <c r="F37" s="964"/>
      <c r="G37" s="964"/>
      <c r="H37" s="965"/>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68140.5</v>
      </c>
      <c r="N48" s="281">
        <f>K48*M48</f>
        <v>30663.225000000002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30663.225000000002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31063.378877258165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6212.6757754516329</v>
      </c>
      <c r="M83" s="866"/>
      <c r="N83" s="57"/>
    </row>
    <row r="84" spans="1:14">
      <c r="B84" s="95" t="s">
        <v>1057</v>
      </c>
      <c r="C84" s="96"/>
      <c r="D84" s="96"/>
      <c r="E84" s="96"/>
      <c r="F84" s="96"/>
      <c r="G84" s="96"/>
      <c r="H84" s="96"/>
      <c r="I84" s="93"/>
      <c r="J84" s="94"/>
      <c r="K84" s="313">
        <v>0.05</v>
      </c>
      <c r="L84" s="865">
        <f>N78*K84</f>
        <v>1553.1689438629082</v>
      </c>
      <c r="M84" s="866"/>
      <c r="N84" s="57"/>
    </row>
    <row r="85" spans="1:14" ht="15" thickBot="1">
      <c r="B85" s="97" t="s">
        <v>1058</v>
      </c>
      <c r="C85" s="98"/>
      <c r="D85" s="98"/>
      <c r="E85" s="98"/>
      <c r="F85" s="98"/>
      <c r="G85" s="98"/>
      <c r="H85" s="98"/>
      <c r="I85" s="99"/>
      <c r="J85" s="100"/>
      <c r="K85" s="314">
        <v>0.05</v>
      </c>
      <c r="L85" s="867">
        <f>N78*K85</f>
        <v>1553.1689438629082</v>
      </c>
      <c r="M85" s="868"/>
      <c r="N85" s="57"/>
    </row>
    <row r="86" spans="1:14" ht="15" thickBot="1">
      <c r="B86" s="831" t="s">
        <v>1037</v>
      </c>
      <c r="C86" s="832"/>
      <c r="D86" s="832"/>
      <c r="E86" s="832"/>
      <c r="F86" s="832"/>
      <c r="G86" s="832"/>
      <c r="H86" s="832"/>
      <c r="I86" s="832"/>
      <c r="J86" s="832"/>
      <c r="K86" s="832"/>
      <c r="L86" s="832"/>
      <c r="M86" s="833"/>
      <c r="N86" s="58">
        <f>L83+L84+L85</f>
        <v>9319.0136631774494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40382.392540435612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215"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1713</v>
      </c>
      <c r="N48" s="281">
        <f>K48*M48</f>
        <v>770.85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770.85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1171.0038772581611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234.20077545163224</v>
      </c>
      <c r="M83" s="866"/>
      <c r="N83" s="57"/>
    </row>
    <row r="84" spans="1:14">
      <c r="B84" s="95" t="s">
        <v>1057</v>
      </c>
      <c r="C84" s="96"/>
      <c r="D84" s="96"/>
      <c r="E84" s="96"/>
      <c r="F84" s="96"/>
      <c r="G84" s="96"/>
      <c r="H84" s="96"/>
      <c r="I84" s="93"/>
      <c r="J84" s="94"/>
      <c r="K84" s="313">
        <v>0.05</v>
      </c>
      <c r="L84" s="865">
        <f>N78*K84</f>
        <v>58.55019386290806</v>
      </c>
      <c r="M84" s="866"/>
      <c r="N84" s="57"/>
    </row>
    <row r="85" spans="1:14" ht="15" thickBot="1">
      <c r="B85" s="97" t="s">
        <v>1058</v>
      </c>
      <c r="C85" s="98"/>
      <c r="D85" s="98"/>
      <c r="E85" s="98"/>
      <c r="F85" s="98"/>
      <c r="G85" s="98"/>
      <c r="H85" s="98"/>
      <c r="I85" s="99"/>
      <c r="J85" s="100"/>
      <c r="K85" s="314">
        <v>0.05</v>
      </c>
      <c r="L85" s="867">
        <f>N78*K85</f>
        <v>58.55019386290806</v>
      </c>
      <c r="M85" s="868"/>
      <c r="N85" s="57"/>
    </row>
    <row r="86" spans="1:14" ht="15" thickBot="1">
      <c r="B86" s="831" t="s">
        <v>1037</v>
      </c>
      <c r="C86" s="832"/>
      <c r="D86" s="832"/>
      <c r="E86" s="832"/>
      <c r="F86" s="832"/>
      <c r="G86" s="832"/>
      <c r="H86" s="832"/>
      <c r="I86" s="832"/>
      <c r="J86" s="832"/>
      <c r="K86" s="832"/>
      <c r="L86" s="832"/>
      <c r="M86" s="833"/>
      <c r="N86" s="58">
        <f>L83+L84+L85</f>
        <v>351.3011631774483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1522.3050404356095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1257</v>
      </c>
      <c r="N48" s="281">
        <f>K48*M48</f>
        <v>565.65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565.65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965.80387725816104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193.16077545163222</v>
      </c>
      <c r="M83" s="866"/>
      <c r="N83" s="57"/>
    </row>
    <row r="84" spans="1:14">
      <c r="B84" s="95" t="s">
        <v>1057</v>
      </c>
      <c r="C84" s="96"/>
      <c r="D84" s="96"/>
      <c r="E84" s="96"/>
      <c r="F84" s="96"/>
      <c r="G84" s="96"/>
      <c r="H84" s="96"/>
      <c r="I84" s="93"/>
      <c r="J84" s="94"/>
      <c r="K84" s="313">
        <v>0.05</v>
      </c>
      <c r="L84" s="865">
        <f>N78*K84</f>
        <v>48.290193862908055</v>
      </c>
      <c r="M84" s="866"/>
      <c r="N84" s="57"/>
    </row>
    <row r="85" spans="1:14" ht="15" thickBot="1">
      <c r="B85" s="97" t="s">
        <v>1058</v>
      </c>
      <c r="C85" s="98"/>
      <c r="D85" s="98"/>
      <c r="E85" s="98"/>
      <c r="F85" s="98"/>
      <c r="G85" s="98"/>
      <c r="H85" s="98"/>
      <c r="I85" s="99"/>
      <c r="J85" s="100"/>
      <c r="K85" s="314">
        <v>0.05</v>
      </c>
      <c r="L85" s="867">
        <f>N78*K85</f>
        <v>48.290193862908055</v>
      </c>
      <c r="M85" s="868"/>
      <c r="N85" s="57"/>
    </row>
    <row r="86" spans="1:14" ht="15" thickBot="1">
      <c r="B86" s="831" t="s">
        <v>1037</v>
      </c>
      <c r="C86" s="832"/>
      <c r="D86" s="832"/>
      <c r="E86" s="832"/>
      <c r="F86" s="832"/>
      <c r="G86" s="832"/>
      <c r="H86" s="832"/>
      <c r="I86" s="832"/>
      <c r="J86" s="832"/>
      <c r="K86" s="832"/>
      <c r="L86" s="832"/>
      <c r="M86" s="833"/>
      <c r="N86" s="58">
        <f>L83+L84+L85</f>
        <v>289.7411631774483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1255.5450404356093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500</v>
      </c>
      <c r="N36" s="281">
        <f>K36/M36</f>
        <v>179.80799999999999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500</v>
      </c>
      <c r="N37" s="281">
        <f>K37/M37</f>
        <v>168.768</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0.51067205206099997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349.08667205206103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0</v>
      </c>
      <c r="N48" s="281">
        <f>K48*M48</f>
        <v>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51.067205206099999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400.15387725816106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80.030775451632223</v>
      </c>
      <c r="M83" s="866"/>
      <c r="N83" s="57"/>
    </row>
    <row r="84" spans="1:14">
      <c r="B84" s="95" t="s">
        <v>1057</v>
      </c>
      <c r="C84" s="96"/>
      <c r="D84" s="96"/>
      <c r="E84" s="96"/>
      <c r="F84" s="96"/>
      <c r="G84" s="96"/>
      <c r="H84" s="96"/>
      <c r="I84" s="93"/>
      <c r="J84" s="94"/>
      <c r="K84" s="313">
        <v>0.05</v>
      </c>
      <c r="L84" s="865">
        <f>N78*K84</f>
        <v>20.007693862908056</v>
      </c>
      <c r="M84" s="866"/>
      <c r="N84" s="57"/>
    </row>
    <row r="85" spans="1:14" ht="15" thickBot="1">
      <c r="B85" s="97" t="s">
        <v>1058</v>
      </c>
      <c r="C85" s="98"/>
      <c r="D85" s="98"/>
      <c r="E85" s="98"/>
      <c r="F85" s="98"/>
      <c r="G85" s="98"/>
      <c r="H85" s="98"/>
      <c r="I85" s="99"/>
      <c r="J85" s="100"/>
      <c r="K85" s="314">
        <v>0.05</v>
      </c>
      <c r="L85" s="867">
        <f>N78*K85</f>
        <v>20.007693862908056</v>
      </c>
      <c r="M85" s="868"/>
      <c r="N85" s="57"/>
    </row>
    <row r="86" spans="1:14" ht="15" thickBot="1">
      <c r="B86" s="831" t="s">
        <v>1037</v>
      </c>
      <c r="C86" s="832"/>
      <c r="D86" s="832"/>
      <c r="E86" s="832"/>
      <c r="F86" s="832"/>
      <c r="G86" s="832"/>
      <c r="H86" s="832"/>
      <c r="I86" s="832"/>
      <c r="J86" s="832"/>
      <c r="K86" s="832"/>
      <c r="L86" s="832"/>
      <c r="M86" s="833"/>
      <c r="N86" s="58">
        <f>L83+L84+L85</f>
        <v>120.04616317744834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520.20004043560937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400</v>
      </c>
      <c r="N36" s="281">
        <f>K36/M36</f>
        <v>224.76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400</v>
      </c>
      <c r="N37" s="281">
        <f>K37/M37</f>
        <v>389.47</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400</v>
      </c>
      <c r="N38" s="281">
        <f>K38/M38</f>
        <v>210.96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400</v>
      </c>
      <c r="M39" s="849"/>
      <c r="N39" s="281">
        <f>K39/L39</f>
        <v>233.51625000000001</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N75*M41</f>
        <v>0.957510097614375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1059.6637600976146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1713</v>
      </c>
      <c r="N48" s="281">
        <f>K48*M48</f>
        <v>3134.79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160070.5</v>
      </c>
      <c r="N49" s="281">
        <f>K49*M49</f>
        <v>3041.3395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6176.1295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20">
        <f>VLOOKUP(A58,TRANSPORTE!A5:D117,4,FALSE)</f>
        <v>1236</v>
      </c>
      <c r="M58" s="921"/>
      <c r="N58" s="296">
        <f>K58*L58</f>
        <v>23.483999999999998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23.483999999999998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95.751009761437501</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7355.0282698590527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1471.0056539718107</v>
      </c>
      <c r="M82" s="866"/>
      <c r="N82" s="57"/>
    </row>
    <row r="83" spans="1:14">
      <c r="B83" s="95" t="s">
        <v>1057</v>
      </c>
      <c r="C83" s="96"/>
      <c r="D83" s="96"/>
      <c r="E83" s="96"/>
      <c r="F83" s="96"/>
      <c r="G83" s="96"/>
      <c r="H83" s="96"/>
      <c r="I83" s="93"/>
      <c r="J83" s="94"/>
      <c r="K83" s="313">
        <v>0.05</v>
      </c>
      <c r="L83" s="865">
        <f>N77*K83</f>
        <v>367.75141349295268</v>
      </c>
      <c r="M83" s="866"/>
      <c r="N83" s="57"/>
    </row>
    <row r="84" spans="1:14" ht="15" thickBot="1">
      <c r="B84" s="97" t="s">
        <v>1058</v>
      </c>
      <c r="C84" s="98"/>
      <c r="D84" s="98"/>
      <c r="E84" s="98"/>
      <c r="F84" s="98"/>
      <c r="G84" s="98"/>
      <c r="H84" s="98"/>
      <c r="I84" s="99"/>
      <c r="J84" s="100"/>
      <c r="K84" s="314">
        <v>0.05</v>
      </c>
      <c r="L84" s="867">
        <f>N77*K84</f>
        <v>367.75141349295268</v>
      </c>
      <c r="M84" s="868"/>
      <c r="N84" s="57"/>
    </row>
    <row r="85" spans="1:14" ht="15" thickBot="1">
      <c r="B85" s="831" t="s">
        <v>1037</v>
      </c>
      <c r="C85" s="832"/>
      <c r="D85" s="832"/>
      <c r="E85" s="832"/>
      <c r="F85" s="832"/>
      <c r="G85" s="832"/>
      <c r="H85" s="832"/>
      <c r="I85" s="832"/>
      <c r="J85" s="832"/>
      <c r="K85" s="832"/>
      <c r="L85" s="832"/>
      <c r="M85" s="833"/>
      <c r="N85" s="58">
        <f>L82+L83+L84</f>
        <v>2206.5084809577161</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9561.5367508167692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400</v>
      </c>
      <c r="N36" s="281">
        <f>K36/M36</f>
        <v>224.76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400</v>
      </c>
      <c r="N37" s="281">
        <f>K37/M37</f>
        <v>389.47</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400</v>
      </c>
      <c r="N38" s="281">
        <f>K38/M38</f>
        <v>210.96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400</v>
      </c>
      <c r="M39" s="849"/>
      <c r="N39" s="281">
        <f>K39/L39</f>
        <v>233.51625000000001</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0.957510097614375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1059.6637600976146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1713</v>
      </c>
      <c r="N48" s="281">
        <f>K48*M48</f>
        <v>2569.5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160070.5</v>
      </c>
      <c r="N49" s="281">
        <f>K49*M49</f>
        <v>2080.9164999999998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4650.4164999999994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20">
        <f>VLOOKUP(A58,TRANSPORTE!A5:D117,4,FALSE)</f>
        <v>1236</v>
      </c>
      <c r="M58" s="921"/>
      <c r="N58" s="296">
        <f>K58*L58</f>
        <v>16.067999999999998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16.067999999999998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95.751009761437501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5821.8992698590519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1164.3798539718105</v>
      </c>
      <c r="M83" s="866"/>
      <c r="N83" s="57"/>
    </row>
    <row r="84" spans="1:14">
      <c r="B84" s="95" t="s">
        <v>1057</v>
      </c>
      <c r="C84" s="96"/>
      <c r="D84" s="96"/>
      <c r="E84" s="96"/>
      <c r="F84" s="96"/>
      <c r="G84" s="96"/>
      <c r="H84" s="96"/>
      <c r="I84" s="93"/>
      <c r="J84" s="94"/>
      <c r="K84" s="313">
        <v>0.05</v>
      </c>
      <c r="L84" s="865">
        <f>N78*K84</f>
        <v>291.09496349295262</v>
      </c>
      <c r="M84" s="866"/>
      <c r="N84" s="57"/>
    </row>
    <row r="85" spans="1:14" ht="15" thickBot="1">
      <c r="B85" s="97" t="s">
        <v>1058</v>
      </c>
      <c r="C85" s="98"/>
      <c r="D85" s="98"/>
      <c r="E85" s="98"/>
      <c r="F85" s="98"/>
      <c r="G85" s="98"/>
      <c r="H85" s="98"/>
      <c r="I85" s="99"/>
      <c r="J85" s="100"/>
      <c r="K85" s="314">
        <v>0.05</v>
      </c>
      <c r="L85" s="867">
        <f>N78*K85</f>
        <v>291.09496349295262</v>
      </c>
      <c r="M85" s="868"/>
      <c r="N85" s="57"/>
    </row>
    <row r="86" spans="1:14" ht="15" thickBot="1">
      <c r="B86" s="831" t="s">
        <v>1037</v>
      </c>
      <c r="C86" s="832"/>
      <c r="D86" s="832"/>
      <c r="E86" s="832"/>
      <c r="F86" s="832"/>
      <c r="G86" s="832"/>
      <c r="H86" s="832"/>
      <c r="I86" s="832"/>
      <c r="J86" s="832"/>
      <c r="K86" s="832"/>
      <c r="L86" s="832"/>
      <c r="M86" s="833"/>
      <c r="N86" s="58">
        <f>L83+L84+L85</f>
        <v>1746.5697809577155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7568.4690508167678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400</v>
      </c>
      <c r="N36" s="281">
        <f>K36/M36</f>
        <v>224.76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400</v>
      </c>
      <c r="N37" s="281">
        <f>K37/M37</f>
        <v>389.47</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400</v>
      </c>
      <c r="N38" s="281">
        <f>K38/M38</f>
        <v>210.96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400</v>
      </c>
      <c r="M39" s="849"/>
      <c r="N39" s="281">
        <f>K39/L39</f>
        <v>233.51625000000001</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0.957510097614375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1059.6637600976146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1713</v>
      </c>
      <c r="N48" s="281">
        <f>K48*M48</f>
        <v>3134.79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160070.5</v>
      </c>
      <c r="N49" s="281">
        <f>K49*M49</f>
        <v>3041.3395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6176.1295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20">
        <f>VLOOKUP(A58,TRANSPORTE!A5:D117,4,FALSE)</f>
        <v>1236</v>
      </c>
      <c r="M58" s="921"/>
      <c r="N58" s="296">
        <f>K58*L58</f>
        <v>23.483999999999998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23.483999999999998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SUM(N69:N75)</f>
        <v>95.751009761437501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7355.0282698590527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1471.0056539718107</v>
      </c>
      <c r="M83" s="866"/>
      <c r="N83" s="57"/>
    </row>
    <row r="84" spans="1:14">
      <c r="B84" s="95" t="s">
        <v>1057</v>
      </c>
      <c r="C84" s="96"/>
      <c r="D84" s="96"/>
      <c r="E84" s="96"/>
      <c r="F84" s="96"/>
      <c r="G84" s="96"/>
      <c r="H84" s="96"/>
      <c r="I84" s="93"/>
      <c r="J84" s="94"/>
      <c r="K84" s="313">
        <v>0.05</v>
      </c>
      <c r="L84" s="865">
        <f>N78*K84</f>
        <v>367.75141349295268</v>
      </c>
      <c r="M84" s="866"/>
      <c r="N84" s="57"/>
    </row>
    <row r="85" spans="1:14" ht="15" thickBot="1">
      <c r="B85" s="97" t="s">
        <v>1058</v>
      </c>
      <c r="C85" s="98"/>
      <c r="D85" s="98"/>
      <c r="E85" s="98"/>
      <c r="F85" s="98"/>
      <c r="G85" s="98"/>
      <c r="H85" s="98"/>
      <c r="I85" s="99"/>
      <c r="J85" s="100"/>
      <c r="K85" s="314">
        <v>0.05</v>
      </c>
      <c r="L85" s="867">
        <f>N78*K85</f>
        <v>367.75141349295268</v>
      </c>
      <c r="M85" s="868"/>
      <c r="N85" s="57"/>
    </row>
    <row r="86" spans="1:14" ht="15" thickBot="1">
      <c r="B86" s="831" t="s">
        <v>1037</v>
      </c>
      <c r="C86" s="832"/>
      <c r="D86" s="832"/>
      <c r="E86" s="832"/>
      <c r="F86" s="832"/>
      <c r="G86" s="832"/>
      <c r="H86" s="832"/>
      <c r="I86" s="832"/>
      <c r="J86" s="832"/>
      <c r="K86" s="832"/>
      <c r="L86" s="832"/>
      <c r="M86" s="833"/>
      <c r="N86" s="58">
        <f>L83+L84+L85</f>
        <v>2206.5084809577161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9561.5367508167692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400</v>
      </c>
      <c r="N36" s="281">
        <f>K36/M36</f>
        <v>224.76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400</v>
      </c>
      <c r="N37" s="281">
        <f>K37/M37</f>
        <v>389.47</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400</v>
      </c>
      <c r="N38" s="281">
        <f>K38/M38</f>
        <v>210.96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400</v>
      </c>
      <c r="M39" s="849"/>
      <c r="N39" s="281">
        <f>K39/L39</f>
        <v>233.51625000000001</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0.957510097614375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1059.6637600976146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160070.5</v>
      </c>
      <c r="N48" s="281">
        <f>K48*M48</f>
        <v>2080.9164999999998</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1713</v>
      </c>
      <c r="N49" s="281">
        <f>K49*M49</f>
        <v>2569.5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4650.4164999999994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20">
        <f>VLOOKUP(A58,TRANSPORTE!A5:D117,4,FALSE)</f>
        <v>1236</v>
      </c>
      <c r="M58" s="921"/>
      <c r="N58" s="296">
        <f>K58*L58</f>
        <v>16.067999999999998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16.067999999999998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95.751009761437501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5821.8992698590519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1164.3798539718105</v>
      </c>
      <c r="M83" s="866"/>
      <c r="N83" s="57"/>
    </row>
    <row r="84" spans="1:14">
      <c r="B84" s="95" t="s">
        <v>1057</v>
      </c>
      <c r="C84" s="96"/>
      <c r="D84" s="96"/>
      <c r="E84" s="96"/>
      <c r="F84" s="96"/>
      <c r="G84" s="96"/>
      <c r="H84" s="96"/>
      <c r="I84" s="93"/>
      <c r="J84" s="94"/>
      <c r="K84" s="313">
        <v>0.05</v>
      </c>
      <c r="L84" s="865">
        <f>N78*K84</f>
        <v>291.09496349295262</v>
      </c>
      <c r="M84" s="866"/>
      <c r="N84" s="57"/>
    </row>
    <row r="85" spans="1:14" ht="15" thickBot="1">
      <c r="B85" s="97" t="s">
        <v>1058</v>
      </c>
      <c r="C85" s="98"/>
      <c r="D85" s="98"/>
      <c r="E85" s="98"/>
      <c r="F85" s="98"/>
      <c r="G85" s="98"/>
      <c r="H85" s="98"/>
      <c r="I85" s="99"/>
      <c r="J85" s="100"/>
      <c r="K85" s="314">
        <v>0.05</v>
      </c>
      <c r="L85" s="867">
        <f>N78*K85</f>
        <v>291.09496349295262</v>
      </c>
      <c r="M85" s="868"/>
      <c r="N85" s="57"/>
    </row>
    <row r="86" spans="1:14" ht="15" thickBot="1">
      <c r="B86" s="831" t="s">
        <v>1037</v>
      </c>
      <c r="C86" s="832"/>
      <c r="D86" s="832"/>
      <c r="E86" s="832"/>
      <c r="F86" s="832"/>
      <c r="G86" s="832"/>
      <c r="H86" s="832"/>
      <c r="I86" s="832"/>
      <c r="J86" s="832"/>
      <c r="K86" s="832"/>
      <c r="L86" s="832"/>
      <c r="M86" s="833"/>
      <c r="N86" s="58">
        <f>L83+L84+L85</f>
        <v>1746.5697809577155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7568.4690508167678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B18" zoomScale="91" zoomScaleNormal="91"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92">
        <v>275</v>
      </c>
      <c r="N36" s="281">
        <f>K36/M36</f>
        <v>326.92363636363638</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92">
        <f>M36</f>
        <v>275</v>
      </c>
      <c r="N37" s="281">
        <f>K37/M37</f>
        <v>566.50181818181818</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92">
        <v>275</v>
      </c>
      <c r="N38" s="281">
        <f>K38/M38</f>
        <v>306.85090909090911</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961">
        <v>275</v>
      </c>
      <c r="M39" s="962"/>
      <c r="N39" s="281">
        <f>K39/L39</f>
        <v>339.66</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1.3927419601663635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1541.3291055965303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51950</v>
      </c>
      <c r="N48" s="281">
        <f>K48*M48</f>
        <v>1298.75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37376.5</v>
      </c>
      <c r="N49" s="281">
        <f>K49*M49</f>
        <v>485.89449999999999</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1713</v>
      </c>
      <c r="N50" s="281">
        <f>K50*M50</f>
        <v>7263.1200000000008</v>
      </c>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9047.7645000000011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20">
        <f>VLOOKUP(A58,TRANSPORTE!A5:D117,4,FALSE)</f>
        <v>1236</v>
      </c>
      <c r="M58" s="921"/>
      <c r="N58" s="296">
        <f>K58*L58</f>
        <v>46.967999999999996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46.967999999999996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SUM(N69:N75)</f>
        <v>139.27419601663635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10775.33580161317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2155.0671603226342</v>
      </c>
      <c r="M83" s="866"/>
      <c r="N83" s="57"/>
    </row>
    <row r="84" spans="1:14">
      <c r="B84" s="95" t="s">
        <v>1057</v>
      </c>
      <c r="C84" s="96"/>
      <c r="D84" s="96"/>
      <c r="E84" s="96"/>
      <c r="F84" s="96"/>
      <c r="G84" s="96"/>
      <c r="H84" s="96"/>
      <c r="I84" s="93"/>
      <c r="J84" s="94"/>
      <c r="K84" s="313">
        <v>0.05</v>
      </c>
      <c r="L84" s="865">
        <f>N78*K84</f>
        <v>538.76679008065855</v>
      </c>
      <c r="M84" s="866"/>
      <c r="N84" s="57"/>
    </row>
    <row r="85" spans="1:14" ht="15" thickBot="1">
      <c r="B85" s="97" t="s">
        <v>1058</v>
      </c>
      <c r="C85" s="98"/>
      <c r="D85" s="98"/>
      <c r="E85" s="98"/>
      <c r="F85" s="98"/>
      <c r="G85" s="98"/>
      <c r="H85" s="98"/>
      <c r="I85" s="99"/>
      <c r="J85" s="100"/>
      <c r="K85" s="314">
        <v>0.05</v>
      </c>
      <c r="L85" s="867">
        <f>N78*K85</f>
        <v>538.76679008065855</v>
      </c>
      <c r="M85" s="868"/>
      <c r="N85" s="57"/>
    </row>
    <row r="86" spans="1:14" ht="15" thickBot="1">
      <c r="B86" s="831" t="s">
        <v>1037</v>
      </c>
      <c r="C86" s="832"/>
      <c r="D86" s="832"/>
      <c r="E86" s="832"/>
      <c r="F86" s="832"/>
      <c r="G86" s="832"/>
      <c r="H86" s="832"/>
      <c r="I86" s="832"/>
      <c r="J86" s="832"/>
      <c r="K86" s="832"/>
      <c r="L86" s="832"/>
      <c r="M86" s="833"/>
      <c r="N86" s="58">
        <f>L83+L84+L85</f>
        <v>3232.6007404839515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14007.936542097121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92">
        <v>275</v>
      </c>
      <c r="N36" s="281">
        <f>K36/M36</f>
        <v>326.92363636363638</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92">
        <v>275</v>
      </c>
      <c r="N37" s="281">
        <f>K37/M37</f>
        <v>566.50181818181818</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92">
        <v>275</v>
      </c>
      <c r="N38" s="281">
        <f>K38/M38</f>
        <v>306.85090909090911</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961">
        <v>275</v>
      </c>
      <c r="M39" s="962"/>
      <c r="N39" s="281">
        <f>K39/L39</f>
        <v>339.66</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1.3927419601663635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1541.3291055965303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51950</v>
      </c>
      <c r="N48" s="281">
        <f>K48*M48</f>
        <v>987.05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37376.5</v>
      </c>
      <c r="N49" s="281">
        <f>K49*M49</f>
        <v>373.76499999999999</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1713</v>
      </c>
      <c r="N50" s="281">
        <f>K50*M50</f>
        <v>5550.1200000000008</v>
      </c>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6910.9350000000013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20">
        <f>VLOOKUP(A58,TRANSPORTE!A5:D117,4,FALSE)</f>
        <v>1236</v>
      </c>
      <c r="M58" s="921"/>
      <c r="N58" s="296">
        <f>K58*L58</f>
        <v>35.844000000000001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35.844000000000001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139.27419601663635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8627.3823016131682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1725.4764603226338</v>
      </c>
      <c r="M83" s="866"/>
      <c r="N83" s="57"/>
    </row>
    <row r="84" spans="1:14">
      <c r="B84" s="95" t="s">
        <v>1057</v>
      </c>
      <c r="C84" s="96"/>
      <c r="D84" s="96"/>
      <c r="E84" s="96"/>
      <c r="F84" s="96"/>
      <c r="G84" s="96"/>
      <c r="H84" s="96"/>
      <c r="I84" s="93"/>
      <c r="J84" s="94"/>
      <c r="K84" s="313">
        <v>0.05</v>
      </c>
      <c r="L84" s="865">
        <f>N78*K84</f>
        <v>431.36911508065845</v>
      </c>
      <c r="M84" s="866"/>
      <c r="N84" s="57"/>
    </row>
    <row r="85" spans="1:14" ht="15" thickBot="1">
      <c r="B85" s="97" t="s">
        <v>1058</v>
      </c>
      <c r="C85" s="98"/>
      <c r="D85" s="98"/>
      <c r="E85" s="98"/>
      <c r="F85" s="98"/>
      <c r="G85" s="98"/>
      <c r="H85" s="98"/>
      <c r="I85" s="99"/>
      <c r="J85" s="100"/>
      <c r="K85" s="314">
        <v>0.05</v>
      </c>
      <c r="L85" s="867">
        <f>N78*K85</f>
        <v>431.36911508065845</v>
      </c>
      <c r="M85" s="868"/>
      <c r="N85" s="57"/>
    </row>
    <row r="86" spans="1:14" ht="15" thickBot="1">
      <c r="B86" s="831" t="s">
        <v>1037</v>
      </c>
      <c r="C86" s="832"/>
      <c r="D86" s="832"/>
      <c r="E86" s="832"/>
      <c r="F86" s="832"/>
      <c r="G86" s="832"/>
      <c r="H86" s="832"/>
      <c r="I86" s="832"/>
      <c r="J86" s="832"/>
      <c r="K86" s="832"/>
      <c r="L86" s="832"/>
      <c r="M86" s="833"/>
      <c r="N86" s="58">
        <f>L83+L84+L85</f>
        <v>2588.2146904839506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11215.596992097118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275</v>
      </c>
      <c r="N36" s="281">
        <f>K36/M36</f>
        <v>326.92363636363638</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275</v>
      </c>
      <c r="N37" s="281">
        <f>K37/M37</f>
        <v>566.50181818181818</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275</v>
      </c>
      <c r="N38" s="281">
        <f>K38/M38</f>
        <v>306.85090909090911</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275</v>
      </c>
      <c r="M39" s="849"/>
      <c r="N39" s="281">
        <f>K39/L39</f>
        <v>339.66</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1.3927419601663635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1541.3291055965303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51950</v>
      </c>
      <c r="N48" s="281">
        <f>K48*M48</f>
        <v>1298.75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37376.5</v>
      </c>
      <c r="N49" s="281">
        <f>K49*M49</f>
        <v>485.89449999999999</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0</v>
      </c>
      <c r="N50" s="281">
        <f>K50*M50</f>
        <v>0</v>
      </c>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1784.6444999999999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20">
        <f>VLOOKUP(A58,TRANSPORTE!A5:D117,4,FALSE)</f>
        <v>1236</v>
      </c>
      <c r="M58" s="921"/>
      <c r="N58" s="296">
        <f>K58*L58</f>
        <v>46.967999999999996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46.967999999999996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139.27419601663635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3512.2158016131666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702.44316032263339</v>
      </c>
      <c r="M83" s="866"/>
      <c r="N83" s="57"/>
    </row>
    <row r="84" spans="1:14">
      <c r="B84" s="95" t="s">
        <v>1057</v>
      </c>
      <c r="C84" s="96"/>
      <c r="D84" s="96"/>
      <c r="E84" s="96"/>
      <c r="F84" s="96"/>
      <c r="G84" s="96"/>
      <c r="H84" s="96"/>
      <c r="I84" s="93"/>
      <c r="J84" s="94"/>
      <c r="K84" s="313">
        <v>0.05</v>
      </c>
      <c r="L84" s="865">
        <f>N78*K84</f>
        <v>175.61079008065835</v>
      </c>
      <c r="M84" s="866"/>
      <c r="N84" s="57"/>
    </row>
    <row r="85" spans="1:14" ht="15" thickBot="1">
      <c r="B85" s="97" t="s">
        <v>1058</v>
      </c>
      <c r="C85" s="98"/>
      <c r="D85" s="98"/>
      <c r="E85" s="98"/>
      <c r="F85" s="98"/>
      <c r="G85" s="98"/>
      <c r="H85" s="98"/>
      <c r="I85" s="99"/>
      <c r="J85" s="100"/>
      <c r="K85" s="314">
        <v>0.05</v>
      </c>
      <c r="L85" s="867">
        <f>N78*K85</f>
        <v>175.61079008065835</v>
      </c>
      <c r="M85" s="868"/>
      <c r="N85" s="57"/>
    </row>
    <row r="86" spans="1:14" ht="15" thickBot="1">
      <c r="B86" s="831" t="s">
        <v>1037</v>
      </c>
      <c r="C86" s="832"/>
      <c r="D86" s="832"/>
      <c r="E86" s="832"/>
      <c r="F86" s="832"/>
      <c r="G86" s="832"/>
      <c r="H86" s="832"/>
      <c r="I86" s="832"/>
      <c r="J86" s="832"/>
      <c r="K86" s="832"/>
      <c r="L86" s="832"/>
      <c r="M86" s="833"/>
      <c r="N86" s="58">
        <f>L83+L84+L85</f>
        <v>1053.66474048395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4565.8805420971166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275</v>
      </c>
      <c r="N36" s="281">
        <f>K36/M36</f>
        <v>326.92363636363638</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275</v>
      </c>
      <c r="N37" s="281">
        <f>K37/M37</f>
        <v>566.50181818181818</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275</v>
      </c>
      <c r="N38" s="281">
        <f>K38/M38</f>
        <v>306.85090909090911</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78">
        <f>VLOOKUP(A39,EQUIPOS!A9:D166,4,FALSE)</f>
        <v>93406.5</v>
      </c>
      <c r="L39" s="848">
        <v>275</v>
      </c>
      <c r="M39" s="849"/>
      <c r="N39" s="281">
        <f>K39/L39</f>
        <v>339.66</v>
      </c>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1.3927419601663635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1541.3291055965303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51950</v>
      </c>
      <c r="N48" s="281">
        <f>K48*M48</f>
        <v>987.05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37376.5</v>
      </c>
      <c r="N49" s="281">
        <f>K49*M49</f>
        <v>373.76499999999999</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0</v>
      </c>
      <c r="N50" s="281">
        <f>K50*M50</f>
        <v>0</v>
      </c>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1360.8150000000001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20">
        <f>VLOOKUP(A58,TRANSPORTE!A5:D117,4,FALSE)</f>
        <v>1236</v>
      </c>
      <c r="M58" s="921"/>
      <c r="N58" s="296">
        <f>K58*L58</f>
        <v>35.844000000000001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35.844000000000001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139.27419601663635</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3077.262301613167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615.45246032263344</v>
      </c>
      <c r="M83" s="866"/>
      <c r="N83" s="57"/>
    </row>
    <row r="84" spans="1:14">
      <c r="B84" s="95" t="s">
        <v>1057</v>
      </c>
      <c r="C84" s="96"/>
      <c r="D84" s="96"/>
      <c r="E84" s="96"/>
      <c r="F84" s="96"/>
      <c r="G84" s="96"/>
      <c r="H84" s="96"/>
      <c r="I84" s="93"/>
      <c r="J84" s="94"/>
      <c r="K84" s="313">
        <v>0.05</v>
      </c>
      <c r="L84" s="865">
        <f>N78*K84</f>
        <v>153.86311508065836</v>
      </c>
      <c r="M84" s="866"/>
      <c r="N84" s="57"/>
    </row>
    <row r="85" spans="1:14" ht="15" thickBot="1">
      <c r="B85" s="97" t="s">
        <v>1058</v>
      </c>
      <c r="C85" s="98"/>
      <c r="D85" s="98"/>
      <c r="E85" s="98"/>
      <c r="F85" s="98"/>
      <c r="G85" s="98"/>
      <c r="H85" s="98"/>
      <c r="I85" s="99"/>
      <c r="J85" s="100"/>
      <c r="K85" s="314">
        <v>0.05</v>
      </c>
      <c r="L85" s="867">
        <f>N78*K85</f>
        <v>153.86311508065836</v>
      </c>
      <c r="M85" s="868"/>
      <c r="N85" s="57"/>
    </row>
    <row r="86" spans="1:14" ht="15" thickBot="1">
      <c r="B86" s="831" t="s">
        <v>1037</v>
      </c>
      <c r="C86" s="832"/>
      <c r="D86" s="832"/>
      <c r="E86" s="832"/>
      <c r="F86" s="832"/>
      <c r="G86" s="832"/>
      <c r="H86" s="832"/>
      <c r="I86" s="832"/>
      <c r="J86" s="832"/>
      <c r="K86" s="832"/>
      <c r="L86" s="832"/>
      <c r="M86" s="833"/>
      <c r="N86" s="58">
        <f>L83+L84+L85</f>
        <v>923.17869048395028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4000.4409920971175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418</v>
      </c>
      <c r="N36" s="281">
        <f>K36/M36</f>
        <v>215.08133971291866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418</v>
      </c>
      <c r="N37" s="281">
        <f>K37/M37</f>
        <v>372.69856459330146</v>
      </c>
    </row>
    <row r="38" spans="1:14">
      <c r="A38" t="s">
        <v>225</v>
      </c>
      <c r="B38" s="844" t="str">
        <f>VLOOKUP(A38,EQUIPOS!A8:D154,3,FALSE)</f>
        <v>Esparcidor de gravilla, Ancho de esparcimiento 3100mm, Velocidad de trabajo 10—20km2/h</v>
      </c>
      <c r="C38" s="845"/>
      <c r="D38" s="845"/>
      <c r="E38" s="845"/>
      <c r="F38" s="845"/>
      <c r="G38" s="845"/>
      <c r="H38" s="846"/>
      <c r="I38" s="276"/>
      <c r="J38" s="277"/>
      <c r="K38" s="278">
        <f>VLOOKUP(A38,EQUIPOS!A8:D165,4,FALSE)</f>
        <v>93406.5</v>
      </c>
      <c r="L38" s="279"/>
      <c r="M38" s="280">
        <v>418</v>
      </c>
      <c r="N38" s="281">
        <f>K38/M38</f>
        <v>223.46052631578948</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0.91627760537260772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812.15670822738218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197410.5</v>
      </c>
      <c r="N48" s="281">
        <f>K48*M48</f>
        <v>1974.105</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1713</v>
      </c>
      <c r="N49" s="281">
        <f>K49*M49</f>
        <v>2141.25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4115.3549999999996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20">
        <f>VLOOKUP(A58,TRANSPORTE!A5:D117,4,FALSE)</f>
        <v>1236</v>
      </c>
      <c r="M58" s="921"/>
      <c r="N58" s="296">
        <f>K58*L58</f>
        <v>12.36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12.36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91.62776053726077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5031.4994687646422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1006.2998937529285</v>
      </c>
      <c r="M83" s="866"/>
      <c r="N83" s="57"/>
    </row>
    <row r="84" spans="1:14">
      <c r="B84" s="95" t="s">
        <v>1057</v>
      </c>
      <c r="C84" s="96"/>
      <c r="D84" s="96"/>
      <c r="E84" s="96"/>
      <c r="F84" s="96"/>
      <c r="G84" s="96"/>
      <c r="H84" s="96"/>
      <c r="I84" s="93"/>
      <c r="J84" s="94"/>
      <c r="K84" s="313">
        <v>0.05</v>
      </c>
      <c r="L84" s="865">
        <f>N78*K84</f>
        <v>251.57497343823212</v>
      </c>
      <c r="M84" s="866"/>
      <c r="N84" s="57"/>
    </row>
    <row r="85" spans="1:14" ht="15" thickBot="1">
      <c r="B85" s="97" t="s">
        <v>1058</v>
      </c>
      <c r="C85" s="98"/>
      <c r="D85" s="98"/>
      <c r="E85" s="98"/>
      <c r="F85" s="98"/>
      <c r="G85" s="98"/>
      <c r="H85" s="98"/>
      <c r="I85" s="99"/>
      <c r="J85" s="100"/>
      <c r="K85" s="314">
        <v>0.05</v>
      </c>
      <c r="L85" s="867">
        <f>N78*K85</f>
        <v>251.57497343823212</v>
      </c>
      <c r="M85" s="868"/>
      <c r="N85" s="57"/>
    </row>
    <row r="86" spans="1:14" ht="15" thickBot="1">
      <c r="B86" s="831" t="s">
        <v>1037</v>
      </c>
      <c r="C86" s="832"/>
      <c r="D86" s="832"/>
      <c r="E86" s="832"/>
      <c r="F86" s="832"/>
      <c r="G86" s="832"/>
      <c r="H86" s="832"/>
      <c r="I86" s="832"/>
      <c r="J86" s="832"/>
      <c r="K86" s="832"/>
      <c r="L86" s="832"/>
      <c r="M86" s="833"/>
      <c r="N86" s="58">
        <f>L83+L84+L85</f>
        <v>1509.4498406293926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6540.9493093940346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3"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154</v>
      </c>
      <c r="B36" s="844" t="str">
        <f>VLOOKUP(A36,EQUIPOS!A6:D154,3,FALSE)</f>
        <v>Carrotanque Irrigador de asfalto, 1000 GALONES DE CAPACIDAD</v>
      </c>
      <c r="C36" s="845"/>
      <c r="D36" s="845"/>
      <c r="E36" s="845"/>
      <c r="F36" s="845"/>
      <c r="G36" s="845"/>
      <c r="H36" s="846"/>
      <c r="I36" s="276"/>
      <c r="J36" s="277"/>
      <c r="K36" s="278">
        <f>VLOOKUP(A36,EQUIPOS!A6:D163,4,FALSE)</f>
        <v>89904</v>
      </c>
      <c r="L36" s="279"/>
      <c r="M36" s="280">
        <v>418</v>
      </c>
      <c r="N36" s="281">
        <f>K36/M36</f>
        <v>215.08133971291866</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418</v>
      </c>
      <c r="N37" s="281">
        <f>K37/M37</f>
        <v>372.69856459330146</v>
      </c>
    </row>
    <row r="38" spans="1:14">
      <c r="A38" t="s">
        <v>225</v>
      </c>
      <c r="B38" s="844" t="str">
        <f>VLOOKUP(A38,EQUIPOS!A8:D154,3,FALSE)</f>
        <v>Esparcidor de gravilla, Ancho de esparcimiento 3100mm, Velocidad de trabajo 10—20km2/h</v>
      </c>
      <c r="C38" s="845"/>
      <c r="D38" s="845"/>
      <c r="E38" s="845"/>
      <c r="F38" s="845"/>
      <c r="G38" s="845"/>
      <c r="H38" s="846"/>
      <c r="I38" s="276"/>
      <c r="J38" s="277"/>
      <c r="K38" s="278">
        <f>VLOOKUP(A38,EQUIPOS!A8:D165,4,FALSE)</f>
        <v>93406.5</v>
      </c>
      <c r="L38" s="279"/>
      <c r="M38" s="280">
        <v>418</v>
      </c>
      <c r="N38" s="281">
        <f>K38/M38</f>
        <v>223.46052631578948</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0.91627760537260772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812.15670822738218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197410.5</v>
      </c>
      <c r="N48" s="281">
        <f>K48*M48</f>
        <v>1974.105</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68140.5</v>
      </c>
      <c r="N49" s="281">
        <f>K49*M49</f>
        <v>85175.625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26"/>
      <c r="C52" s="827"/>
      <c r="D52" s="827"/>
      <c r="E52" s="827"/>
      <c r="F52" s="827"/>
      <c r="G52" s="827"/>
      <c r="H52" s="827"/>
      <c r="I52" s="828"/>
      <c r="J52" s="48"/>
      <c r="K52" s="50"/>
      <c r="L52" s="829"/>
      <c r="M52" s="830"/>
      <c r="N52" s="51"/>
    </row>
    <row r="53" spans="1:72" ht="15" thickBot="1">
      <c r="B53" s="831" t="s">
        <v>1037</v>
      </c>
      <c r="C53" s="832"/>
      <c r="D53" s="832"/>
      <c r="E53" s="832"/>
      <c r="F53" s="832"/>
      <c r="G53" s="832"/>
      <c r="H53" s="832"/>
      <c r="I53" s="832"/>
      <c r="J53" s="832"/>
      <c r="K53" s="832"/>
      <c r="L53" s="832"/>
      <c r="M53" s="833"/>
      <c r="N53" s="403">
        <f>SUM(N48:N52)</f>
        <v>87149.73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34" t="s">
        <v>1045</v>
      </c>
      <c r="M57" s="807"/>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20">
        <f>VLOOKUP(A58,TRANSPORTE!A5:D117,4,FALSE)</f>
        <v>1236</v>
      </c>
      <c r="M58" s="921"/>
      <c r="N58" s="296">
        <f>K58*L58</f>
        <v>12.36</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20"/>
      <c r="M63" s="821"/>
      <c r="N63" s="133"/>
    </row>
    <row r="64" spans="1:72" ht="15" thickBot="1">
      <c r="B64" s="837" t="s">
        <v>1037</v>
      </c>
      <c r="C64" s="838"/>
      <c r="D64" s="838"/>
      <c r="E64" s="838"/>
      <c r="F64" s="838"/>
      <c r="G64" s="838"/>
      <c r="H64" s="838"/>
      <c r="I64" s="838"/>
      <c r="J64" s="838"/>
      <c r="K64" s="838"/>
      <c r="L64" s="838"/>
      <c r="M64" s="839"/>
      <c r="N64" s="110">
        <f>N58+N59+N60+N61+N62</f>
        <v>12.36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91.62776053726077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88065.874468764639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17613.17489375293</v>
      </c>
      <c r="M83" s="866"/>
      <c r="N83" s="57"/>
    </row>
    <row r="84" spans="1:14">
      <c r="B84" s="95" t="s">
        <v>1057</v>
      </c>
      <c r="C84" s="96"/>
      <c r="D84" s="96"/>
      <c r="E84" s="96"/>
      <c r="F84" s="96"/>
      <c r="G84" s="96"/>
      <c r="H84" s="96"/>
      <c r="I84" s="93"/>
      <c r="J84" s="94"/>
      <c r="K84" s="313">
        <v>0.05</v>
      </c>
      <c r="L84" s="865">
        <f>N78*K84</f>
        <v>4403.2937234382325</v>
      </c>
      <c r="M84" s="866"/>
      <c r="N84" s="57"/>
    </row>
    <row r="85" spans="1:14" ht="15" thickBot="1">
      <c r="B85" s="97" t="s">
        <v>1058</v>
      </c>
      <c r="C85" s="98"/>
      <c r="D85" s="98"/>
      <c r="E85" s="98"/>
      <c r="F85" s="98"/>
      <c r="G85" s="98"/>
      <c r="H85" s="98"/>
      <c r="I85" s="99"/>
      <c r="J85" s="100"/>
      <c r="K85" s="314">
        <v>0.05</v>
      </c>
      <c r="L85" s="867">
        <f>N78*K85</f>
        <v>4403.2937234382325</v>
      </c>
      <c r="M85" s="868"/>
      <c r="N85" s="57"/>
    </row>
    <row r="86" spans="1:14" ht="15" thickBot="1">
      <c r="B86" s="831" t="s">
        <v>1037</v>
      </c>
      <c r="C86" s="832"/>
      <c r="D86" s="832"/>
      <c r="E86" s="832"/>
      <c r="F86" s="832"/>
      <c r="G86" s="832"/>
      <c r="H86" s="832"/>
      <c r="I86" s="832"/>
      <c r="J86" s="832"/>
      <c r="K86" s="832"/>
      <c r="L86" s="832"/>
      <c r="M86" s="833"/>
      <c r="N86" s="58">
        <f>L83+L84+L85</f>
        <v>26419.762340629397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114485.63680939404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89904</v>
      </c>
      <c r="N48" s="281">
        <f>K48*M48</f>
        <v>1123.8</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2512</v>
      </c>
      <c r="N49" s="281">
        <f>K49*M49</f>
        <v>3673.8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4797.6000000000004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20">
        <f>VLOOKUP(A58,TRANSPORTE!A5:D117,4,FALSE)</f>
        <v>1236</v>
      </c>
      <c r="M58" s="921"/>
      <c r="N58" s="296">
        <f>K58*L58</f>
        <v>15.450000000000001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15.450000000000001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5284.9465132393689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1056.9893026478737</v>
      </c>
      <c r="M83" s="866"/>
      <c r="N83" s="57"/>
    </row>
    <row r="84" spans="1:14">
      <c r="B84" s="95" t="s">
        <v>1057</v>
      </c>
      <c r="C84" s="96"/>
      <c r="D84" s="96"/>
      <c r="E84" s="96"/>
      <c r="F84" s="96"/>
      <c r="G84" s="96"/>
      <c r="H84" s="96"/>
      <c r="I84" s="93"/>
      <c r="J84" s="94"/>
      <c r="K84" s="313">
        <v>0.05</v>
      </c>
      <c r="L84" s="865">
        <f>N78*K84</f>
        <v>264.24732566196843</v>
      </c>
      <c r="M84" s="866"/>
      <c r="N84" s="57"/>
    </row>
    <row r="85" spans="1:14" ht="15" thickBot="1">
      <c r="B85" s="97" t="s">
        <v>1058</v>
      </c>
      <c r="C85" s="98"/>
      <c r="D85" s="98"/>
      <c r="E85" s="98"/>
      <c r="F85" s="98"/>
      <c r="G85" s="98"/>
      <c r="H85" s="98"/>
      <c r="I85" s="99"/>
      <c r="J85" s="100"/>
      <c r="K85" s="314">
        <v>0.05</v>
      </c>
      <c r="L85" s="867">
        <f>N78*K85</f>
        <v>264.24732566196843</v>
      </c>
      <c r="M85" s="868"/>
      <c r="N85" s="57"/>
    </row>
    <row r="86" spans="1:14" ht="15" thickBot="1">
      <c r="B86" s="831" t="s">
        <v>1037</v>
      </c>
      <c r="C86" s="832"/>
      <c r="D86" s="832"/>
      <c r="E86" s="832"/>
      <c r="F86" s="832"/>
      <c r="G86" s="832"/>
      <c r="H86" s="832"/>
      <c r="I86" s="832"/>
      <c r="J86" s="832"/>
      <c r="K86" s="832"/>
      <c r="L86" s="832"/>
      <c r="M86" s="833"/>
      <c r="N86" s="58">
        <f>L83+L84+L85</f>
        <v>1585.4839539718107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6870.4304672111793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73446</v>
      </c>
      <c r="N48" s="281">
        <f>K48*M48</f>
        <v>697.73699999999997</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2512</v>
      </c>
      <c r="N49" s="281">
        <f>K49*M49</f>
        <v>3543.8040000000001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4241.5410000000002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20">
        <f>VLOOKUP(A58,TRANSPORTE!A5:D117,4,FALSE)</f>
        <v>1236</v>
      </c>
      <c r="M58" s="921"/>
      <c r="N58" s="296">
        <f>K58*L58</f>
        <v>11.741999999999999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11.741999999999999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4725.179513239369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945.03590264787385</v>
      </c>
      <c r="M83" s="866"/>
      <c r="N83" s="57"/>
    </row>
    <row r="84" spans="1:14">
      <c r="B84" s="95" t="s">
        <v>1057</v>
      </c>
      <c r="C84" s="96"/>
      <c r="D84" s="96"/>
      <c r="E84" s="96"/>
      <c r="F84" s="96"/>
      <c r="G84" s="96"/>
      <c r="H84" s="96"/>
      <c r="I84" s="93"/>
      <c r="J84" s="94"/>
      <c r="K84" s="313">
        <v>0.05</v>
      </c>
      <c r="L84" s="865">
        <f>N78*K84</f>
        <v>236.25897566196846</v>
      </c>
      <c r="M84" s="866"/>
      <c r="N84" s="57"/>
    </row>
    <row r="85" spans="1:14" ht="15" thickBot="1">
      <c r="B85" s="97" t="s">
        <v>1058</v>
      </c>
      <c r="C85" s="98"/>
      <c r="D85" s="98"/>
      <c r="E85" s="98"/>
      <c r="F85" s="98"/>
      <c r="G85" s="98"/>
      <c r="H85" s="98"/>
      <c r="I85" s="99"/>
      <c r="J85" s="100"/>
      <c r="K85" s="314">
        <v>0.05</v>
      </c>
      <c r="L85" s="867">
        <f>N78*K85</f>
        <v>236.25897566196846</v>
      </c>
      <c r="M85" s="868"/>
      <c r="N85" s="57"/>
    </row>
    <row r="86" spans="1:14" ht="15" thickBot="1">
      <c r="B86" s="831" t="s">
        <v>1037</v>
      </c>
      <c r="C86" s="832"/>
      <c r="D86" s="832"/>
      <c r="E86" s="832"/>
      <c r="F86" s="832"/>
      <c r="G86" s="832"/>
      <c r="H86" s="832"/>
      <c r="I86" s="832"/>
      <c r="J86" s="832"/>
      <c r="K86" s="832"/>
      <c r="L86" s="832"/>
      <c r="M86" s="833"/>
      <c r="N86" s="58">
        <f>L83+L84+L85</f>
        <v>1417.5538539718107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6142.7333672111799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topLeftCell="A22"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117515</v>
      </c>
      <c r="N48" s="281">
        <f>K48*M48</f>
        <v>1116.3924999999999</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2512</v>
      </c>
      <c r="N49" s="281">
        <f>K49*M49</f>
        <v>4295.5199999999995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SUM(N48:N53)</f>
        <v>5411.9124999999995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20">
        <f>VLOOKUP(A59,TRANSPORTE!A5:D117,4,FALSE)</f>
        <v>1236</v>
      </c>
      <c r="M59" s="921"/>
      <c r="N59" s="296">
        <f>K59*L59</f>
        <v>11.741999999999999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11.741999999999999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5895.5510132393683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1179.1102026478736</v>
      </c>
      <c r="M83" s="866"/>
      <c r="N83" s="57"/>
    </row>
    <row r="84" spans="1:14">
      <c r="B84" s="95" t="s">
        <v>1057</v>
      </c>
      <c r="C84" s="96"/>
      <c r="D84" s="96"/>
      <c r="E84" s="96"/>
      <c r="F84" s="96"/>
      <c r="G84" s="96"/>
      <c r="H84" s="96"/>
      <c r="I84" s="93"/>
      <c r="J84" s="94"/>
      <c r="K84" s="313">
        <v>0.05</v>
      </c>
      <c r="L84" s="865">
        <f>N78*K84</f>
        <v>294.77755066196841</v>
      </c>
      <c r="M84" s="866"/>
      <c r="N84" s="57"/>
    </row>
    <row r="85" spans="1:14" ht="15" thickBot="1">
      <c r="B85" s="97" t="s">
        <v>1058</v>
      </c>
      <c r="C85" s="98"/>
      <c r="D85" s="98"/>
      <c r="E85" s="98"/>
      <c r="F85" s="98"/>
      <c r="G85" s="98"/>
      <c r="H85" s="98"/>
      <c r="I85" s="99"/>
      <c r="J85" s="100"/>
      <c r="K85" s="314">
        <v>0.05</v>
      </c>
      <c r="L85" s="867">
        <f>N78*K85</f>
        <v>294.77755066196841</v>
      </c>
      <c r="M85" s="868"/>
      <c r="N85" s="57"/>
    </row>
    <row r="86" spans="1:14" ht="15" thickBot="1">
      <c r="B86" s="831" t="s">
        <v>1037</v>
      </c>
      <c r="C86" s="832"/>
      <c r="D86" s="832"/>
      <c r="E86" s="832"/>
      <c r="F86" s="832"/>
      <c r="G86" s="832"/>
      <c r="H86" s="832"/>
      <c r="I86" s="832"/>
      <c r="J86" s="832"/>
      <c r="K86" s="832"/>
      <c r="L86" s="832"/>
      <c r="M86" s="833"/>
      <c r="N86" s="58">
        <f>L83+L84+L85</f>
        <v>1768.6653039718105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7664.2163172111786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1104.5</v>
      </c>
      <c r="N48" s="281">
        <f>K48*M48</f>
        <v>5.2463749999999996</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2512</v>
      </c>
      <c r="N49" s="281">
        <f>K49*M49</f>
        <v>2684.7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2689.946375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20">
        <f>VLOOKUP(A58,TRANSPORTE!A5:D117,4,FALSE)</f>
        <v>1236</v>
      </c>
      <c r="M58" s="921"/>
      <c r="N58" s="296">
        <f>K58*L58</f>
        <v>5.8709999999999996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5.8709999999999996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3167.7138882393679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633.54277764787366</v>
      </c>
      <c r="M83" s="866"/>
      <c r="N83" s="57"/>
    </row>
    <row r="84" spans="1:14">
      <c r="B84" s="95" t="s">
        <v>1057</v>
      </c>
      <c r="C84" s="96"/>
      <c r="D84" s="96"/>
      <c r="E84" s="96"/>
      <c r="F84" s="96"/>
      <c r="G84" s="96"/>
      <c r="H84" s="96"/>
      <c r="I84" s="93"/>
      <c r="J84" s="94"/>
      <c r="K84" s="313">
        <v>0.05</v>
      </c>
      <c r="L84" s="865">
        <f>N78*K84</f>
        <v>158.38569441196842</v>
      </c>
      <c r="M84" s="866"/>
      <c r="N84" s="57"/>
    </row>
    <row r="85" spans="1:14" ht="15" thickBot="1">
      <c r="B85" s="97" t="s">
        <v>1058</v>
      </c>
      <c r="C85" s="98"/>
      <c r="D85" s="98"/>
      <c r="E85" s="98"/>
      <c r="F85" s="98"/>
      <c r="G85" s="98"/>
      <c r="H85" s="98"/>
      <c r="I85" s="99"/>
      <c r="J85" s="100"/>
      <c r="K85" s="314">
        <v>0.05</v>
      </c>
      <c r="L85" s="867">
        <f>N78*K85</f>
        <v>158.38569441196842</v>
      </c>
      <c r="M85" s="868"/>
      <c r="N85" s="57"/>
    </row>
    <row r="86" spans="1:14" ht="15" thickBot="1">
      <c r="B86" s="831" t="s">
        <v>1037</v>
      </c>
      <c r="C86" s="832"/>
      <c r="D86" s="832"/>
      <c r="E86" s="832"/>
      <c r="F86" s="832"/>
      <c r="G86" s="832"/>
      <c r="H86" s="832"/>
      <c r="I86" s="832"/>
      <c r="J86" s="832"/>
      <c r="K86" s="832"/>
      <c r="L86" s="832"/>
      <c r="M86" s="833"/>
      <c r="N86" s="58">
        <f>L83+L84+L85</f>
        <v>950.31416647181049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4118.0280547111779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89904</v>
      </c>
      <c r="N48" s="281">
        <f>K48*M48</f>
        <v>1123.8</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4045</v>
      </c>
      <c r="N49" s="281">
        <f>K49*M49</f>
        <v>5915.8125000000009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7039.6125000000011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20">
        <f>VLOOKUP(A58,TRANSPORTE!A5:D117,4,FALSE)</f>
        <v>1236</v>
      </c>
      <c r="M58" s="921"/>
      <c r="N58" s="296">
        <f>K58*L58</f>
        <v>15.450000000000001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15.450000000000001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7526.9590132393696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1505.3918026478741</v>
      </c>
      <c r="M83" s="866"/>
      <c r="N83" s="57"/>
    </row>
    <row r="84" spans="1:14">
      <c r="B84" s="95" t="s">
        <v>1057</v>
      </c>
      <c r="C84" s="96"/>
      <c r="D84" s="96"/>
      <c r="E84" s="96"/>
      <c r="F84" s="96"/>
      <c r="G84" s="96"/>
      <c r="H84" s="96"/>
      <c r="I84" s="93"/>
      <c r="J84" s="94"/>
      <c r="K84" s="313">
        <v>0.05</v>
      </c>
      <c r="L84" s="865">
        <f>N78*K84</f>
        <v>376.34795066196853</v>
      </c>
      <c r="M84" s="866"/>
      <c r="N84" s="57"/>
    </row>
    <row r="85" spans="1:14" ht="15" thickBot="1">
      <c r="B85" s="97" t="s">
        <v>1058</v>
      </c>
      <c r="C85" s="98"/>
      <c r="D85" s="98"/>
      <c r="E85" s="98"/>
      <c r="F85" s="98"/>
      <c r="G85" s="98"/>
      <c r="H85" s="98"/>
      <c r="I85" s="99"/>
      <c r="J85" s="100"/>
      <c r="K85" s="314">
        <v>0.05</v>
      </c>
      <c r="L85" s="867">
        <f>N78*K85</f>
        <v>376.34795066196853</v>
      </c>
      <c r="M85" s="868"/>
      <c r="N85" s="57"/>
    </row>
    <row r="86" spans="1:14" ht="15" thickBot="1">
      <c r="B86" s="831" t="s">
        <v>1037</v>
      </c>
      <c r="C86" s="832"/>
      <c r="D86" s="832"/>
      <c r="E86" s="832"/>
      <c r="F86" s="832"/>
      <c r="G86" s="832"/>
      <c r="H86" s="832"/>
      <c r="I86" s="832"/>
      <c r="J86" s="832"/>
      <c r="K86" s="832"/>
      <c r="L86" s="832"/>
      <c r="M86" s="833"/>
      <c r="N86" s="58">
        <f>L83+L84+L85</f>
        <v>2258.0877039718112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9785.0467172111803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73446</v>
      </c>
      <c r="N48" s="281">
        <f>K48*M48</f>
        <v>697.73699999999997</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4045</v>
      </c>
      <c r="N49" s="281">
        <f>K49*M49</f>
        <v>5706.4837499999994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6404.2207499999995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20">
        <f>VLOOKUP(A58,TRANSPORTE!A5:D117,4,FALSE)</f>
        <v>1236</v>
      </c>
      <c r="M58" s="921"/>
      <c r="N58" s="296">
        <f>K58*L58</f>
        <v>11.741999999999999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11.741999999999999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6887.8592632393684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1377.5718526478738</v>
      </c>
      <c r="M83" s="866"/>
      <c r="N83" s="57"/>
    </row>
    <row r="84" spans="1:14">
      <c r="B84" s="95" t="s">
        <v>1057</v>
      </c>
      <c r="C84" s="96"/>
      <c r="D84" s="96"/>
      <c r="E84" s="96"/>
      <c r="F84" s="96"/>
      <c r="G84" s="96"/>
      <c r="H84" s="96"/>
      <c r="I84" s="93"/>
      <c r="J84" s="94"/>
      <c r="K84" s="313">
        <v>0.05</v>
      </c>
      <c r="L84" s="865">
        <f>N78*K84</f>
        <v>344.39296316196845</v>
      </c>
      <c r="M84" s="866"/>
      <c r="N84" s="57"/>
    </row>
    <row r="85" spans="1:14" ht="15" thickBot="1">
      <c r="B85" s="97" t="s">
        <v>1058</v>
      </c>
      <c r="C85" s="98"/>
      <c r="D85" s="98"/>
      <c r="E85" s="98"/>
      <c r="F85" s="98"/>
      <c r="G85" s="98"/>
      <c r="H85" s="98"/>
      <c r="I85" s="99"/>
      <c r="J85" s="100"/>
      <c r="K85" s="314">
        <v>0.05</v>
      </c>
      <c r="L85" s="867">
        <f>N78*K85</f>
        <v>344.39296316196845</v>
      </c>
      <c r="M85" s="868"/>
      <c r="N85" s="57"/>
    </row>
    <row r="86" spans="1:14" ht="15" thickBot="1">
      <c r="B86" s="831" t="s">
        <v>1037</v>
      </c>
      <c r="C86" s="832"/>
      <c r="D86" s="832"/>
      <c r="E86" s="832"/>
      <c r="F86" s="832"/>
      <c r="G86" s="832"/>
      <c r="H86" s="832"/>
      <c r="I86" s="832"/>
      <c r="J86" s="832"/>
      <c r="K86" s="832"/>
      <c r="L86" s="832"/>
      <c r="M86" s="833"/>
      <c r="N86" s="58">
        <f>L83+L84+L85</f>
        <v>2066.3577789718106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8954.2170422111794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117515</v>
      </c>
      <c r="N48" s="281">
        <f>K48*M48</f>
        <v>1116.3924999999999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4045</v>
      </c>
      <c r="N49" s="281">
        <f>K49*M49</f>
        <v>6916.95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8033.3424999999997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20">
        <f>VLOOKUP(A58,TRANSPORTE!A5:D117,4,FALSE)</f>
        <v>1236</v>
      </c>
      <c r="M58" s="921"/>
      <c r="N58" s="296">
        <f>K58*L58</f>
        <v>11.741999999999999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11.741999999999999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8516.9810132393668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1703.3962026478735</v>
      </c>
      <c r="M83" s="866"/>
      <c r="N83" s="57"/>
    </row>
    <row r="84" spans="1:14">
      <c r="B84" s="95" t="s">
        <v>1057</v>
      </c>
      <c r="C84" s="96"/>
      <c r="D84" s="96"/>
      <c r="E84" s="96"/>
      <c r="F84" s="96"/>
      <c r="G84" s="96"/>
      <c r="H84" s="96"/>
      <c r="I84" s="93"/>
      <c r="J84" s="94"/>
      <c r="K84" s="313">
        <v>0.05</v>
      </c>
      <c r="L84" s="865">
        <f>N78*K84</f>
        <v>425.84905066196836</v>
      </c>
      <c r="M84" s="866"/>
      <c r="N84" s="57"/>
    </row>
    <row r="85" spans="1:14" ht="15" thickBot="1">
      <c r="B85" s="97" t="s">
        <v>1058</v>
      </c>
      <c r="C85" s="98"/>
      <c r="D85" s="98"/>
      <c r="E85" s="98"/>
      <c r="F85" s="98"/>
      <c r="G85" s="98"/>
      <c r="H85" s="98"/>
      <c r="I85" s="99"/>
      <c r="J85" s="100"/>
      <c r="K85" s="314">
        <v>0.05</v>
      </c>
      <c r="L85" s="867">
        <f>N78*K85</f>
        <v>425.84905066196836</v>
      </c>
      <c r="M85" s="868"/>
      <c r="N85" s="57"/>
    </row>
    <row r="86" spans="1:14" ht="15" thickBot="1">
      <c r="B86" s="831" t="s">
        <v>1037</v>
      </c>
      <c r="C86" s="832"/>
      <c r="D86" s="832"/>
      <c r="E86" s="832"/>
      <c r="F86" s="832"/>
      <c r="G86" s="832"/>
      <c r="H86" s="832"/>
      <c r="I86" s="832"/>
      <c r="J86" s="832"/>
      <c r="K86" s="832"/>
      <c r="L86" s="832"/>
      <c r="M86" s="833"/>
      <c r="N86" s="58">
        <f>L83+L84+L85</f>
        <v>2555.0943039718099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11072.075317211176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topLeftCell="A10"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136</v>
      </c>
      <c r="B36" s="844" t="str">
        <f>VLOOKUP(A36,EQUIPOS!A6:D154,3,FALSE)</f>
        <v>Camión de Slurry</v>
      </c>
      <c r="C36" s="845"/>
      <c r="D36" s="845"/>
      <c r="E36" s="845"/>
      <c r="F36" s="845"/>
      <c r="G36" s="845"/>
      <c r="H36" s="846"/>
      <c r="I36" s="276"/>
      <c r="J36" s="277"/>
      <c r="K36" s="278">
        <f>VLOOKUP(A36,EQUIPOS!A6:D163,4,FALSE)</f>
        <v>160070.5</v>
      </c>
      <c r="L36" s="279"/>
      <c r="M36" s="280">
        <v>600</v>
      </c>
      <c r="N36" s="281">
        <f>K36/M36</f>
        <v>266.78416666666669</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600</v>
      </c>
      <c r="N37" s="281">
        <f>K37/M37</f>
        <v>140.63999999999999</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N76*M41</f>
        <v>0.63834006507624996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408.06250673174293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1104.5</v>
      </c>
      <c r="N48" s="281">
        <f>K48*M48</f>
        <v>5.2463749999999996</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4045</v>
      </c>
      <c r="N49" s="281">
        <f>K49*M49</f>
        <v>4323.0937499999991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4328.3401249999988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20">
        <f>VLOOKUP(A58,TRANSPORTE!A5:D117,4,FALSE)</f>
        <v>1236</v>
      </c>
      <c r="M58" s="921"/>
      <c r="N58" s="296">
        <f>K58*L58</f>
        <v>5.8709999999999996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5.8709999999999996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SUM(N69:N75)</f>
        <v>63.834006507624991</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N43+N53+N64+N76</f>
        <v>4806.1076382393676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961.22152764787359</v>
      </c>
      <c r="M83" s="866"/>
      <c r="N83" s="57"/>
    </row>
    <row r="84" spans="1:14">
      <c r="B84" s="95" t="s">
        <v>1057</v>
      </c>
      <c r="C84" s="96"/>
      <c r="D84" s="96"/>
      <c r="E84" s="96"/>
      <c r="F84" s="96"/>
      <c r="G84" s="96"/>
      <c r="H84" s="96"/>
      <c r="I84" s="93"/>
      <c r="J84" s="94"/>
      <c r="K84" s="313">
        <v>0.05</v>
      </c>
      <c r="L84" s="865">
        <f>N78*K84</f>
        <v>240.3053819119684</v>
      </c>
      <c r="M84" s="866"/>
      <c r="N84" s="57"/>
    </row>
    <row r="85" spans="1:14" ht="15" thickBot="1">
      <c r="B85" s="97" t="s">
        <v>1058</v>
      </c>
      <c r="C85" s="98"/>
      <c r="D85" s="98"/>
      <c r="E85" s="98"/>
      <c r="F85" s="98"/>
      <c r="G85" s="98"/>
      <c r="H85" s="98"/>
      <c r="I85" s="99"/>
      <c r="J85" s="100"/>
      <c r="K85" s="314">
        <v>0.05</v>
      </c>
      <c r="L85" s="867">
        <f>N78*K85</f>
        <v>240.3053819119684</v>
      </c>
      <c r="M85" s="868"/>
      <c r="N85" s="57"/>
    </row>
    <row r="86" spans="1:14" ht="15" thickBot="1">
      <c r="B86" s="831" t="s">
        <v>1037</v>
      </c>
      <c r="C86" s="832"/>
      <c r="D86" s="832"/>
      <c r="E86" s="832"/>
      <c r="F86" s="832"/>
      <c r="G86" s="832"/>
      <c r="H86" s="832"/>
      <c r="I86" s="832"/>
      <c r="J86" s="832"/>
      <c r="K86" s="832"/>
      <c r="L86" s="832"/>
      <c r="M86" s="833"/>
      <c r="N86" s="58">
        <f>L83+L84+L85</f>
        <v>1441.8322914718103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6247.9399297111777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election activeCell="C72" sqref="C72"/>
    </sheetView>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290</v>
      </c>
      <c r="B37" s="844" t="str">
        <f>VLOOKUP(A37,EQUIPOS!A7:D154,3,FALSE)</f>
        <v>Planta trituradora</v>
      </c>
      <c r="C37" s="845"/>
      <c r="D37" s="845"/>
      <c r="E37" s="845"/>
      <c r="F37" s="845"/>
      <c r="G37" s="845"/>
      <c r="H37" s="846"/>
      <c r="I37" s="276"/>
      <c r="J37" s="277"/>
      <c r="K37" s="278">
        <f>VLOOKUP(A37,EQUIPOS!A7:D164,4,FALSE)</f>
        <v>638780</v>
      </c>
      <c r="L37" s="279"/>
      <c r="M37" s="280">
        <v>30</v>
      </c>
      <c r="N37" s="281">
        <f t="shared" ref="N37:N43" si="0">K37/M37</f>
        <v>21292.666666666668</v>
      </c>
    </row>
    <row r="38" spans="1:14">
      <c r="A38" t="s">
        <v>168</v>
      </c>
      <c r="B38" s="844" t="str">
        <f>VLOOKUP(A38,EQUIPOS!A8:D154,3,FALSE)</f>
        <v>Compactador tipo  POTENCIA: 105 HP, PESO: 6 ton</v>
      </c>
      <c r="C38" s="845"/>
      <c r="D38" s="845"/>
      <c r="E38" s="845"/>
      <c r="F38" s="845"/>
      <c r="G38" s="845"/>
      <c r="H38" s="846"/>
      <c r="I38" s="276"/>
      <c r="J38" s="277"/>
      <c r="K38" s="278">
        <f>VLOOKUP(A38,EQUIPOS!A8:D165,4,FALSE)</f>
        <v>92731</v>
      </c>
      <c r="L38" s="279"/>
      <c r="M38" s="280">
        <v>9</v>
      </c>
      <c r="N38" s="281">
        <f t="shared" si="0"/>
        <v>10303.444444444445</v>
      </c>
    </row>
    <row r="39" spans="1:14">
      <c r="A39" t="s">
        <v>173</v>
      </c>
      <c r="B39" s="844" t="str">
        <f>VLOOKUP(A39,EQUIPOS!A9:D154,3,FALSE)</f>
        <v>Compactador neumático de Potencia 70 HP, peso de 13 ton</v>
      </c>
      <c r="C39" s="845"/>
      <c r="D39" s="845"/>
      <c r="E39" s="845"/>
      <c r="F39" s="845"/>
      <c r="G39" s="845"/>
      <c r="H39" s="846"/>
      <c r="I39" s="276"/>
      <c r="J39" s="277"/>
      <c r="K39" s="278">
        <f>VLOOKUP(A39,EQUIPOS!A9:D166,4,FALSE)</f>
        <v>155788</v>
      </c>
      <c r="L39" s="279"/>
      <c r="M39" s="280">
        <v>9</v>
      </c>
      <c r="N39" s="281">
        <f t="shared" si="0"/>
        <v>17309.777777777777</v>
      </c>
    </row>
    <row r="40" spans="1:14">
      <c r="A40" t="s">
        <v>286</v>
      </c>
      <c r="B40" s="844" t="str">
        <f>VLOOKUP(A40,EQUIPOS!A10:D154,3,FALSE)</f>
        <v>Planta de asfalto en frio</v>
      </c>
      <c r="C40" s="845"/>
      <c r="D40" s="845"/>
      <c r="E40" s="845"/>
      <c r="F40" s="845"/>
      <c r="G40" s="845"/>
      <c r="H40" s="846"/>
      <c r="I40" s="276"/>
      <c r="J40" s="277"/>
      <c r="K40" s="278">
        <f>VLOOKUP(A40,EQUIPOS!A10:D167,4,FALSE)</f>
        <v>255979</v>
      </c>
      <c r="L40" s="279"/>
      <c r="M40" s="280">
        <v>9</v>
      </c>
      <c r="N40" s="281">
        <f t="shared" si="0"/>
        <v>28442.111111111109</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N77*M46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129808.32453844347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28090</v>
      </c>
      <c r="N54" s="281">
        <f>K54*M54</f>
        <v>702250</v>
      </c>
    </row>
    <row r="55" spans="1:14" ht="15" thickBot="1">
      <c r="B55" s="49"/>
      <c r="C55" s="290"/>
      <c r="D55" s="290"/>
      <c r="E55" s="290"/>
      <c r="F55" s="290"/>
      <c r="G55" s="290"/>
      <c r="H55" s="290"/>
      <c r="I55" s="277"/>
      <c r="J55" s="233"/>
      <c r="K55" s="291"/>
      <c r="L55" s="276"/>
      <c r="M55" s="292"/>
      <c r="N55" s="293"/>
    </row>
    <row r="56" spans="1:14" ht="15" thickBot="1">
      <c r="B56" s="831" t="s">
        <v>1037</v>
      </c>
      <c r="C56" s="832"/>
      <c r="D56" s="832"/>
      <c r="E56" s="832"/>
      <c r="F56" s="832"/>
      <c r="G56" s="832"/>
      <c r="H56" s="832"/>
      <c r="I56" s="832"/>
      <c r="J56" s="832"/>
      <c r="K56" s="832"/>
      <c r="L56" s="832"/>
      <c r="M56" s="833"/>
      <c r="N56" s="403">
        <f>SUM(N53:N55)</f>
        <v>921490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20">
        <f>VLOOKUP(A61,TRANSPORTE!A5:D117,4,FALSE)</f>
        <v>1283.5</v>
      </c>
      <c r="M61" s="921"/>
      <c r="N61" s="296">
        <f>K61*L61</f>
        <v>1604.375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20">
        <f>VLOOKUP(A62,TRANSPORTE!A6:D117,4,FALSE)</f>
        <v>1172</v>
      </c>
      <c r="M62" s="921"/>
      <c r="N62" s="296">
        <f>K62*L62</f>
        <v>1640.8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3245.1750000000002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SUM(N72:N76)</f>
        <v>9220.4676066569446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N48+N56+N67+N77</f>
        <v>1063763.9671451005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212752.79342902009</v>
      </c>
      <c r="M84" s="866"/>
      <c r="N84" s="57"/>
    </row>
    <row r="85" spans="1:14">
      <c r="B85" s="95" t="s">
        <v>1057</v>
      </c>
      <c r="C85" s="96"/>
      <c r="D85" s="96"/>
      <c r="E85" s="96"/>
      <c r="F85" s="96"/>
      <c r="G85" s="96"/>
      <c r="H85" s="96"/>
      <c r="I85" s="93"/>
      <c r="J85" s="94"/>
      <c r="K85" s="313">
        <v>0.05</v>
      </c>
      <c r="L85" s="865">
        <f>N79*K85</f>
        <v>53188.198357255023</v>
      </c>
      <c r="M85" s="866"/>
      <c r="N85" s="57"/>
    </row>
    <row r="86" spans="1:14" ht="15" thickBot="1">
      <c r="B86" s="97" t="s">
        <v>1058</v>
      </c>
      <c r="C86" s="98"/>
      <c r="D86" s="98"/>
      <c r="E86" s="98"/>
      <c r="F86" s="98"/>
      <c r="G86" s="98"/>
      <c r="H86" s="98"/>
      <c r="I86" s="99"/>
      <c r="J86" s="100"/>
      <c r="K86" s="314">
        <v>0.05</v>
      </c>
      <c r="L86" s="867">
        <f>N79*K86</f>
        <v>53188.198357255023</v>
      </c>
      <c r="M86" s="868"/>
      <c r="N86" s="57"/>
    </row>
    <row r="87" spans="1:14" ht="15" thickBot="1">
      <c r="B87" s="831" t="s">
        <v>1037</v>
      </c>
      <c r="C87" s="832"/>
      <c r="D87" s="832"/>
      <c r="E87" s="832"/>
      <c r="F87" s="832"/>
      <c r="G87" s="832"/>
      <c r="H87" s="832"/>
      <c r="I87" s="832"/>
      <c r="J87" s="832"/>
      <c r="K87" s="832"/>
      <c r="L87" s="832"/>
      <c r="M87" s="833"/>
      <c r="N87" s="58">
        <f>L84+L85+L86</f>
        <v>319129.19014353014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1382893.1572886305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9" t="s">
        <v>2324</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2325</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8"/>
      <c r="K119" s="808"/>
      <c r="L119" s="808"/>
      <c r="M119" s="808"/>
      <c r="N119" s="809"/>
    </row>
    <row r="120" spans="2:14" ht="15" thickBot="1">
      <c r="B120" s="270" t="s">
        <v>2327</v>
      </c>
      <c r="C120" s="402"/>
      <c r="D120" s="402"/>
      <c r="E120" s="63"/>
      <c r="F120" s="63"/>
      <c r="G120" s="63"/>
      <c r="H120" s="63"/>
      <c r="I120" s="63"/>
      <c r="J120" s="810"/>
      <c r="K120" s="810"/>
      <c r="L120" s="810"/>
      <c r="M120" s="810"/>
      <c r="N120" s="81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13" zoomScale="78" zoomScaleNormal="78" workbookViewId="0">
      <selection activeCell="I36" sqref="I36"/>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168</v>
      </c>
      <c r="B37" s="844" t="str">
        <f>VLOOKUP(A37,EQUIPOS!A7:D154,3,FALSE)</f>
        <v>Compactador tipo  POTENCIA: 105 HP, PESO: 6 ton</v>
      </c>
      <c r="C37" s="845"/>
      <c r="D37" s="845"/>
      <c r="E37" s="845"/>
      <c r="F37" s="845"/>
      <c r="G37" s="845"/>
      <c r="H37" s="846"/>
      <c r="I37" s="276"/>
      <c r="J37" s="277"/>
      <c r="K37" s="278">
        <f>VLOOKUP(A37,EQUIPOS!A7:D164,4,FALSE)</f>
        <v>92731</v>
      </c>
      <c r="L37" s="279"/>
      <c r="M37" s="280">
        <v>9</v>
      </c>
      <c r="N37" s="281">
        <f t="shared" ref="N37:N43" si="0">K37/M37</f>
        <v>10303.444444444445</v>
      </c>
    </row>
    <row r="38" spans="1:14">
      <c r="A38" t="s">
        <v>173</v>
      </c>
      <c r="B38" s="844" t="str">
        <f>VLOOKUP(A38,EQUIPOS!A8:D154,3,FALSE)</f>
        <v>Compactador neumático de Potencia 70 HP, peso de 13 ton</v>
      </c>
      <c r="C38" s="845"/>
      <c r="D38" s="845"/>
      <c r="E38" s="845"/>
      <c r="F38" s="845"/>
      <c r="G38" s="845"/>
      <c r="H38" s="846"/>
      <c r="I38" s="276"/>
      <c r="J38" s="277"/>
      <c r="K38" s="278">
        <f>VLOOKUP(A38,EQUIPOS!A8:D165,4,FALSE)</f>
        <v>155788</v>
      </c>
      <c r="L38" s="279"/>
      <c r="M38" s="280">
        <v>9</v>
      </c>
      <c r="N38" s="281">
        <f t="shared" si="0"/>
        <v>17309.777777777777</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922.04676066569448</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129808.32453844347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20">
        <f>VLOOKUP(A65,TRANSPORTE!A6:D117,4,FALSE)</f>
        <v>1303</v>
      </c>
      <c r="M65" s="921"/>
      <c r="N65" s="296">
        <f>K65*L65</f>
        <v>1628.75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3269.55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9220.4676066569446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1063788.3421451005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212757.66842902009</v>
      </c>
      <c r="M88" s="866"/>
      <c r="N88" s="57"/>
    </row>
    <row r="89" spans="1:14">
      <c r="B89" s="95" t="s">
        <v>1057</v>
      </c>
      <c r="C89" s="96"/>
      <c r="D89" s="96"/>
      <c r="E89" s="96"/>
      <c r="F89" s="96"/>
      <c r="G89" s="96"/>
      <c r="H89" s="96"/>
      <c r="I89" s="93"/>
      <c r="J89" s="94"/>
      <c r="K89" s="313">
        <v>0.05</v>
      </c>
      <c r="L89" s="865">
        <f>N83*K89</f>
        <v>53189.417107255023</v>
      </c>
      <c r="M89" s="866"/>
      <c r="N89" s="57"/>
    </row>
    <row r="90" spans="1:14" ht="15" thickBot="1">
      <c r="B90" s="97" t="s">
        <v>1058</v>
      </c>
      <c r="C90" s="98"/>
      <c r="D90" s="98"/>
      <c r="E90" s="98"/>
      <c r="F90" s="98"/>
      <c r="G90" s="98"/>
      <c r="H90" s="98"/>
      <c r="I90" s="99"/>
      <c r="J90" s="100"/>
      <c r="K90" s="314">
        <v>0.05</v>
      </c>
      <c r="L90" s="867">
        <f>N83*K90</f>
        <v>53189.417107255023</v>
      </c>
      <c r="M90" s="868"/>
      <c r="N90" s="57"/>
    </row>
    <row r="91" spans="1:14" ht="15" thickBot="1">
      <c r="B91" s="831" t="s">
        <v>1037</v>
      </c>
      <c r="C91" s="832"/>
      <c r="D91" s="832"/>
      <c r="E91" s="832"/>
      <c r="F91" s="832"/>
      <c r="G91" s="832"/>
      <c r="H91" s="832"/>
      <c r="I91" s="832"/>
      <c r="J91" s="832"/>
      <c r="K91" s="832"/>
      <c r="L91" s="832"/>
      <c r="M91" s="833"/>
      <c r="N91" s="58">
        <f>L88+L89+L90</f>
        <v>319136.50264353014</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1382924.8447886305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168</v>
      </c>
      <c r="B37" s="844" t="str">
        <f>VLOOKUP(A37,EQUIPOS!A7:D154,3,FALSE)</f>
        <v>Compactador tipo  POTENCIA: 105 HP, PESO: 6 ton</v>
      </c>
      <c r="C37" s="845"/>
      <c r="D37" s="845"/>
      <c r="E37" s="845"/>
      <c r="F37" s="845"/>
      <c r="G37" s="845"/>
      <c r="H37" s="846"/>
      <c r="I37" s="276"/>
      <c r="J37" s="277"/>
      <c r="K37" s="278">
        <f>VLOOKUP(A37,EQUIPOS!A7:D164,4,FALSE)</f>
        <v>92731</v>
      </c>
      <c r="L37" s="279"/>
      <c r="M37" s="280">
        <v>9</v>
      </c>
      <c r="N37" s="281">
        <f t="shared" ref="N37:N43" si="0">K37/M37</f>
        <v>10303.444444444445</v>
      </c>
    </row>
    <row r="38" spans="1:14">
      <c r="A38" t="s">
        <v>173</v>
      </c>
      <c r="B38" s="844" t="str">
        <f>VLOOKUP(A38,EQUIPOS!A8:D154,3,FALSE)</f>
        <v>Compactador neumático de Potencia 70 HP, peso de 13 ton</v>
      </c>
      <c r="C38" s="845"/>
      <c r="D38" s="845"/>
      <c r="E38" s="845"/>
      <c r="F38" s="845"/>
      <c r="G38" s="845"/>
      <c r="H38" s="846"/>
      <c r="I38" s="276"/>
      <c r="J38" s="277"/>
      <c r="K38" s="278">
        <f>VLOOKUP(A38,EQUIPOS!A8:D165,4,FALSE)</f>
        <v>155788</v>
      </c>
      <c r="L38" s="279"/>
      <c r="M38" s="280">
        <v>9</v>
      </c>
      <c r="N38" s="281">
        <f t="shared" si="0"/>
        <v>17309.777777777777</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922.04676066569448</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129808.32453844347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20">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20">
        <f>VLOOKUP(A64,TRANSPORTE!A5:D117,4,FALSE)</f>
        <v>1172</v>
      </c>
      <c r="M64" s="921"/>
      <c r="N64" s="296">
        <f>K64*L64</f>
        <v>1640.8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9220.4676066569446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1063763.9671451005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212752.79342902009</v>
      </c>
      <c r="M88" s="866"/>
      <c r="N88" s="57"/>
    </row>
    <row r="89" spans="1:14">
      <c r="B89" s="95" t="s">
        <v>1057</v>
      </c>
      <c r="C89" s="96"/>
      <c r="D89" s="96"/>
      <c r="E89" s="96"/>
      <c r="F89" s="96"/>
      <c r="G89" s="96"/>
      <c r="H89" s="96"/>
      <c r="I89" s="93"/>
      <c r="J89" s="94"/>
      <c r="K89" s="313">
        <v>0.05</v>
      </c>
      <c r="L89" s="865">
        <f>N83*K89</f>
        <v>53188.198357255023</v>
      </c>
      <c r="M89" s="866"/>
      <c r="N89" s="57"/>
    </row>
    <row r="90" spans="1:14" ht="15" thickBot="1">
      <c r="B90" s="97" t="s">
        <v>1058</v>
      </c>
      <c r="C90" s="98"/>
      <c r="D90" s="98"/>
      <c r="E90" s="98"/>
      <c r="F90" s="98"/>
      <c r="G90" s="98"/>
      <c r="H90" s="98"/>
      <c r="I90" s="99"/>
      <c r="J90" s="100"/>
      <c r="K90" s="314">
        <v>0.05</v>
      </c>
      <c r="L90" s="867">
        <f>N83*K90</f>
        <v>53188.198357255023</v>
      </c>
      <c r="M90" s="868"/>
      <c r="N90" s="57"/>
    </row>
    <row r="91" spans="1:14" ht="15" thickBot="1">
      <c r="B91" s="831" t="s">
        <v>1037</v>
      </c>
      <c r="C91" s="832"/>
      <c r="D91" s="832"/>
      <c r="E91" s="832"/>
      <c r="F91" s="832"/>
      <c r="G91" s="832"/>
      <c r="H91" s="832"/>
      <c r="I91" s="832"/>
      <c r="J91" s="832"/>
      <c r="K91" s="832"/>
      <c r="L91" s="832"/>
      <c r="M91" s="833"/>
      <c r="N91" s="58">
        <f>L88+L89+L90</f>
        <v>319129.19014353014</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58">
        <f>N83+N91</f>
        <v>1382893.1572886305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168</v>
      </c>
      <c r="B37" s="844" t="str">
        <f>VLOOKUP(A37,EQUIPOS!A7:D154,3,FALSE)</f>
        <v>Compactador tipo  POTENCIA: 105 HP, PESO: 6 ton</v>
      </c>
      <c r="C37" s="845"/>
      <c r="D37" s="845"/>
      <c r="E37" s="845"/>
      <c r="F37" s="845"/>
      <c r="G37" s="845"/>
      <c r="H37" s="846"/>
      <c r="I37" s="276"/>
      <c r="J37" s="277"/>
      <c r="K37" s="278">
        <f>VLOOKUP(A37,EQUIPOS!A7:D164,4,FALSE)</f>
        <v>92731</v>
      </c>
      <c r="L37" s="279"/>
      <c r="M37" s="280">
        <v>7</v>
      </c>
      <c r="N37" s="281">
        <f t="shared" ref="N37:N43" si="0">K37/M37</f>
        <v>13247.285714285714</v>
      </c>
    </row>
    <row r="38" spans="1:14">
      <c r="A38" t="s">
        <v>173</v>
      </c>
      <c r="B38" s="844" t="str">
        <f>VLOOKUP(A38,EQUIPOS!A8:D154,3,FALSE)</f>
        <v>Compactador neumático de Potencia 70 HP, peso de 13 ton</v>
      </c>
      <c r="C38" s="845"/>
      <c r="D38" s="845"/>
      <c r="E38" s="845"/>
      <c r="F38" s="845"/>
      <c r="G38" s="845"/>
      <c r="H38" s="846"/>
      <c r="I38" s="276"/>
      <c r="J38" s="277"/>
      <c r="K38" s="278">
        <f>VLOOKUP(A38,EQUIPOS!A8:D165,4,FALSE)</f>
        <v>155788</v>
      </c>
      <c r="L38" s="279"/>
      <c r="M38" s="280">
        <v>7</v>
      </c>
      <c r="N38" s="281">
        <f t="shared" si="0"/>
        <v>22255.428571428572</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7</v>
      </c>
      <c r="N42" s="281">
        <f t="shared" si="0"/>
        <v>40155.714285714283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1053.7677264750794</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146753.029631237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1172</v>
      </c>
      <c r="N65" s="421">
        <f>K65*M65</f>
        <v>1465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3105.8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10537.677264750793</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1081886.5068959878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216377.30137919757</v>
      </c>
      <c r="M88" s="866"/>
      <c r="N88" s="57"/>
    </row>
    <row r="89" spans="1:14">
      <c r="B89" s="95" t="s">
        <v>1057</v>
      </c>
      <c r="C89" s="96"/>
      <c r="D89" s="96"/>
      <c r="E89" s="96"/>
      <c r="F89" s="96"/>
      <c r="G89" s="96"/>
      <c r="H89" s="96"/>
      <c r="I89" s="93"/>
      <c r="J89" s="94"/>
      <c r="K89" s="313">
        <v>0.05</v>
      </c>
      <c r="L89" s="865">
        <f>N83*K89</f>
        <v>54094.325344799392</v>
      </c>
      <c r="M89" s="866"/>
      <c r="N89" s="57"/>
    </row>
    <row r="90" spans="1:14" ht="15" thickBot="1">
      <c r="B90" s="97" t="s">
        <v>1058</v>
      </c>
      <c r="C90" s="98"/>
      <c r="D90" s="98"/>
      <c r="E90" s="98"/>
      <c r="F90" s="98"/>
      <c r="G90" s="98"/>
      <c r="H90" s="98"/>
      <c r="I90" s="99"/>
      <c r="J90" s="100"/>
      <c r="K90" s="314">
        <v>0.05</v>
      </c>
      <c r="L90" s="867">
        <f>N83*K90</f>
        <v>54094.325344799392</v>
      </c>
      <c r="M90" s="868"/>
      <c r="N90" s="57"/>
    </row>
    <row r="91" spans="1:14" ht="15" thickBot="1">
      <c r="B91" s="831" t="s">
        <v>1037</v>
      </c>
      <c r="C91" s="832"/>
      <c r="D91" s="832"/>
      <c r="E91" s="832"/>
      <c r="F91" s="832"/>
      <c r="G91" s="832"/>
      <c r="H91" s="832"/>
      <c r="I91" s="832"/>
      <c r="J91" s="832"/>
      <c r="K91" s="832"/>
      <c r="L91" s="832"/>
      <c r="M91" s="833"/>
      <c r="N91" s="58">
        <f>L88+L89+L90</f>
        <v>324565.95206879632</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1406452.4589647842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9</v>
      </c>
      <c r="N37" s="281">
        <f t="shared" ref="N37:N43" si="0">K37/M37</f>
        <v>17309.777777777777</v>
      </c>
    </row>
    <row r="38" spans="1:14">
      <c r="A38" t="s">
        <v>168</v>
      </c>
      <c r="B38" s="844" t="str">
        <f>VLOOKUP(A38,EQUIPOS!A8:D154,3,FALSE)</f>
        <v>Compactador tipo  POTENCIA: 105 HP, PESO: 6 ton</v>
      </c>
      <c r="C38" s="845"/>
      <c r="D38" s="845"/>
      <c r="E38" s="845"/>
      <c r="F38" s="845"/>
      <c r="G38" s="845"/>
      <c r="H38" s="846"/>
      <c r="I38" s="276"/>
      <c r="J38" s="277"/>
      <c r="K38" s="278">
        <f>VLOOKUP(A38,EQUIPOS!A8:D165,4,FALSE)</f>
        <v>92731</v>
      </c>
      <c r="L38" s="279"/>
      <c r="M38" s="280">
        <v>9</v>
      </c>
      <c r="N38" s="281">
        <f t="shared" si="0"/>
        <v>10303.444444444445</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45"/>
      <c r="F46" s="845"/>
      <c r="G46" s="845"/>
      <c r="H46" s="846"/>
      <c r="I46" s="42"/>
      <c r="J46" s="43"/>
      <c r="K46" s="283"/>
      <c r="L46" s="285"/>
      <c r="M46" s="286"/>
      <c r="N46" s="287"/>
    </row>
    <row r="47" spans="1:14">
      <c r="B47" s="851" t="s">
        <v>1036</v>
      </c>
      <c r="C47" s="966"/>
      <c r="D47" s="966"/>
      <c r="E47" s="44"/>
      <c r="F47" s="45"/>
      <c r="G47" s="45"/>
      <c r="H47" s="46"/>
      <c r="I47" s="42"/>
      <c r="J47" s="43"/>
      <c r="K47" s="288"/>
      <c r="L47" s="285"/>
      <c r="M47" s="410">
        <v>0.1</v>
      </c>
      <c r="N47" s="353">
        <f>N81*M47</f>
        <v>922.04676066569448</v>
      </c>
    </row>
    <row r="48" spans="1:14" ht="15" thickBot="1">
      <c r="B48" s="967"/>
      <c r="C48" s="968"/>
      <c r="D48" s="968"/>
      <c r="E48" s="968"/>
      <c r="F48" s="968"/>
      <c r="G48" s="968"/>
      <c r="H48" s="969"/>
      <c r="I48" s="853"/>
      <c r="J48" s="854"/>
      <c r="K48" s="47"/>
      <c r="L48" s="855"/>
      <c r="M48" s="970"/>
      <c r="N48" s="111"/>
    </row>
    <row r="49" spans="1:14" ht="15" thickBot="1">
      <c r="B49" s="831" t="s">
        <v>1037</v>
      </c>
      <c r="C49" s="832"/>
      <c r="D49" s="832"/>
      <c r="E49" s="832"/>
      <c r="F49" s="832"/>
      <c r="G49" s="832"/>
      <c r="H49" s="832"/>
      <c r="I49" s="832"/>
      <c r="J49" s="832"/>
      <c r="K49" s="832"/>
      <c r="L49" s="832"/>
      <c r="M49" s="833"/>
      <c r="N49" s="403">
        <f>SUM(N36:N48)</f>
        <v>129808.32453844347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9220.4676066569446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1063763.9671451005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212752.79342902009</v>
      </c>
      <c r="M88" s="866"/>
      <c r="N88" s="57"/>
    </row>
    <row r="89" spans="1:14">
      <c r="B89" s="95" t="s">
        <v>1057</v>
      </c>
      <c r="C89" s="96"/>
      <c r="D89" s="96"/>
      <c r="E89" s="96"/>
      <c r="F89" s="96"/>
      <c r="G89" s="96"/>
      <c r="H89" s="96"/>
      <c r="I89" s="93"/>
      <c r="J89" s="94"/>
      <c r="K89" s="313">
        <v>0.05</v>
      </c>
      <c r="L89" s="865">
        <f>N83*K89</f>
        <v>53188.198357255023</v>
      </c>
      <c r="M89" s="866"/>
      <c r="N89" s="57"/>
    </row>
    <row r="90" spans="1:14" ht="15" thickBot="1">
      <c r="B90" s="97" t="s">
        <v>1058</v>
      </c>
      <c r="C90" s="98"/>
      <c r="D90" s="98"/>
      <c r="E90" s="98"/>
      <c r="F90" s="98"/>
      <c r="G90" s="98"/>
      <c r="H90" s="98"/>
      <c r="I90" s="99"/>
      <c r="J90" s="100"/>
      <c r="K90" s="314">
        <v>0.05</v>
      </c>
      <c r="L90" s="867">
        <f>N83*K90</f>
        <v>53188.198357255023</v>
      </c>
      <c r="M90" s="868"/>
      <c r="N90" s="57"/>
    </row>
    <row r="91" spans="1:14" ht="15" thickBot="1">
      <c r="B91" s="831" t="s">
        <v>1037</v>
      </c>
      <c r="C91" s="832"/>
      <c r="D91" s="832"/>
      <c r="E91" s="832"/>
      <c r="F91" s="832"/>
      <c r="G91" s="832"/>
      <c r="H91" s="832"/>
      <c r="I91" s="832"/>
      <c r="J91" s="832"/>
      <c r="K91" s="832"/>
      <c r="L91" s="832"/>
      <c r="M91" s="833"/>
      <c r="N91" s="58">
        <f>L88+L89+L90</f>
        <v>319129.19014353014</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1382893.1572886305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9</v>
      </c>
      <c r="N37" s="281">
        <f t="shared" ref="N37:N43" si="0">K37/M37</f>
        <v>17309.777777777777</v>
      </c>
    </row>
    <row r="38" spans="1:14">
      <c r="A38" t="s">
        <v>168</v>
      </c>
      <c r="B38" s="844" t="str">
        <f>VLOOKUP(A38,EQUIPOS!A8:D154,3,FALSE)</f>
        <v>Compactador tipo  POTENCIA: 105 HP, PESO: 6 ton</v>
      </c>
      <c r="C38" s="845"/>
      <c r="D38" s="845"/>
      <c r="E38" s="845"/>
      <c r="F38" s="845"/>
      <c r="G38" s="845"/>
      <c r="H38" s="846"/>
      <c r="I38" s="276"/>
      <c r="J38" s="277"/>
      <c r="K38" s="278">
        <f>VLOOKUP(A38,EQUIPOS!A8:D165,4,FALSE)</f>
        <v>92731</v>
      </c>
      <c r="L38" s="279"/>
      <c r="M38" s="280">
        <v>9</v>
      </c>
      <c r="N38" s="281">
        <f t="shared" si="0"/>
        <v>10303.444444444445</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129808.32453844347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20">
        <f>VLOOKUP(A64,TRANSPORTE!A6:D117,4,FALSE)</f>
        <v>1303</v>
      </c>
      <c r="M64" s="921"/>
      <c r="N64" s="296">
        <f>K64*L64</f>
        <v>1628.75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3269.55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9220.4676066569446</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1063788.3421451005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212757.66842902009</v>
      </c>
      <c r="M87" s="866"/>
      <c r="N87" s="57"/>
    </row>
    <row r="88" spans="1:14">
      <c r="B88" s="95" t="s">
        <v>1057</v>
      </c>
      <c r="C88" s="96"/>
      <c r="D88" s="96"/>
      <c r="E88" s="96"/>
      <c r="F88" s="96"/>
      <c r="G88" s="96"/>
      <c r="H88" s="96"/>
      <c r="I88" s="93"/>
      <c r="J88" s="94"/>
      <c r="K88" s="313">
        <v>0.05</v>
      </c>
      <c r="L88" s="865">
        <f>N82*K88</f>
        <v>53189.417107255023</v>
      </c>
      <c r="M88" s="866"/>
      <c r="N88" s="57"/>
    </row>
    <row r="89" spans="1:14" ht="15" thickBot="1">
      <c r="B89" s="97" t="s">
        <v>1058</v>
      </c>
      <c r="C89" s="98"/>
      <c r="D89" s="98"/>
      <c r="E89" s="98"/>
      <c r="F89" s="98"/>
      <c r="G89" s="98"/>
      <c r="H89" s="98"/>
      <c r="I89" s="99"/>
      <c r="J89" s="100"/>
      <c r="K89" s="314">
        <v>0.05</v>
      </c>
      <c r="L89" s="867">
        <f>N82*K89</f>
        <v>53189.417107255023</v>
      </c>
      <c r="M89" s="868"/>
      <c r="N89" s="57"/>
    </row>
    <row r="90" spans="1:14" ht="15" thickBot="1">
      <c r="B90" s="831" t="s">
        <v>1037</v>
      </c>
      <c r="C90" s="832"/>
      <c r="D90" s="832"/>
      <c r="E90" s="832"/>
      <c r="F90" s="832"/>
      <c r="G90" s="832"/>
      <c r="H90" s="832"/>
      <c r="I90" s="832"/>
      <c r="J90" s="832"/>
      <c r="K90" s="832"/>
      <c r="L90" s="832"/>
      <c r="M90" s="833"/>
      <c r="N90" s="58">
        <f>L87+L88+L89</f>
        <v>319136.50264353014</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1382924.8447886305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9</v>
      </c>
      <c r="N37" s="281">
        <f t="shared" ref="N37:N43" si="0">K37/M37</f>
        <v>17309.777777777777</v>
      </c>
    </row>
    <row r="38" spans="1:14">
      <c r="A38" t="s">
        <v>168</v>
      </c>
      <c r="B38" s="844" t="str">
        <f>VLOOKUP(A38,EQUIPOS!A8:D154,3,FALSE)</f>
        <v>Compactador tipo  POTENCIA: 105 HP, PESO: 6 ton</v>
      </c>
      <c r="C38" s="845"/>
      <c r="D38" s="845"/>
      <c r="E38" s="845"/>
      <c r="F38" s="845"/>
      <c r="G38" s="845"/>
      <c r="H38" s="846"/>
      <c r="I38" s="276"/>
      <c r="J38" s="277"/>
      <c r="K38" s="278">
        <f>VLOOKUP(A38,EQUIPOS!A8:D165,4,FALSE)</f>
        <v>92731</v>
      </c>
      <c r="L38" s="279"/>
      <c r="M38" s="280">
        <v>9</v>
      </c>
      <c r="N38" s="281">
        <f t="shared" si="0"/>
        <v>10303.444444444445</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9</v>
      </c>
      <c r="N42" s="281">
        <f t="shared" si="0"/>
        <v>31232.222222222223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45"/>
      <c r="F46" s="845"/>
      <c r="G46" s="845"/>
      <c r="H46" s="846"/>
      <c r="I46" s="42"/>
      <c r="J46" s="43"/>
      <c r="K46" s="283"/>
      <c r="L46" s="285"/>
      <c r="M46" s="286"/>
      <c r="N46" s="287"/>
    </row>
    <row r="47" spans="1:14">
      <c r="B47" s="851" t="s">
        <v>1036</v>
      </c>
      <c r="C47" s="966"/>
      <c r="D47" s="966"/>
      <c r="E47" s="44"/>
      <c r="F47" s="45"/>
      <c r="G47" s="45"/>
      <c r="H47" s="46"/>
      <c r="I47" s="42"/>
      <c r="J47" s="43"/>
      <c r="K47" s="288"/>
      <c r="L47" s="285"/>
      <c r="M47" s="410">
        <v>0.1</v>
      </c>
      <c r="N47" s="353">
        <f>N81*M47</f>
        <v>922.04676066569448</v>
      </c>
    </row>
    <row r="48" spans="1:14" ht="15" thickBot="1">
      <c r="B48" s="967"/>
      <c r="C48" s="968"/>
      <c r="D48" s="968"/>
      <c r="E48" s="968"/>
      <c r="F48" s="968"/>
      <c r="G48" s="968"/>
      <c r="H48" s="969"/>
      <c r="I48" s="853"/>
      <c r="J48" s="854"/>
      <c r="K48" s="47"/>
      <c r="L48" s="855"/>
      <c r="M48" s="970"/>
      <c r="N48" s="111"/>
    </row>
    <row r="49" spans="1:14" ht="15" thickBot="1">
      <c r="B49" s="831" t="s">
        <v>1037</v>
      </c>
      <c r="C49" s="832"/>
      <c r="D49" s="832"/>
      <c r="E49" s="832"/>
      <c r="F49" s="832"/>
      <c r="G49" s="832"/>
      <c r="H49" s="832"/>
      <c r="I49" s="832"/>
      <c r="J49" s="832"/>
      <c r="K49" s="832"/>
      <c r="L49" s="832"/>
      <c r="M49" s="833"/>
      <c r="N49" s="403">
        <f>SUM(N36:N48)</f>
        <v>129808.32453844347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20">
        <f>VLOOKUP(A65,TRANSPORTE!A6:D117,4,FALSE)</f>
        <v>1115</v>
      </c>
      <c r="M65" s="921"/>
      <c r="N65" s="296">
        <f>K65*L65</f>
        <v>1393.75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3034.55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9220.4676066569446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1063553.3421451005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212710.66842902009</v>
      </c>
      <c r="M88" s="866"/>
      <c r="N88" s="57"/>
    </row>
    <row r="89" spans="1:14">
      <c r="B89" s="95" t="s">
        <v>1057</v>
      </c>
      <c r="C89" s="96"/>
      <c r="D89" s="96"/>
      <c r="E89" s="96"/>
      <c r="F89" s="96"/>
      <c r="G89" s="96"/>
      <c r="H89" s="96"/>
      <c r="I89" s="93"/>
      <c r="J89" s="94"/>
      <c r="K89" s="313">
        <v>0.05</v>
      </c>
      <c r="L89" s="865">
        <f>N83*K89</f>
        <v>53177.667107255023</v>
      </c>
      <c r="M89" s="866"/>
      <c r="N89" s="57"/>
    </row>
    <row r="90" spans="1:14" ht="15" thickBot="1">
      <c r="B90" s="97" t="s">
        <v>1058</v>
      </c>
      <c r="C90" s="98"/>
      <c r="D90" s="98"/>
      <c r="E90" s="98"/>
      <c r="F90" s="98"/>
      <c r="G90" s="98"/>
      <c r="H90" s="98"/>
      <c r="I90" s="99"/>
      <c r="J90" s="100"/>
      <c r="K90" s="314">
        <v>0.05</v>
      </c>
      <c r="L90" s="867">
        <f>N83*K90</f>
        <v>53177.667107255023</v>
      </c>
      <c r="M90" s="868"/>
      <c r="N90" s="57"/>
    </row>
    <row r="91" spans="1:14" ht="15" thickBot="1">
      <c r="B91" s="831" t="s">
        <v>1037</v>
      </c>
      <c r="C91" s="832"/>
      <c r="D91" s="832"/>
      <c r="E91" s="832"/>
      <c r="F91" s="832"/>
      <c r="G91" s="832"/>
      <c r="H91" s="832"/>
      <c r="I91" s="832"/>
      <c r="J91" s="832"/>
      <c r="K91" s="832"/>
      <c r="L91" s="832"/>
      <c r="M91" s="833"/>
      <c r="N91" s="58">
        <f>L88+L89+L90</f>
        <v>319066.00264353014</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1382619.3447886305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customHeight="1" thickBot="1">
      <c r="A31" t="s">
        <v>1929</v>
      </c>
      <c r="B31" s="86" t="s">
        <v>1151</v>
      </c>
      <c r="C31" s="971" t="s">
        <v>1664</v>
      </c>
      <c r="D31" s="971"/>
      <c r="E31" s="971"/>
      <c r="F31" s="972"/>
      <c r="G31" s="972"/>
      <c r="H31" s="972"/>
      <c r="I31" s="972"/>
      <c r="J31" s="972"/>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7</v>
      </c>
      <c r="N37" s="281">
        <f t="shared" ref="N37:N43" si="0">K37/M37</f>
        <v>22255.428571428572</v>
      </c>
    </row>
    <row r="38" spans="1:14">
      <c r="A38" t="s">
        <v>168</v>
      </c>
      <c r="B38" s="844" t="str">
        <f>VLOOKUP(A38,EQUIPOS!A8:D154,3,FALSE)</f>
        <v>Compactador tipo  POTENCIA: 105 HP, PESO: 6 ton</v>
      </c>
      <c r="C38" s="845"/>
      <c r="D38" s="845"/>
      <c r="E38" s="845"/>
      <c r="F38" s="845"/>
      <c r="G38" s="845"/>
      <c r="H38" s="846"/>
      <c r="I38" s="276"/>
      <c r="J38" s="277"/>
      <c r="K38" s="278">
        <f>VLOOKUP(A38,EQUIPOS!A8:D165,4,FALSE)</f>
        <v>92731</v>
      </c>
      <c r="L38" s="279"/>
      <c r="M38" s="280">
        <v>7</v>
      </c>
      <c r="N38" s="281">
        <f t="shared" si="0"/>
        <v>13247.285714285714</v>
      </c>
    </row>
    <row r="39" spans="1:14">
      <c r="A39" t="s">
        <v>286</v>
      </c>
      <c r="B39" s="844" t="str">
        <f>VLOOKUP(A39,EQUIPOS!A9:D154,3,FALSE)</f>
        <v>Planta de asfalto en frio</v>
      </c>
      <c r="C39" s="845"/>
      <c r="D39" s="845"/>
      <c r="E39" s="845"/>
      <c r="F39" s="845"/>
      <c r="G39" s="845"/>
      <c r="H39" s="846"/>
      <c r="I39" s="276"/>
      <c r="J39" s="277"/>
      <c r="K39" s="278">
        <f>VLOOKUP(A39,EQUIPOS!A9:D166,4,FALSE)</f>
        <v>255979</v>
      </c>
      <c r="L39" s="279"/>
      <c r="M39" s="280">
        <v>9</v>
      </c>
      <c r="N39" s="281">
        <f t="shared" si="0"/>
        <v>28442.111111111109</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7</v>
      </c>
      <c r="N42" s="281">
        <f t="shared" si="0"/>
        <v>40155.714285714283</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9</v>
      </c>
      <c r="N43" s="281">
        <f t="shared" si="0"/>
        <v>6412.5555555555557</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1053.7677264750794</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146753.029631237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20">
        <f>VLOOKUP(A64,TRANSPORTE!A6:D117,4,FALSE)</f>
        <v>1115</v>
      </c>
      <c r="M64" s="921"/>
      <c r="N64" s="296">
        <f>K64*L64</f>
        <v>1393.75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3034.55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10537.677264750793</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1081815.2568959878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216363.05137919757</v>
      </c>
      <c r="M87" s="866"/>
      <c r="N87" s="57"/>
    </row>
    <row r="88" spans="1:14">
      <c r="B88" s="95" t="s">
        <v>1057</v>
      </c>
      <c r="C88" s="96"/>
      <c r="D88" s="96"/>
      <c r="E88" s="96"/>
      <c r="F88" s="96"/>
      <c r="G88" s="96"/>
      <c r="H88" s="96"/>
      <c r="I88" s="93"/>
      <c r="J88" s="94"/>
      <c r="K88" s="313">
        <v>0.05</v>
      </c>
      <c r="L88" s="865">
        <f>N82*K88</f>
        <v>54090.762844799392</v>
      </c>
      <c r="M88" s="866"/>
      <c r="N88" s="57"/>
    </row>
    <row r="89" spans="1:14" ht="15" thickBot="1">
      <c r="B89" s="97" t="s">
        <v>1058</v>
      </c>
      <c r="C89" s="98"/>
      <c r="D89" s="98"/>
      <c r="E89" s="98"/>
      <c r="F89" s="98"/>
      <c r="G89" s="98"/>
      <c r="H89" s="98"/>
      <c r="I89" s="99"/>
      <c r="J89" s="100"/>
      <c r="K89" s="314">
        <v>0.05</v>
      </c>
      <c r="L89" s="867">
        <f>N82*K89</f>
        <v>54090.762844799392</v>
      </c>
      <c r="M89" s="868"/>
      <c r="N89" s="57"/>
    </row>
    <row r="90" spans="1:14" ht="15" thickBot="1">
      <c r="B90" s="831" t="s">
        <v>1037</v>
      </c>
      <c r="C90" s="832"/>
      <c r="D90" s="832"/>
      <c r="E90" s="832"/>
      <c r="F90" s="832"/>
      <c r="G90" s="832"/>
      <c r="H90" s="832"/>
      <c r="I90" s="832"/>
      <c r="J90" s="832"/>
      <c r="K90" s="832"/>
      <c r="L90" s="832"/>
      <c r="M90" s="833"/>
      <c r="N90" s="58">
        <f>L87+L88+L89</f>
        <v>324544.57706879632</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1406359.8339647842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16" zoomScale="78" zoomScaleNormal="78" workbookViewId="0">
      <selection activeCell="B72" sqref="B72:M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44"/>
      <c r="C47" s="845"/>
      <c r="D47" s="845"/>
      <c r="E47" s="845"/>
      <c r="F47" s="845"/>
      <c r="G47" s="845"/>
      <c r="H47" s="846"/>
      <c r="I47" s="847"/>
      <c r="J47" s="828"/>
      <c r="K47" s="278"/>
      <c r="L47" s="848"/>
      <c r="M47" s="849"/>
      <c r="N47" s="281"/>
    </row>
    <row r="48" spans="1:14">
      <c r="B48" s="844"/>
      <c r="C48" s="845"/>
      <c r="D48" s="845"/>
      <c r="E48" s="850"/>
      <c r="F48" s="845"/>
      <c r="G48" s="845"/>
      <c r="H48" s="846"/>
      <c r="I48" s="42"/>
      <c r="J48" s="43"/>
      <c r="K48" s="283"/>
      <c r="L48" s="285"/>
      <c r="M48" s="286"/>
      <c r="N48" s="287"/>
    </row>
    <row r="49" spans="1:14">
      <c r="B49" s="851" t="s">
        <v>1036</v>
      </c>
      <c r="C49" s="852"/>
      <c r="D49" s="852"/>
      <c r="E49" s="44"/>
      <c r="F49" s="45"/>
      <c r="G49" s="45"/>
      <c r="H49" s="46"/>
      <c r="I49" s="42"/>
      <c r="J49" s="43"/>
      <c r="K49" s="288"/>
      <c r="L49" s="285"/>
      <c r="M49" s="410">
        <v>0.1</v>
      </c>
      <c r="N49" s="353">
        <f>N83*M49</f>
        <v>829.84208459912497</v>
      </c>
    </row>
    <row r="50" spans="1:14" ht="15" thickBot="1">
      <c r="B50" s="844"/>
      <c r="C50" s="845"/>
      <c r="D50" s="845"/>
      <c r="E50" s="845"/>
      <c r="F50" s="845"/>
      <c r="G50" s="845"/>
      <c r="H50" s="846"/>
      <c r="I50" s="853"/>
      <c r="J50" s="854"/>
      <c r="K50" s="47"/>
      <c r="L50" s="855"/>
      <c r="M50" s="856"/>
      <c r="N50" s="111"/>
    </row>
    <row r="51" spans="1:14" ht="15" thickBot="1">
      <c r="B51" s="831" t="s">
        <v>1037</v>
      </c>
      <c r="C51" s="832"/>
      <c r="D51" s="832"/>
      <c r="E51" s="832"/>
      <c r="F51" s="832"/>
      <c r="G51" s="832"/>
      <c r="H51" s="832"/>
      <c r="I51" s="832"/>
      <c r="J51" s="832"/>
      <c r="K51" s="832"/>
      <c r="L51" s="832"/>
      <c r="M51" s="833"/>
      <c r="N51" s="403">
        <f>SUM(N36:N50)</f>
        <v>153823.1087512658</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22" t="s">
        <v>1028</v>
      </c>
      <c r="C55" s="823"/>
      <c r="D55" s="823"/>
      <c r="E55" s="823"/>
      <c r="F55" s="823"/>
      <c r="G55" s="823"/>
      <c r="H55" s="823"/>
      <c r="I55" s="824"/>
      <c r="J55" s="324" t="s">
        <v>1029</v>
      </c>
      <c r="K55" s="91" t="s">
        <v>1030</v>
      </c>
      <c r="L55" s="825" t="s">
        <v>1039</v>
      </c>
      <c r="M55" s="824"/>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156600</v>
      </c>
      <c r="N56" s="281">
        <f>K56*M56</f>
        <v>219240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28090</v>
      </c>
      <c r="N57" s="281">
        <f>K57*M57</f>
        <v>702250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26"/>
      <c r="C60" s="827"/>
      <c r="D60" s="827"/>
      <c r="E60" s="827"/>
      <c r="F60" s="827"/>
      <c r="G60" s="827"/>
      <c r="H60" s="827"/>
      <c r="I60" s="828"/>
      <c r="J60" s="48"/>
      <c r="K60" s="50"/>
      <c r="L60" s="829"/>
      <c r="M60" s="830"/>
      <c r="N60" s="51"/>
    </row>
    <row r="61" spans="1:14" ht="15" thickBot="1">
      <c r="B61" s="831" t="s">
        <v>1037</v>
      </c>
      <c r="C61" s="832"/>
      <c r="D61" s="832"/>
      <c r="E61" s="832"/>
      <c r="F61" s="832"/>
      <c r="G61" s="832"/>
      <c r="H61" s="832"/>
      <c r="I61" s="832"/>
      <c r="J61" s="832"/>
      <c r="K61" s="832"/>
      <c r="L61" s="832"/>
      <c r="M61" s="833"/>
      <c r="N61" s="403">
        <f>SUM(N56:N60)</f>
        <v>921490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4" t="s">
        <v>1045</v>
      </c>
      <c r="M65" s="807"/>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20">
        <f>VLOOKUP(A66,TRANSPORTE!A5:D117,4,FALSE)</f>
        <v>1172</v>
      </c>
      <c r="M66" s="921"/>
      <c r="N66" s="296">
        <f>K66*L66</f>
        <v>1640.8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20">
        <f>VLOOKUP(A67,TRANSPORTE!A6:D117,4,FALSE)</f>
        <v>1115</v>
      </c>
      <c r="M67" s="921"/>
      <c r="N67" s="296">
        <f>K67*L67</f>
        <v>1393.75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20"/>
      <c r="M71" s="821"/>
      <c r="N71" s="133"/>
    </row>
    <row r="72" spans="1:15" ht="15" thickBot="1">
      <c r="B72" s="837" t="s">
        <v>1037</v>
      </c>
      <c r="C72" s="838"/>
      <c r="D72" s="838"/>
      <c r="E72" s="838"/>
      <c r="F72" s="838"/>
      <c r="G72" s="838"/>
      <c r="H72" s="838"/>
      <c r="I72" s="838"/>
      <c r="J72" s="838"/>
      <c r="K72" s="838"/>
      <c r="L72" s="838"/>
      <c r="M72" s="839"/>
      <c r="N72" s="110">
        <f>N66+N67+N68+N69+N70</f>
        <v>3034.55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7" t="s">
        <v>1047</v>
      </c>
      <c r="C76" s="858"/>
      <c r="D76" s="858"/>
      <c r="E76" s="858"/>
      <c r="F76" s="858"/>
      <c r="G76" s="858"/>
      <c r="H76" s="858"/>
      <c r="I76" s="79" t="s">
        <v>1048</v>
      </c>
      <c r="J76" s="81" t="s">
        <v>1494</v>
      </c>
      <c r="K76" s="80" t="s">
        <v>1050</v>
      </c>
      <c r="L76" s="859" t="s">
        <v>1034</v>
      </c>
      <c r="M76" s="860"/>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8"/>
      <c r="C82" s="819"/>
      <c r="D82" s="819"/>
      <c r="E82" s="819"/>
      <c r="F82" s="819"/>
      <c r="G82" s="819"/>
      <c r="H82" s="819"/>
      <c r="I82" s="132"/>
      <c r="J82" s="132"/>
      <c r="K82" s="132"/>
      <c r="L82" s="919"/>
      <c r="M82" s="919"/>
      <c r="N82" s="51"/>
    </row>
    <row r="83" spans="1:14" ht="15" thickBot="1">
      <c r="B83" s="837" t="s">
        <v>1037</v>
      </c>
      <c r="C83" s="838"/>
      <c r="D83" s="838"/>
      <c r="E83" s="838"/>
      <c r="F83" s="838"/>
      <c r="G83" s="838"/>
      <c r="H83" s="838"/>
      <c r="I83" s="838"/>
      <c r="J83" s="838"/>
      <c r="K83" s="838"/>
      <c r="L83" s="838"/>
      <c r="M83" s="839"/>
      <c r="N83" s="310">
        <f>SUM(N77:N82)</f>
        <v>8298.4208459912497</v>
      </c>
    </row>
    <row r="84" spans="1:14" ht="15" thickBot="1">
      <c r="B84" s="39"/>
      <c r="C84" s="40"/>
      <c r="D84" s="40"/>
      <c r="E84" s="40"/>
      <c r="F84" s="40"/>
      <c r="G84" s="40"/>
      <c r="H84" s="40"/>
      <c r="I84" s="40"/>
      <c r="J84" s="40"/>
      <c r="K84" s="40"/>
      <c r="L84" s="40"/>
      <c r="M84" s="40"/>
      <c r="N84" s="41"/>
    </row>
    <row r="85" spans="1:14" ht="15" thickBot="1">
      <c r="B85" s="831" t="s">
        <v>1051</v>
      </c>
      <c r="C85" s="832"/>
      <c r="D85" s="832"/>
      <c r="E85" s="832"/>
      <c r="F85" s="832"/>
      <c r="G85" s="832"/>
      <c r="H85" s="832"/>
      <c r="I85" s="832"/>
      <c r="J85" s="832"/>
      <c r="K85" s="832"/>
      <c r="L85" s="832"/>
      <c r="M85" s="833"/>
      <c r="N85" s="105">
        <f>N51+N61+N72+N83</f>
        <v>1086646.0795972571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2" t="s">
        <v>1053</v>
      </c>
      <c r="C89" s="823"/>
      <c r="D89" s="823"/>
      <c r="E89" s="823"/>
      <c r="F89" s="823"/>
      <c r="G89" s="823"/>
      <c r="H89" s="823"/>
      <c r="I89" s="323"/>
      <c r="J89" s="343"/>
      <c r="K89" s="311" t="s">
        <v>1054</v>
      </c>
      <c r="L89" s="861" t="s">
        <v>1055</v>
      </c>
      <c r="M89" s="862"/>
      <c r="N89" s="312"/>
    </row>
    <row r="90" spans="1:14">
      <c r="B90" s="863" t="s">
        <v>1056</v>
      </c>
      <c r="C90" s="864"/>
      <c r="D90" s="864"/>
      <c r="E90" s="864"/>
      <c r="F90" s="864"/>
      <c r="G90" s="864"/>
      <c r="H90" s="864"/>
      <c r="I90" s="93"/>
      <c r="J90" s="94"/>
      <c r="K90" s="313">
        <v>0.2</v>
      </c>
      <c r="L90" s="865">
        <f>N85*K90</f>
        <v>217329.21591945144</v>
      </c>
      <c r="M90" s="866"/>
      <c r="N90" s="57"/>
    </row>
    <row r="91" spans="1:14">
      <c r="B91" s="95" t="s">
        <v>1057</v>
      </c>
      <c r="C91" s="96"/>
      <c r="D91" s="96"/>
      <c r="E91" s="96"/>
      <c r="F91" s="96"/>
      <c r="G91" s="96"/>
      <c r="H91" s="96"/>
      <c r="I91" s="93"/>
      <c r="J91" s="94"/>
      <c r="K91" s="313">
        <v>0.05</v>
      </c>
      <c r="L91" s="865">
        <f>N85*K91</f>
        <v>54332.30397986286</v>
      </c>
      <c r="M91" s="866"/>
      <c r="N91" s="57"/>
    </row>
    <row r="92" spans="1:14" ht="15" thickBot="1">
      <c r="B92" s="97" t="s">
        <v>1058</v>
      </c>
      <c r="C92" s="98"/>
      <c r="D92" s="98"/>
      <c r="E92" s="98"/>
      <c r="F92" s="98"/>
      <c r="G92" s="98"/>
      <c r="H92" s="98"/>
      <c r="I92" s="99"/>
      <c r="J92" s="100"/>
      <c r="K92" s="314">
        <v>0.05</v>
      </c>
      <c r="L92" s="867">
        <f>N85*K92</f>
        <v>54332.30397986286</v>
      </c>
      <c r="M92" s="868"/>
      <c r="N92" s="57"/>
    </row>
    <row r="93" spans="1:14" ht="15" thickBot="1">
      <c r="B93" s="831" t="s">
        <v>1037</v>
      </c>
      <c r="C93" s="832"/>
      <c r="D93" s="832"/>
      <c r="E93" s="832"/>
      <c r="F93" s="832"/>
      <c r="G93" s="832"/>
      <c r="H93" s="832"/>
      <c r="I93" s="832"/>
      <c r="J93" s="832"/>
      <c r="K93" s="832"/>
      <c r="L93" s="832"/>
      <c r="M93" s="833"/>
      <c r="N93" s="58">
        <f>L90+L91+L92</f>
        <v>325993.8238791771</v>
      </c>
    </row>
    <row r="94" spans="1:14" ht="15" thickBot="1">
      <c r="B94" s="39"/>
      <c r="C94" s="40"/>
      <c r="D94" s="40"/>
      <c r="E94" s="40"/>
      <c r="F94" s="40"/>
      <c r="G94" s="40"/>
      <c r="H94" s="40"/>
      <c r="I94" s="40"/>
      <c r="J94" s="40"/>
      <c r="K94" s="40"/>
      <c r="L94" s="40"/>
      <c r="M94" s="40"/>
      <c r="N94" s="41"/>
    </row>
    <row r="95" spans="1:14" ht="15" thickBot="1">
      <c r="A95" t="s">
        <v>2122</v>
      </c>
      <c r="B95" s="831" t="s">
        <v>1059</v>
      </c>
      <c r="C95" s="832"/>
      <c r="D95" s="832"/>
      <c r="E95" s="832"/>
      <c r="F95" s="832"/>
      <c r="G95" s="832"/>
      <c r="H95" s="832"/>
      <c r="I95" s="832"/>
      <c r="J95" s="832"/>
      <c r="K95" s="832"/>
      <c r="L95" s="832"/>
      <c r="M95" s="833"/>
      <c r="N95" s="196">
        <f>N85+N93</f>
        <v>1412639.9034764343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9" t="s">
        <v>2324</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2325</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08"/>
      <c r="K125" s="808"/>
      <c r="L125" s="808"/>
      <c r="M125" s="808"/>
      <c r="N125" s="809"/>
    </row>
    <row r="126" spans="2:14" ht="15" thickBot="1">
      <c r="B126" s="270" t="s">
        <v>2327</v>
      </c>
      <c r="C126" s="402"/>
      <c r="D126" s="402"/>
      <c r="E126" s="63"/>
      <c r="F126" s="63"/>
      <c r="G126" s="63"/>
      <c r="H126" s="63"/>
      <c r="I126" s="63"/>
      <c r="J126" s="810"/>
      <c r="K126" s="810"/>
      <c r="L126" s="810"/>
      <c r="M126" s="810"/>
      <c r="N126"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20">
        <f>VLOOKUP(A65,TRANSPORTE!A6:D117,4,FALSE)</f>
        <v>1303</v>
      </c>
      <c r="M65" s="921"/>
      <c r="N65" s="296">
        <f>K65*L65</f>
        <v>1628.75</v>
      </c>
    </row>
    <row r="66" spans="1:15">
      <c r="B66" s="52"/>
      <c r="C66" s="53"/>
      <c r="D66" s="53"/>
      <c r="E66" s="53"/>
      <c r="F66" s="53"/>
      <c r="G66" s="53"/>
      <c r="H66" s="297"/>
      <c r="I66" s="288"/>
      <c r="J66" s="288"/>
      <c r="K66" s="288"/>
      <c r="L66" s="920"/>
      <c r="M66" s="92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3269.55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1086881.0795972571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217376.21591945144</v>
      </c>
      <c r="M88" s="866"/>
      <c r="N88" s="57"/>
    </row>
    <row r="89" spans="1:14">
      <c r="B89" s="95" t="s">
        <v>1057</v>
      </c>
      <c r="C89" s="96"/>
      <c r="D89" s="96"/>
      <c r="E89" s="96"/>
      <c r="F89" s="96"/>
      <c r="G89" s="96"/>
      <c r="H89" s="96"/>
      <c r="I89" s="93"/>
      <c r="J89" s="94"/>
      <c r="K89" s="313">
        <v>0.05</v>
      </c>
      <c r="L89" s="865">
        <f>N83*K89</f>
        <v>54344.05397986286</v>
      </c>
      <c r="M89" s="866"/>
      <c r="N89" s="57"/>
    </row>
    <row r="90" spans="1:14" ht="15" thickBot="1">
      <c r="B90" s="97" t="s">
        <v>1058</v>
      </c>
      <c r="C90" s="98"/>
      <c r="D90" s="98"/>
      <c r="E90" s="98"/>
      <c r="F90" s="98"/>
      <c r="G90" s="98"/>
      <c r="H90" s="98"/>
      <c r="I90" s="99"/>
      <c r="J90" s="100"/>
      <c r="K90" s="314">
        <v>0.05</v>
      </c>
      <c r="L90" s="867">
        <f>N83*K90</f>
        <v>54344.05397986286</v>
      </c>
      <c r="M90" s="868"/>
      <c r="N90" s="57"/>
    </row>
    <row r="91" spans="1:14" ht="15" thickBot="1">
      <c r="B91" s="831" t="s">
        <v>1037</v>
      </c>
      <c r="C91" s="832"/>
      <c r="D91" s="832"/>
      <c r="E91" s="832"/>
      <c r="F91" s="832"/>
      <c r="G91" s="832"/>
      <c r="H91" s="832"/>
      <c r="I91" s="832"/>
      <c r="J91" s="832"/>
      <c r="K91" s="832"/>
      <c r="L91" s="832"/>
      <c r="M91" s="833"/>
      <c r="N91" s="58">
        <f>L88+L89+L90</f>
        <v>326064.3238791771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1412945.4034764343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16" zoomScale="78" zoomScaleNormal="78" workbookViewId="0">
      <selection activeCell="A50" sqref="A50"/>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20">
        <f>VLOOKUP(A65,TRANSPORTE!A6:D117,4,FALSE)</f>
        <v>1303</v>
      </c>
      <c r="M65" s="921"/>
      <c r="N65" s="296">
        <f>K65*L65</f>
        <v>1628.75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3269.55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1086881.0795972571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217376.21591945144</v>
      </c>
      <c r="M88" s="866"/>
      <c r="N88" s="57"/>
    </row>
    <row r="89" spans="1:14">
      <c r="B89" s="95" t="s">
        <v>1057</v>
      </c>
      <c r="C89" s="96"/>
      <c r="D89" s="96"/>
      <c r="E89" s="96"/>
      <c r="F89" s="96"/>
      <c r="G89" s="96"/>
      <c r="H89" s="96"/>
      <c r="I89" s="93"/>
      <c r="J89" s="94"/>
      <c r="K89" s="313">
        <v>0.05</v>
      </c>
      <c r="L89" s="865">
        <f>N83*K89</f>
        <v>54344.05397986286</v>
      </c>
      <c r="M89" s="866"/>
      <c r="N89" s="57"/>
    </row>
    <row r="90" spans="1:14" ht="15" thickBot="1">
      <c r="B90" s="97" t="s">
        <v>1058</v>
      </c>
      <c r="C90" s="98"/>
      <c r="D90" s="98"/>
      <c r="E90" s="98"/>
      <c r="F90" s="98"/>
      <c r="G90" s="98"/>
      <c r="H90" s="98"/>
      <c r="I90" s="99"/>
      <c r="J90" s="100"/>
      <c r="K90" s="314">
        <v>0.05</v>
      </c>
      <c r="L90" s="867">
        <f>N83*K90</f>
        <v>54344.05397986286</v>
      </c>
      <c r="M90" s="868"/>
      <c r="N90" s="57"/>
    </row>
    <row r="91" spans="1:14" ht="15" thickBot="1">
      <c r="B91" s="831" t="s">
        <v>1037</v>
      </c>
      <c r="C91" s="832"/>
      <c r="D91" s="832"/>
      <c r="E91" s="832"/>
      <c r="F91" s="832"/>
      <c r="G91" s="832"/>
      <c r="H91" s="832"/>
      <c r="I91" s="832"/>
      <c r="J91" s="832"/>
      <c r="K91" s="832"/>
      <c r="L91" s="832"/>
      <c r="M91" s="833"/>
      <c r="N91" s="58">
        <f>L88+L89+L90</f>
        <v>326064.3238791771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1412945.4034764343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ht="15" customHeight="1">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829.84208459912497</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153823.1087512658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20">
        <f>VLOOKUP(A64,TRANSPORTE!A6:D117,4,FALSE)</f>
        <v>1115</v>
      </c>
      <c r="M64" s="921"/>
      <c r="N64" s="296">
        <f>K64*L64</f>
        <v>1393.75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3034.55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8298.4208459912497</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1086646.0795972571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217329.21591945144</v>
      </c>
      <c r="M87" s="866"/>
      <c r="N87" s="57"/>
    </row>
    <row r="88" spans="1:14">
      <c r="B88" s="95" t="s">
        <v>1057</v>
      </c>
      <c r="C88" s="96"/>
      <c r="D88" s="96"/>
      <c r="E88" s="96"/>
      <c r="F88" s="96"/>
      <c r="G88" s="96"/>
      <c r="H88" s="96"/>
      <c r="I88" s="93"/>
      <c r="J88" s="94"/>
      <c r="K88" s="313">
        <v>0.05</v>
      </c>
      <c r="L88" s="865">
        <f>N82*K88</f>
        <v>54332.30397986286</v>
      </c>
      <c r="M88" s="866"/>
      <c r="N88" s="57"/>
    </row>
    <row r="89" spans="1:14" ht="15" thickBot="1">
      <c r="B89" s="97" t="s">
        <v>1058</v>
      </c>
      <c r="C89" s="98"/>
      <c r="D89" s="98"/>
      <c r="E89" s="98"/>
      <c r="F89" s="98"/>
      <c r="G89" s="98"/>
      <c r="H89" s="98"/>
      <c r="I89" s="99"/>
      <c r="J89" s="100"/>
      <c r="K89" s="314">
        <v>0.05</v>
      </c>
      <c r="L89" s="867">
        <f>N82*K89</f>
        <v>54332.30397986286</v>
      </c>
      <c r="M89" s="868"/>
      <c r="N89" s="57"/>
    </row>
    <row r="90" spans="1:14" ht="15" thickBot="1">
      <c r="B90" s="831" t="s">
        <v>1037</v>
      </c>
      <c r="C90" s="832"/>
      <c r="D90" s="832"/>
      <c r="E90" s="832"/>
      <c r="F90" s="832"/>
      <c r="G90" s="832"/>
      <c r="H90" s="832"/>
      <c r="I90" s="832"/>
      <c r="J90" s="832"/>
      <c r="K90" s="832"/>
      <c r="L90" s="832"/>
      <c r="M90" s="833"/>
      <c r="N90" s="58">
        <f>L87+L88+L89</f>
        <v>325993.8238791771</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1412639.9034764343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829.84208459912497</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153823.1087512658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20">
        <f>VLOOKUP(A64,TRANSPORTE!A6:D117,4,FALSE)</f>
        <v>1283.5</v>
      </c>
      <c r="M64" s="921"/>
      <c r="N64" s="296">
        <f>K64*L64</f>
        <v>1604.375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3245.1750000000002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8298.4208459912497</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1086856.7045972571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217371.34091945144</v>
      </c>
      <c r="M87" s="866"/>
      <c r="N87" s="57"/>
    </row>
    <row r="88" spans="1:14">
      <c r="B88" s="95" t="s">
        <v>1057</v>
      </c>
      <c r="C88" s="96"/>
      <c r="D88" s="96"/>
      <c r="E88" s="96"/>
      <c r="F88" s="96"/>
      <c r="G88" s="96"/>
      <c r="H88" s="96"/>
      <c r="I88" s="93"/>
      <c r="J88" s="94"/>
      <c r="K88" s="313">
        <v>0.05</v>
      </c>
      <c r="L88" s="865">
        <f>N82*K88</f>
        <v>54342.83522986286</v>
      </c>
      <c r="M88" s="866"/>
      <c r="N88" s="57"/>
    </row>
    <row r="89" spans="1:14" ht="15" thickBot="1">
      <c r="B89" s="97" t="s">
        <v>1058</v>
      </c>
      <c r="C89" s="98"/>
      <c r="D89" s="98"/>
      <c r="E89" s="98"/>
      <c r="F89" s="98"/>
      <c r="G89" s="98"/>
      <c r="H89" s="98"/>
      <c r="I89" s="99"/>
      <c r="J89" s="100"/>
      <c r="K89" s="314">
        <v>0.05</v>
      </c>
      <c r="L89" s="867">
        <f>N82*K89</f>
        <v>54342.83522986286</v>
      </c>
      <c r="M89" s="868"/>
      <c r="N89" s="57"/>
    </row>
    <row r="90" spans="1:14" ht="15" thickBot="1">
      <c r="B90" s="831" t="s">
        <v>1037</v>
      </c>
      <c r="C90" s="832"/>
      <c r="D90" s="832"/>
      <c r="E90" s="832"/>
      <c r="F90" s="832"/>
      <c r="G90" s="832"/>
      <c r="H90" s="832"/>
      <c r="I90" s="832"/>
      <c r="J90" s="832"/>
      <c r="K90" s="832"/>
      <c r="L90" s="832"/>
      <c r="M90" s="833"/>
      <c r="N90" s="58">
        <f>L87+L88+L89</f>
        <v>326057.0113791771</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1412913.7159764343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1086856.7045972571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217371.34091945144</v>
      </c>
      <c r="M88" s="866"/>
      <c r="N88" s="57"/>
    </row>
    <row r="89" spans="1:14">
      <c r="B89" s="95" t="s">
        <v>1057</v>
      </c>
      <c r="C89" s="96"/>
      <c r="D89" s="96"/>
      <c r="E89" s="96"/>
      <c r="F89" s="96"/>
      <c r="G89" s="96"/>
      <c r="H89" s="96"/>
      <c r="I89" s="93"/>
      <c r="J89" s="94"/>
      <c r="K89" s="313">
        <v>0.05</v>
      </c>
      <c r="L89" s="865">
        <f>N83*K89</f>
        <v>54342.83522986286</v>
      </c>
      <c r="M89" s="866"/>
      <c r="N89" s="57"/>
    </row>
    <row r="90" spans="1:14" ht="15" thickBot="1">
      <c r="B90" s="97" t="s">
        <v>1058</v>
      </c>
      <c r="C90" s="98"/>
      <c r="D90" s="98"/>
      <c r="E90" s="98"/>
      <c r="F90" s="98"/>
      <c r="G90" s="98"/>
      <c r="H90" s="98"/>
      <c r="I90" s="99"/>
      <c r="J90" s="100"/>
      <c r="K90" s="314">
        <v>0.05</v>
      </c>
      <c r="L90" s="867">
        <f>N83*K90</f>
        <v>54342.83522986286</v>
      </c>
      <c r="M90" s="868"/>
      <c r="N90" s="57"/>
    </row>
    <row r="91" spans="1:14" ht="15" thickBot="1">
      <c r="B91" s="831" t="s">
        <v>1037</v>
      </c>
      <c r="C91" s="832"/>
      <c r="D91" s="832"/>
      <c r="E91" s="832"/>
      <c r="F91" s="832"/>
      <c r="G91" s="832"/>
      <c r="H91" s="832"/>
      <c r="I91" s="832"/>
      <c r="J91" s="832"/>
      <c r="K91" s="832"/>
      <c r="L91" s="832"/>
      <c r="M91" s="833"/>
      <c r="N91" s="58">
        <f>L88+L89+L90</f>
        <v>326057.0113791771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1412913.7159764343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1086856.7045972571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217371.34091945144</v>
      </c>
      <c r="M88" s="866"/>
      <c r="N88" s="57"/>
    </row>
    <row r="89" spans="1:14">
      <c r="B89" s="95" t="s">
        <v>1057</v>
      </c>
      <c r="C89" s="96"/>
      <c r="D89" s="96"/>
      <c r="E89" s="96"/>
      <c r="F89" s="96"/>
      <c r="G89" s="96"/>
      <c r="H89" s="96"/>
      <c r="I89" s="93"/>
      <c r="J89" s="94"/>
      <c r="K89" s="313">
        <v>0.05</v>
      </c>
      <c r="L89" s="865">
        <f>N83*K89</f>
        <v>54342.83522986286</v>
      </c>
      <c r="M89" s="866"/>
      <c r="N89" s="57"/>
    </row>
    <row r="90" spans="1:14" ht="15" thickBot="1">
      <c r="B90" s="97" t="s">
        <v>1058</v>
      </c>
      <c r="C90" s="98"/>
      <c r="D90" s="98"/>
      <c r="E90" s="98"/>
      <c r="F90" s="98"/>
      <c r="G90" s="98"/>
      <c r="H90" s="98"/>
      <c r="I90" s="99"/>
      <c r="J90" s="100"/>
      <c r="K90" s="314">
        <v>0.05</v>
      </c>
      <c r="L90" s="867">
        <f>N83*K90</f>
        <v>54342.83522986286</v>
      </c>
      <c r="M90" s="868"/>
      <c r="N90" s="57"/>
    </row>
    <row r="91" spans="1:14" ht="15" thickBot="1">
      <c r="B91" s="831" t="s">
        <v>1037</v>
      </c>
      <c r="C91" s="832"/>
      <c r="D91" s="832"/>
      <c r="E91" s="832"/>
      <c r="F91" s="832"/>
      <c r="G91" s="832"/>
      <c r="H91" s="832"/>
      <c r="I91" s="832"/>
      <c r="J91" s="832"/>
      <c r="K91" s="832"/>
      <c r="L91" s="832"/>
      <c r="M91" s="833"/>
      <c r="N91" s="58">
        <f>L88+L89+L90</f>
        <v>326057.0113791771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1412913.7159764343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1377</v>
      </c>
      <c r="B65" s="52" t="str">
        <f>VLOOKUP(A65,TRANSPORTE!A6:D117,3,FALSE)</f>
        <v>Transporte de mezcla</v>
      </c>
      <c r="C65" s="53"/>
      <c r="D65" s="53"/>
      <c r="E65" s="53"/>
      <c r="F65" s="53"/>
      <c r="G65" s="53"/>
      <c r="H65" s="320" t="s">
        <v>1552</v>
      </c>
      <c r="I65" s="288">
        <v>1.25</v>
      </c>
      <c r="J65" s="295">
        <v>1</v>
      </c>
      <c r="K65" s="288">
        <f>I65*J65</f>
        <v>1.25</v>
      </c>
      <c r="L65" s="920">
        <f>VLOOKUP(A65,TRANSPORTE!A6:D117,4,FALSE)</f>
        <v>1303</v>
      </c>
      <c r="M65" s="921"/>
      <c r="N65" s="296">
        <f>K65*L65</f>
        <v>1628.75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3269.55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1086881.0795972571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217376.21591945144</v>
      </c>
      <c r="M88" s="866"/>
      <c r="N88" s="57"/>
    </row>
    <row r="89" spans="1:14">
      <c r="B89" s="95" t="s">
        <v>1057</v>
      </c>
      <c r="C89" s="96"/>
      <c r="D89" s="96"/>
      <c r="E89" s="96"/>
      <c r="F89" s="96"/>
      <c r="G89" s="96"/>
      <c r="H89" s="96"/>
      <c r="I89" s="93"/>
      <c r="J89" s="94"/>
      <c r="K89" s="313">
        <v>0.05</v>
      </c>
      <c r="L89" s="865">
        <f>N83*K89</f>
        <v>54344.05397986286</v>
      </c>
      <c r="M89" s="866"/>
      <c r="N89" s="57"/>
    </row>
    <row r="90" spans="1:14" ht="15" thickBot="1">
      <c r="B90" s="97" t="s">
        <v>1058</v>
      </c>
      <c r="C90" s="98"/>
      <c r="D90" s="98"/>
      <c r="E90" s="98"/>
      <c r="F90" s="98"/>
      <c r="G90" s="98"/>
      <c r="H90" s="98"/>
      <c r="I90" s="99"/>
      <c r="J90" s="100"/>
      <c r="K90" s="314">
        <v>0.05</v>
      </c>
      <c r="L90" s="867">
        <f>N83*K90</f>
        <v>54344.05397986286</v>
      </c>
      <c r="M90" s="868"/>
      <c r="N90" s="57"/>
    </row>
    <row r="91" spans="1:14" ht="15" thickBot="1">
      <c r="B91" s="831" t="s">
        <v>1037</v>
      </c>
      <c r="C91" s="832"/>
      <c r="D91" s="832"/>
      <c r="E91" s="832"/>
      <c r="F91" s="832"/>
      <c r="G91" s="832"/>
      <c r="H91" s="832"/>
      <c r="I91" s="832"/>
      <c r="J91" s="832"/>
      <c r="K91" s="832"/>
      <c r="L91" s="832"/>
      <c r="M91" s="833"/>
      <c r="N91" s="58">
        <f>L88+L89+L90</f>
        <v>326064.3238791771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1412945.4034764343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19"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8</v>
      </c>
      <c r="N37" s="281">
        <f t="shared" ref="N37:N43" si="0">K37/M37</f>
        <v>19473.5</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8</v>
      </c>
      <c r="N38" s="281">
        <f t="shared" si="0"/>
        <v>14689.375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8</v>
      </c>
      <c r="N39" s="281">
        <f t="shared" si="0"/>
        <v>70745.625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8</v>
      </c>
      <c r="N42" s="281">
        <f t="shared" si="0"/>
        <v>35136.25</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8</v>
      </c>
      <c r="N43" s="281">
        <f t="shared" si="0"/>
        <v>7214.125</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183367.08842733235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20">
        <f>VLOOKUP(A64,TRANSPORTE!A6:D117,4,FALSE)</f>
        <v>1115</v>
      </c>
      <c r="M64" s="921"/>
      <c r="N64" s="296">
        <f>K64*L64</f>
        <v>1393.75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3034.55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9220.4676066569446</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1117112.1060339892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223422.42120679785</v>
      </c>
      <c r="M87" s="866"/>
      <c r="N87" s="57"/>
    </row>
    <row r="88" spans="1:14">
      <c r="B88" s="95" t="s">
        <v>1057</v>
      </c>
      <c r="C88" s="96"/>
      <c r="D88" s="96"/>
      <c r="E88" s="96"/>
      <c r="F88" s="96"/>
      <c r="G88" s="96"/>
      <c r="H88" s="96"/>
      <c r="I88" s="93"/>
      <c r="J88" s="94"/>
      <c r="K88" s="313">
        <v>0.05</v>
      </c>
      <c r="L88" s="865">
        <f>N82*K88</f>
        <v>55855.605301699463</v>
      </c>
      <c r="M88" s="866"/>
      <c r="N88" s="57"/>
    </row>
    <row r="89" spans="1:14" ht="15" thickBot="1">
      <c r="B89" s="97" t="s">
        <v>1058</v>
      </c>
      <c r="C89" s="98"/>
      <c r="D89" s="98"/>
      <c r="E89" s="98"/>
      <c r="F89" s="98"/>
      <c r="G89" s="98"/>
      <c r="H89" s="98"/>
      <c r="I89" s="99"/>
      <c r="J89" s="100"/>
      <c r="K89" s="314">
        <v>0.05</v>
      </c>
      <c r="L89" s="867">
        <f>N82*K89</f>
        <v>55855.605301699463</v>
      </c>
      <c r="M89" s="868"/>
      <c r="N89" s="57"/>
    </row>
    <row r="90" spans="1:14" ht="15" thickBot="1">
      <c r="B90" s="831" t="s">
        <v>1037</v>
      </c>
      <c r="C90" s="832"/>
      <c r="D90" s="832"/>
      <c r="E90" s="832"/>
      <c r="F90" s="832"/>
      <c r="G90" s="832"/>
      <c r="H90" s="832"/>
      <c r="I90" s="832"/>
      <c r="J90" s="832"/>
      <c r="K90" s="832"/>
      <c r="L90" s="832"/>
      <c r="M90" s="833"/>
      <c r="N90" s="58">
        <f>L87+L88+L89</f>
        <v>335133.63181019679</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1452245.7378441859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8</v>
      </c>
      <c r="N37" s="281">
        <f t="shared" ref="N37:N43" si="0">K37/M37</f>
        <v>19473.5</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8</v>
      </c>
      <c r="N38" s="281">
        <f t="shared" si="0"/>
        <v>14689.375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8</v>
      </c>
      <c r="N39" s="281">
        <f t="shared" si="0"/>
        <v>70745.625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8</v>
      </c>
      <c r="N42" s="281">
        <f t="shared" si="0"/>
        <v>35136.25</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8</v>
      </c>
      <c r="N43" s="281">
        <f t="shared" si="0"/>
        <v>7214.125</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183367.08842733235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20">
        <f>VLOOKUP(A64,TRANSPORTE!A6:D117,4,FALSE)</f>
        <v>1283.5</v>
      </c>
      <c r="M64" s="921"/>
      <c r="N64" s="296">
        <f>K64*L64</f>
        <v>1604.375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3245.1750000000002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133"/>
    </row>
    <row r="80" spans="1:15" ht="15" thickBot="1">
      <c r="B80" s="837" t="s">
        <v>1037</v>
      </c>
      <c r="C80" s="838"/>
      <c r="D80" s="838"/>
      <c r="E80" s="838"/>
      <c r="F80" s="838"/>
      <c r="G80" s="838"/>
      <c r="H80" s="838"/>
      <c r="I80" s="838"/>
      <c r="J80" s="838"/>
      <c r="K80" s="838"/>
      <c r="L80" s="838"/>
      <c r="M80" s="839"/>
      <c r="N80" s="469">
        <f>SUM(N74:N79)</f>
        <v>9220.4676066569446</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1117322.7310339892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223464.54620679785</v>
      </c>
      <c r="M87" s="866"/>
      <c r="N87" s="57"/>
    </row>
    <row r="88" spans="1:14">
      <c r="B88" s="95" t="s">
        <v>1057</v>
      </c>
      <c r="C88" s="96"/>
      <c r="D88" s="96"/>
      <c r="E88" s="96"/>
      <c r="F88" s="96"/>
      <c r="G88" s="96"/>
      <c r="H88" s="96"/>
      <c r="I88" s="93"/>
      <c r="J88" s="94"/>
      <c r="K88" s="313">
        <v>0.05</v>
      </c>
      <c r="L88" s="865">
        <f>N82*K88</f>
        <v>55866.136551699463</v>
      </c>
      <c r="M88" s="866"/>
      <c r="N88" s="57"/>
    </row>
    <row r="89" spans="1:14" ht="15" thickBot="1">
      <c r="B89" s="97" t="s">
        <v>1058</v>
      </c>
      <c r="C89" s="98"/>
      <c r="D89" s="98"/>
      <c r="E89" s="98"/>
      <c r="F89" s="98"/>
      <c r="G89" s="98"/>
      <c r="H89" s="98"/>
      <c r="I89" s="99"/>
      <c r="J89" s="100"/>
      <c r="K89" s="314">
        <v>0.05</v>
      </c>
      <c r="L89" s="867">
        <f>N82*K89</f>
        <v>55866.136551699463</v>
      </c>
      <c r="M89" s="868"/>
      <c r="N89" s="57"/>
    </row>
    <row r="90" spans="1:14" ht="15" thickBot="1">
      <c r="B90" s="831" t="s">
        <v>1037</v>
      </c>
      <c r="C90" s="832"/>
      <c r="D90" s="832"/>
      <c r="E90" s="832"/>
      <c r="F90" s="832"/>
      <c r="G90" s="832"/>
      <c r="H90" s="832"/>
      <c r="I90" s="832"/>
      <c r="J90" s="832"/>
      <c r="K90" s="832"/>
      <c r="L90" s="832"/>
      <c r="M90" s="833"/>
      <c r="N90" s="58">
        <f>L87+L88+L89</f>
        <v>335196.81931019679</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1452519.5503441859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8</v>
      </c>
      <c r="N37" s="281">
        <f t="shared" ref="N37:N43" si="0">K37/M37</f>
        <v>19473.5</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8</v>
      </c>
      <c r="N38" s="281">
        <f t="shared" si="0"/>
        <v>14689.375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8</v>
      </c>
      <c r="N39" s="281">
        <f t="shared" si="0"/>
        <v>70745.625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8</v>
      </c>
      <c r="N42" s="281">
        <f t="shared" si="0"/>
        <v>35136.25</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8</v>
      </c>
      <c r="N43" s="281">
        <f t="shared" si="0"/>
        <v>7214.125</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183367.08842733235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20">
        <f>VLOOKUP(A64,TRANSPORTE!A6:D117,4,FALSE)</f>
        <v>1283.5</v>
      </c>
      <c r="M64" s="921"/>
      <c r="N64" s="296">
        <f>K64*L64</f>
        <v>1604.375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3245.1750000000002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9220.4676066569446</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1117322.7310339892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223464.54620679785</v>
      </c>
      <c r="M87" s="866"/>
      <c r="N87" s="57"/>
    </row>
    <row r="88" spans="1:14">
      <c r="B88" s="95" t="s">
        <v>1057</v>
      </c>
      <c r="C88" s="96"/>
      <c r="D88" s="96"/>
      <c r="E88" s="96"/>
      <c r="F88" s="96"/>
      <c r="G88" s="96"/>
      <c r="H88" s="96"/>
      <c r="I88" s="93"/>
      <c r="J88" s="94"/>
      <c r="K88" s="313">
        <v>0.05</v>
      </c>
      <c r="L88" s="865">
        <f>N82*K88</f>
        <v>55866.136551699463</v>
      </c>
      <c r="M88" s="866"/>
      <c r="N88" s="57"/>
    </row>
    <row r="89" spans="1:14" ht="15" thickBot="1">
      <c r="B89" s="97" t="s">
        <v>1058</v>
      </c>
      <c r="C89" s="98"/>
      <c r="D89" s="98"/>
      <c r="E89" s="98"/>
      <c r="F89" s="98"/>
      <c r="G89" s="98"/>
      <c r="H89" s="98"/>
      <c r="I89" s="99"/>
      <c r="J89" s="100"/>
      <c r="K89" s="314">
        <v>0.05</v>
      </c>
      <c r="L89" s="867">
        <f>N82*K89</f>
        <v>55866.136551699463</v>
      </c>
      <c r="M89" s="868"/>
      <c r="N89" s="57"/>
    </row>
    <row r="90" spans="1:14" ht="15" thickBot="1">
      <c r="B90" s="831" t="s">
        <v>1037</v>
      </c>
      <c r="C90" s="832"/>
      <c r="D90" s="832"/>
      <c r="E90" s="832"/>
      <c r="F90" s="832"/>
      <c r="G90" s="832"/>
      <c r="H90" s="832"/>
      <c r="I90" s="832"/>
      <c r="J90" s="832"/>
      <c r="K90" s="832"/>
      <c r="L90" s="832"/>
      <c r="M90" s="833"/>
      <c r="N90" s="58">
        <f>L87+L88+L89</f>
        <v>335196.81931019679</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1452519.5503441859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829.84208459912497</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153823.1087512658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20">
        <f>VLOOKUP(A64,TRANSPORTE!A6:D117,4,FALSE)</f>
        <v>1303</v>
      </c>
      <c r="M64" s="921"/>
      <c r="N64" s="296">
        <f>K64*L64</f>
        <v>1628.75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3269.55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8298.4208459912497</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1086881.0795972571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217376.21591945144</v>
      </c>
      <c r="M87" s="866"/>
      <c r="N87" s="57"/>
    </row>
    <row r="88" spans="1:14">
      <c r="B88" s="95" t="s">
        <v>1057</v>
      </c>
      <c r="C88" s="96"/>
      <c r="D88" s="96"/>
      <c r="E88" s="96"/>
      <c r="F88" s="96"/>
      <c r="G88" s="96"/>
      <c r="H88" s="96"/>
      <c r="I88" s="93"/>
      <c r="J88" s="94"/>
      <c r="K88" s="313">
        <v>0.05</v>
      </c>
      <c r="L88" s="865">
        <f>N82*K88</f>
        <v>54344.05397986286</v>
      </c>
      <c r="M88" s="866"/>
      <c r="N88" s="57"/>
    </row>
    <row r="89" spans="1:14" ht="15" thickBot="1">
      <c r="B89" s="97" t="s">
        <v>1058</v>
      </c>
      <c r="C89" s="98"/>
      <c r="D89" s="98"/>
      <c r="E89" s="98"/>
      <c r="F89" s="98"/>
      <c r="G89" s="98"/>
      <c r="H89" s="98"/>
      <c r="I89" s="99"/>
      <c r="J89" s="100"/>
      <c r="K89" s="314">
        <v>0.05</v>
      </c>
      <c r="L89" s="867">
        <f>N82*K89</f>
        <v>54344.05397986286</v>
      </c>
      <c r="M89" s="868"/>
      <c r="N89" s="57"/>
    </row>
    <row r="90" spans="1:14" ht="15" thickBot="1">
      <c r="B90" s="831" t="s">
        <v>1037</v>
      </c>
      <c r="C90" s="832"/>
      <c r="D90" s="832"/>
      <c r="E90" s="832"/>
      <c r="F90" s="832"/>
      <c r="G90" s="832"/>
      <c r="H90" s="832"/>
      <c r="I90" s="832"/>
      <c r="J90" s="832"/>
      <c r="K90" s="832"/>
      <c r="L90" s="832"/>
      <c r="M90" s="833"/>
      <c r="N90" s="58">
        <f>L87+L88+L89</f>
        <v>326064.3238791771</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1412945.4034764343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20">
        <f>VLOOKUP(A65,TRANSPORTE!A6:D117,4,FALSE)</f>
        <v>1303</v>
      </c>
      <c r="M65" s="921"/>
      <c r="N65" s="296">
        <f>K65*L65</f>
        <v>1628.75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3269.55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133"/>
    </row>
    <row r="81" spans="1:14" ht="15" thickBot="1">
      <c r="B81" s="837" t="s">
        <v>1037</v>
      </c>
      <c r="C81" s="838"/>
      <c r="D81" s="838"/>
      <c r="E81" s="838"/>
      <c r="F81" s="838"/>
      <c r="G81" s="838"/>
      <c r="H81" s="838"/>
      <c r="I81" s="838"/>
      <c r="J81" s="838"/>
      <c r="K81" s="838"/>
      <c r="L81" s="838"/>
      <c r="M81" s="839"/>
      <c r="N81" s="469">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1086881.0795972571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217376.21591945144</v>
      </c>
      <c r="M88" s="866"/>
      <c r="N88" s="57"/>
    </row>
    <row r="89" spans="1:14">
      <c r="B89" s="95" t="s">
        <v>1057</v>
      </c>
      <c r="C89" s="96"/>
      <c r="D89" s="96"/>
      <c r="E89" s="96"/>
      <c r="F89" s="96"/>
      <c r="G89" s="96"/>
      <c r="H89" s="96"/>
      <c r="I89" s="93"/>
      <c r="J89" s="94"/>
      <c r="K89" s="313">
        <v>0.05</v>
      </c>
      <c r="L89" s="865">
        <f>N83*K89</f>
        <v>54344.05397986286</v>
      </c>
      <c r="M89" s="866"/>
      <c r="N89" s="57"/>
    </row>
    <row r="90" spans="1:14" ht="15" thickBot="1">
      <c r="B90" s="97" t="s">
        <v>1058</v>
      </c>
      <c r="C90" s="98"/>
      <c r="D90" s="98"/>
      <c r="E90" s="98"/>
      <c r="F90" s="98"/>
      <c r="G90" s="98"/>
      <c r="H90" s="98"/>
      <c r="I90" s="99"/>
      <c r="J90" s="100"/>
      <c r="K90" s="314">
        <v>0.05</v>
      </c>
      <c r="L90" s="867">
        <f>N83*K90</f>
        <v>54344.05397986286</v>
      </c>
      <c r="M90" s="868"/>
      <c r="N90" s="57"/>
    </row>
    <row r="91" spans="1:14" ht="15" thickBot="1">
      <c r="B91" s="831" t="s">
        <v>1037</v>
      </c>
      <c r="C91" s="832"/>
      <c r="D91" s="832"/>
      <c r="E91" s="832"/>
      <c r="F91" s="832"/>
      <c r="G91" s="832"/>
      <c r="H91" s="832"/>
      <c r="I91" s="832"/>
      <c r="J91" s="832"/>
      <c r="K91" s="832"/>
      <c r="L91" s="832"/>
      <c r="M91" s="833"/>
      <c r="N91" s="58">
        <f>L88+L89+L90</f>
        <v>326064.3238791771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1412945.4034764343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829.84208459912497</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153823.1087512658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20">
        <f>VLOOKUP(A64,TRANSPORTE!A6:D117,4,FALSE)</f>
        <v>1303</v>
      </c>
      <c r="M64" s="921"/>
      <c r="N64" s="296">
        <f>K64*L64</f>
        <v>1628.75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3269.55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8298.4208459912497</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1086881.0795972571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217376.21591945144</v>
      </c>
      <c r="M87" s="866"/>
      <c r="N87" s="57"/>
    </row>
    <row r="88" spans="1:14">
      <c r="B88" s="95" t="s">
        <v>1057</v>
      </c>
      <c r="C88" s="96"/>
      <c r="D88" s="96"/>
      <c r="E88" s="96"/>
      <c r="F88" s="96"/>
      <c r="G88" s="96"/>
      <c r="H88" s="96"/>
      <c r="I88" s="93"/>
      <c r="J88" s="94"/>
      <c r="K88" s="313">
        <v>0.05</v>
      </c>
      <c r="L88" s="865">
        <f>N82*K88</f>
        <v>54344.05397986286</v>
      </c>
      <c r="M88" s="866"/>
      <c r="N88" s="57"/>
    </row>
    <row r="89" spans="1:14" ht="15" thickBot="1">
      <c r="B89" s="97" t="s">
        <v>1058</v>
      </c>
      <c r="C89" s="98"/>
      <c r="D89" s="98"/>
      <c r="E89" s="98"/>
      <c r="F89" s="98"/>
      <c r="G89" s="98"/>
      <c r="H89" s="98"/>
      <c r="I89" s="99"/>
      <c r="J89" s="100"/>
      <c r="K89" s="314">
        <v>0.05</v>
      </c>
      <c r="L89" s="867">
        <f>N82*K89</f>
        <v>54344.05397986286</v>
      </c>
      <c r="M89" s="868"/>
      <c r="N89" s="57"/>
    </row>
    <row r="90" spans="1:14" ht="15" thickBot="1">
      <c r="B90" s="831" t="s">
        <v>1037</v>
      </c>
      <c r="C90" s="832"/>
      <c r="D90" s="832"/>
      <c r="E90" s="832"/>
      <c r="F90" s="832"/>
      <c r="G90" s="832"/>
      <c r="H90" s="832"/>
      <c r="I90" s="832"/>
      <c r="J90" s="832"/>
      <c r="K90" s="832"/>
      <c r="L90" s="832"/>
      <c r="M90" s="833"/>
      <c r="N90" s="58">
        <f>L87+L88+L89</f>
        <v>326064.3238791771</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1412945.4034764343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8</v>
      </c>
      <c r="N37" s="281">
        <f t="shared" ref="N37:N43" si="0">K37/M37</f>
        <v>19473.5</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8</v>
      </c>
      <c r="N38" s="281">
        <f t="shared" si="0"/>
        <v>14689.375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8</v>
      </c>
      <c r="N39" s="281">
        <f t="shared" si="0"/>
        <v>70745.625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8</v>
      </c>
      <c r="N42" s="281">
        <f t="shared" si="0"/>
        <v>35136.25</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8</v>
      </c>
      <c r="N43" s="281">
        <f t="shared" si="0"/>
        <v>7214.125</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922.04676066569448</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183367.08842733235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20">
        <f>VLOOKUP(A64,TRANSPORTE!A6:D117,4,FALSE)</f>
        <v>1303</v>
      </c>
      <c r="M64" s="921"/>
      <c r="N64" s="296">
        <f>K64*L64</f>
        <v>1628.75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3269.55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9220.4676066569446</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1117347.1060339892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223469.42120679785</v>
      </c>
      <c r="M87" s="866"/>
      <c r="N87" s="57"/>
    </row>
    <row r="88" spans="1:14">
      <c r="B88" s="95" t="s">
        <v>1057</v>
      </c>
      <c r="C88" s="96"/>
      <c r="D88" s="96"/>
      <c r="E88" s="96"/>
      <c r="F88" s="96"/>
      <c r="G88" s="96"/>
      <c r="H88" s="96"/>
      <c r="I88" s="93"/>
      <c r="J88" s="94"/>
      <c r="K88" s="313">
        <v>0.05</v>
      </c>
      <c r="L88" s="865">
        <f>N82*K88</f>
        <v>55867.355301699463</v>
      </c>
      <c r="M88" s="866"/>
      <c r="N88" s="57"/>
    </row>
    <row r="89" spans="1:14" ht="15" thickBot="1">
      <c r="B89" s="97" t="s">
        <v>1058</v>
      </c>
      <c r="C89" s="98"/>
      <c r="D89" s="98"/>
      <c r="E89" s="98"/>
      <c r="F89" s="98"/>
      <c r="G89" s="98"/>
      <c r="H89" s="98"/>
      <c r="I89" s="99"/>
      <c r="J89" s="100"/>
      <c r="K89" s="314">
        <v>0.05</v>
      </c>
      <c r="L89" s="867">
        <f>N82*K89</f>
        <v>55867.355301699463</v>
      </c>
      <c r="M89" s="868"/>
      <c r="N89" s="57"/>
    </row>
    <row r="90" spans="1:14" ht="15" thickBot="1">
      <c r="B90" s="831" t="s">
        <v>1037</v>
      </c>
      <c r="C90" s="832"/>
      <c r="D90" s="832"/>
      <c r="E90" s="832"/>
      <c r="F90" s="832"/>
      <c r="G90" s="832"/>
      <c r="H90" s="832"/>
      <c r="I90" s="832"/>
      <c r="J90" s="832"/>
      <c r="K90" s="832"/>
      <c r="L90" s="832"/>
      <c r="M90" s="833"/>
      <c r="N90" s="58">
        <f>L87+L88+L89</f>
        <v>335204.13181019679</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1452551.2378441859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election activeCell="C72" sqref="C7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1086856.7045972571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217371.34091945144</v>
      </c>
      <c r="M88" s="866"/>
      <c r="N88" s="57"/>
    </row>
    <row r="89" spans="1:14">
      <c r="B89" s="95" t="s">
        <v>1057</v>
      </c>
      <c r="C89" s="96"/>
      <c r="D89" s="96"/>
      <c r="E89" s="96"/>
      <c r="F89" s="96"/>
      <c r="G89" s="96"/>
      <c r="H89" s="96"/>
      <c r="I89" s="93"/>
      <c r="J89" s="94"/>
      <c r="K89" s="313">
        <v>0.05</v>
      </c>
      <c r="L89" s="865">
        <f>N83*K89</f>
        <v>54342.83522986286</v>
      </c>
      <c r="M89" s="866"/>
      <c r="N89" s="57"/>
    </row>
    <row r="90" spans="1:14" ht="15" thickBot="1">
      <c r="B90" s="97" t="s">
        <v>1058</v>
      </c>
      <c r="C90" s="98"/>
      <c r="D90" s="98"/>
      <c r="E90" s="98"/>
      <c r="F90" s="98"/>
      <c r="G90" s="98"/>
      <c r="H90" s="98"/>
      <c r="I90" s="99"/>
      <c r="J90" s="100"/>
      <c r="K90" s="314">
        <v>0.05</v>
      </c>
      <c r="L90" s="867">
        <f>N83*K90</f>
        <v>54342.83522986286</v>
      </c>
      <c r="M90" s="868"/>
      <c r="N90" s="57"/>
    </row>
    <row r="91" spans="1:14" ht="15" thickBot="1">
      <c r="B91" s="831" t="s">
        <v>1037</v>
      </c>
      <c r="C91" s="832"/>
      <c r="D91" s="832"/>
      <c r="E91" s="832"/>
      <c r="F91" s="832"/>
      <c r="G91" s="832"/>
      <c r="H91" s="832"/>
      <c r="I91" s="832"/>
      <c r="J91" s="832"/>
      <c r="K91" s="832"/>
      <c r="L91" s="832"/>
      <c r="M91" s="833"/>
      <c r="N91" s="58">
        <f>L88+L89+L90</f>
        <v>326057.0113791771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1412913.7159764343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1086856.7045972571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217371.34091945144</v>
      </c>
      <c r="M88" s="866"/>
      <c r="N88" s="57"/>
    </row>
    <row r="89" spans="1:14">
      <c r="B89" s="95" t="s">
        <v>1057</v>
      </c>
      <c r="C89" s="96"/>
      <c r="D89" s="96"/>
      <c r="E89" s="96"/>
      <c r="F89" s="96"/>
      <c r="G89" s="96"/>
      <c r="H89" s="96"/>
      <c r="I89" s="93"/>
      <c r="J89" s="94"/>
      <c r="K89" s="313">
        <v>0.05</v>
      </c>
      <c r="L89" s="865">
        <f>N83*K89</f>
        <v>54342.83522986286</v>
      </c>
      <c r="M89" s="866"/>
      <c r="N89" s="57"/>
    </row>
    <row r="90" spans="1:14" ht="15" thickBot="1">
      <c r="B90" s="97" t="s">
        <v>1058</v>
      </c>
      <c r="C90" s="98"/>
      <c r="D90" s="98"/>
      <c r="E90" s="98"/>
      <c r="F90" s="98"/>
      <c r="G90" s="98"/>
      <c r="H90" s="98"/>
      <c r="I90" s="99"/>
      <c r="J90" s="100"/>
      <c r="K90" s="314">
        <v>0.05</v>
      </c>
      <c r="L90" s="867">
        <f>N83*K90</f>
        <v>54342.83522986286</v>
      </c>
      <c r="M90" s="868"/>
      <c r="N90" s="57"/>
    </row>
    <row r="91" spans="1:14" ht="15" thickBot="1">
      <c r="B91" s="831" t="s">
        <v>1037</v>
      </c>
      <c r="C91" s="832"/>
      <c r="D91" s="832"/>
      <c r="E91" s="832"/>
      <c r="F91" s="832"/>
      <c r="G91" s="832"/>
      <c r="H91" s="832"/>
      <c r="I91" s="832"/>
      <c r="J91" s="832"/>
      <c r="K91" s="832"/>
      <c r="L91" s="832"/>
      <c r="M91" s="833"/>
      <c r="N91" s="58">
        <f>L88+L89+L90</f>
        <v>326057.0113791771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1412913.7159764343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829.84208459912497</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153823.1087512658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28090</v>
      </c>
      <c r="N54" s="281">
        <f>K54*M54</f>
        <v>702250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921490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20">
        <f>VLOOKUP(A64,TRANSPORTE!A6:D117,4,FALSE)</f>
        <v>1283.5</v>
      </c>
      <c r="M64" s="921"/>
      <c r="N64" s="296">
        <f>K64*L64</f>
        <v>1604.375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3245.1750000000002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8298.4208459912497</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1086856.7045972571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217371.34091945144</v>
      </c>
      <c r="M87" s="866"/>
      <c r="N87" s="57"/>
    </row>
    <row r="88" spans="1:14">
      <c r="B88" s="95" t="s">
        <v>1057</v>
      </c>
      <c r="C88" s="96"/>
      <c r="D88" s="96"/>
      <c r="E88" s="96"/>
      <c r="F88" s="96"/>
      <c r="G88" s="96"/>
      <c r="H88" s="96"/>
      <c r="I88" s="93"/>
      <c r="J88" s="94"/>
      <c r="K88" s="313">
        <v>0.05</v>
      </c>
      <c r="L88" s="865">
        <f>N82*K88</f>
        <v>54342.83522986286</v>
      </c>
      <c r="M88" s="866"/>
      <c r="N88" s="57"/>
    </row>
    <row r="89" spans="1:14" ht="15" thickBot="1">
      <c r="B89" s="97" t="s">
        <v>1058</v>
      </c>
      <c r="C89" s="98"/>
      <c r="D89" s="98"/>
      <c r="E89" s="98"/>
      <c r="F89" s="98"/>
      <c r="G89" s="98"/>
      <c r="H89" s="98"/>
      <c r="I89" s="99"/>
      <c r="J89" s="100"/>
      <c r="K89" s="314">
        <v>0.05</v>
      </c>
      <c r="L89" s="867">
        <f>N82*K89</f>
        <v>54342.83522986286</v>
      </c>
      <c r="M89" s="868"/>
      <c r="N89" s="57"/>
    </row>
    <row r="90" spans="1:14" ht="15" thickBot="1">
      <c r="B90" s="831" t="s">
        <v>1037</v>
      </c>
      <c r="C90" s="832"/>
      <c r="D90" s="832"/>
      <c r="E90" s="832"/>
      <c r="F90" s="832"/>
      <c r="G90" s="832"/>
      <c r="H90" s="832"/>
      <c r="I90" s="832"/>
      <c r="J90" s="832"/>
      <c r="K90" s="832"/>
      <c r="L90" s="832"/>
      <c r="M90" s="833"/>
      <c r="N90" s="58">
        <f>L87+L88+L89</f>
        <v>326057.0113791771</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1412913.7159764343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150</v>
      </c>
      <c r="B36" s="844" t="str">
        <f>VLOOKUP(A36,EQUIPOS!A6:D154,3,FALSE)</f>
        <v>Cargador : Potencia en el volante 125 hp, Clasificación de RPM del motor 2300.</v>
      </c>
      <c r="C36" s="845"/>
      <c r="D36" s="845"/>
      <c r="E36" s="845"/>
      <c r="F36" s="845"/>
      <c r="G36" s="845"/>
      <c r="H36" s="846"/>
      <c r="I36" s="276"/>
      <c r="J36" s="277"/>
      <c r="K36" s="278">
        <f>VLOOKUP(A36,EQUIPOS!A6:D163,4,FALSE)</f>
        <v>214200</v>
      </c>
      <c r="L36" s="279"/>
      <c r="M36" s="280">
        <v>30</v>
      </c>
      <c r="N36" s="281">
        <f>K36/M36</f>
        <v>7140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166</v>
      </c>
      <c r="B38" s="844" t="str">
        <f>VLOOKUP(A38,EQUIPOS!A8:D154,3,FALSE)</f>
        <v>Compactador de Rodillo POTENCIA: 99HP, PESO: 8 ton</v>
      </c>
      <c r="C38" s="845"/>
      <c r="D38" s="845"/>
      <c r="E38" s="845"/>
      <c r="F38" s="845"/>
      <c r="G38" s="845"/>
      <c r="H38" s="846"/>
      <c r="I38" s="276"/>
      <c r="J38" s="277"/>
      <c r="K38" s="278">
        <f>VLOOKUP(A38,EQUIPOS!A8:D165,4,FALSE)</f>
        <v>117515</v>
      </c>
      <c r="L38" s="279"/>
      <c r="M38" s="280">
        <v>10</v>
      </c>
      <c r="N38" s="281">
        <f t="shared" si="0"/>
        <v>11751.5</v>
      </c>
    </row>
    <row r="39" spans="1:14">
      <c r="A39" t="s">
        <v>284</v>
      </c>
      <c r="B39" s="844" t="str">
        <f>VLOOKUP(A39,EQUIPOS!A9:D154,3,FALSE)</f>
        <v>Planta de asfalto en caliente</v>
      </c>
      <c r="C39" s="845"/>
      <c r="D39" s="845"/>
      <c r="E39" s="845"/>
      <c r="F39" s="845"/>
      <c r="G39" s="845"/>
      <c r="H39" s="846"/>
      <c r="I39" s="276"/>
      <c r="J39" s="277"/>
      <c r="K39" s="278">
        <f>VLOOKUP(A39,EQUIPOS!A9:D166,4,FALSE)</f>
        <v>565965</v>
      </c>
      <c r="L39" s="279"/>
      <c r="M39" s="280">
        <v>10</v>
      </c>
      <c r="N39" s="281">
        <f t="shared" si="0"/>
        <v>56596.5</v>
      </c>
    </row>
    <row r="40" spans="1:14">
      <c r="A40" t="s">
        <v>290</v>
      </c>
      <c r="B40" s="844" t="str">
        <f>VLOOKUP(A40,EQUIPOS!A10:D154,3,FALSE)</f>
        <v>Planta trituradora</v>
      </c>
      <c r="C40" s="845"/>
      <c r="D40" s="845"/>
      <c r="E40" s="845"/>
      <c r="F40" s="845"/>
      <c r="G40" s="845"/>
      <c r="H40" s="846"/>
      <c r="I40" s="276"/>
      <c r="J40" s="277"/>
      <c r="K40" s="278">
        <f>VLOOKUP(A40,EQUIPOS!A10:D167,4,FALSE)</f>
        <v>638780</v>
      </c>
      <c r="L40" s="279"/>
      <c r="M40" s="280">
        <v>30</v>
      </c>
      <c r="N40" s="281">
        <f t="shared" si="0"/>
        <v>21292.666666666668</v>
      </c>
    </row>
    <row r="41" spans="1:14">
      <c r="A41" t="s">
        <v>314</v>
      </c>
      <c r="B41" s="844" t="str">
        <f>VLOOKUP(A41,EQUIPOS!A11:D155,3,FALSE)</f>
        <v xml:space="preserve">Retroexcavadora E-200 sobre orugas
</v>
      </c>
      <c r="C41" s="845"/>
      <c r="D41" s="845"/>
      <c r="E41" s="845"/>
      <c r="F41" s="845"/>
      <c r="G41" s="845"/>
      <c r="H41" s="846"/>
      <c r="I41" s="276"/>
      <c r="J41" s="277"/>
      <c r="K41" s="278">
        <f>VLOOKUP(A41,EQUIPOS!A11:D168,4,FALSE)</f>
        <v>202605</v>
      </c>
      <c r="L41" s="279"/>
      <c r="M41" s="280">
        <v>30</v>
      </c>
      <c r="N41" s="281">
        <f t="shared" si="0"/>
        <v>6753.5</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76"/>
      <c r="J42" s="277"/>
      <c r="K42" s="278">
        <f>VLOOKUP(A42,EQUIPOS!A12:D169,4,FALSE)</f>
        <v>281090</v>
      </c>
      <c r="L42" s="279"/>
      <c r="M42" s="280">
        <v>10</v>
      </c>
      <c r="N42" s="281">
        <f t="shared" si="0"/>
        <v>28109</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329"/>
      <c r="C44" s="330"/>
      <c r="D44" s="330"/>
      <c r="E44" s="330"/>
      <c r="F44" s="330"/>
      <c r="G44" s="330"/>
      <c r="H44" s="331"/>
      <c r="I44" s="276"/>
      <c r="J44" s="277"/>
      <c r="K44" s="278"/>
      <c r="L44" s="279"/>
      <c r="M44" s="280"/>
      <c r="N44" s="281"/>
    </row>
    <row r="45" spans="1:14">
      <c r="B45" s="844"/>
      <c r="C45" s="845"/>
      <c r="D45" s="845"/>
      <c r="E45" s="845"/>
      <c r="F45" s="845"/>
      <c r="G45" s="845"/>
      <c r="H45" s="846"/>
      <c r="I45" s="847"/>
      <c r="J45" s="828"/>
      <c r="K45" s="278"/>
      <c r="L45" s="848"/>
      <c r="M45" s="849"/>
      <c r="N45" s="281"/>
    </row>
    <row r="46" spans="1:14">
      <c r="B46" s="844"/>
      <c r="C46" s="845"/>
      <c r="D46" s="845"/>
      <c r="E46" s="850"/>
      <c r="F46" s="845"/>
      <c r="G46" s="845"/>
      <c r="H46" s="846"/>
      <c r="I46" s="42"/>
      <c r="J46" s="43"/>
      <c r="K46" s="283"/>
      <c r="L46" s="285"/>
      <c r="M46" s="286"/>
      <c r="N46" s="287"/>
    </row>
    <row r="47" spans="1:14">
      <c r="B47" s="851" t="s">
        <v>1036</v>
      </c>
      <c r="C47" s="852"/>
      <c r="D47" s="852"/>
      <c r="E47" s="44"/>
      <c r="F47" s="45"/>
      <c r="G47" s="45"/>
      <c r="H47" s="46"/>
      <c r="I47" s="42"/>
      <c r="J47" s="43"/>
      <c r="K47" s="288"/>
      <c r="L47" s="285"/>
      <c r="M47" s="410">
        <v>0.1</v>
      </c>
      <c r="N47" s="353">
        <f>N81*M47</f>
        <v>829.84208459912497</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153823.1087512658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156600</v>
      </c>
      <c r="N54" s="281">
        <f>K54*M54</f>
        <v>219240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28090</v>
      </c>
      <c r="N55" s="281">
        <f>K55*M55</f>
        <v>702250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6"/>
      <c r="C58" s="827"/>
      <c r="D58" s="827"/>
      <c r="E58" s="827"/>
      <c r="F58" s="827"/>
      <c r="G58" s="827"/>
      <c r="H58" s="827"/>
      <c r="I58" s="828"/>
      <c r="J58" s="48"/>
      <c r="K58" s="50"/>
      <c r="L58" s="829"/>
      <c r="M58" s="830"/>
      <c r="N58" s="51"/>
    </row>
    <row r="59" spans="1:14" ht="15" thickBot="1">
      <c r="B59" s="831" t="s">
        <v>1037</v>
      </c>
      <c r="C59" s="832"/>
      <c r="D59" s="832"/>
      <c r="E59" s="832"/>
      <c r="F59" s="832"/>
      <c r="G59" s="832"/>
      <c r="H59" s="832"/>
      <c r="I59" s="832"/>
      <c r="J59" s="832"/>
      <c r="K59" s="832"/>
      <c r="L59" s="832"/>
      <c r="M59" s="833"/>
      <c r="N59" s="403">
        <f>SUM(N54:N58)</f>
        <v>921490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20">
        <f>VLOOKUP(A64,TRANSPORTE!A5:D117,4,FALSE)</f>
        <v>1172</v>
      </c>
      <c r="M64" s="921"/>
      <c r="N64" s="296">
        <f>K64*L64</f>
        <v>1640.8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20">
        <f>VLOOKUP(A65,TRANSPORTE!A6:D117,4,FALSE)</f>
        <v>1283.5</v>
      </c>
      <c r="M65" s="921"/>
      <c r="N65" s="296">
        <f>K65*L65</f>
        <v>1604.375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3245.1750000000002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8298.4208459912497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N49+N59+N70+N81</f>
        <v>1086856.7045972571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217371.34091945144</v>
      </c>
      <c r="M88" s="866"/>
      <c r="N88" s="57"/>
    </row>
    <row r="89" spans="1:14">
      <c r="B89" s="95" t="s">
        <v>1057</v>
      </c>
      <c r="C89" s="96"/>
      <c r="D89" s="96"/>
      <c r="E89" s="96"/>
      <c r="F89" s="96"/>
      <c r="G89" s="96"/>
      <c r="H89" s="96"/>
      <c r="I89" s="93"/>
      <c r="J89" s="94"/>
      <c r="K89" s="313">
        <v>0.05</v>
      </c>
      <c r="L89" s="865">
        <f>N83*K89</f>
        <v>54342.83522986286</v>
      </c>
      <c r="M89" s="866"/>
      <c r="N89" s="57"/>
    </row>
    <row r="90" spans="1:14" ht="15" thickBot="1">
      <c r="B90" s="97" t="s">
        <v>1058</v>
      </c>
      <c r="C90" s="98"/>
      <c r="D90" s="98"/>
      <c r="E90" s="98"/>
      <c r="F90" s="98"/>
      <c r="G90" s="98"/>
      <c r="H90" s="98"/>
      <c r="I90" s="99"/>
      <c r="J90" s="100"/>
      <c r="K90" s="314">
        <v>0.05</v>
      </c>
      <c r="L90" s="867">
        <f>N83*K90</f>
        <v>54342.83522986286</v>
      </c>
      <c r="M90" s="868"/>
      <c r="N90" s="57"/>
    </row>
    <row r="91" spans="1:14" ht="15" thickBot="1">
      <c r="B91" s="831" t="s">
        <v>1037</v>
      </c>
      <c r="C91" s="832"/>
      <c r="D91" s="832"/>
      <c r="E91" s="832"/>
      <c r="F91" s="832"/>
      <c r="G91" s="832"/>
      <c r="H91" s="832"/>
      <c r="I91" s="832"/>
      <c r="J91" s="832"/>
      <c r="K91" s="832"/>
      <c r="L91" s="832"/>
      <c r="M91" s="833"/>
      <c r="N91" s="58">
        <f>L88+L89+L90</f>
        <v>326057.0113791771</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1412913.7159764343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9" t="s">
        <v>2324</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2325</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8"/>
      <c r="K123" s="808"/>
      <c r="L123" s="808"/>
      <c r="M123" s="808"/>
      <c r="N123" s="809"/>
    </row>
    <row r="124" spans="2:14" ht="15" thickBot="1">
      <c r="B124" s="270" t="s">
        <v>2327</v>
      </c>
      <c r="C124" s="402"/>
      <c r="D124" s="402"/>
      <c r="E124" s="63"/>
      <c r="F124" s="63"/>
      <c r="G124" s="63"/>
      <c r="H124" s="63"/>
      <c r="I124" s="63"/>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148</v>
      </c>
      <c r="B36" s="844" t="str">
        <f>VLOOKUP(A36,EQUIPOS!A6:D154,3,FALSE)</f>
        <v>Cargador : Potencia en el volante 110 hp, Clasificación de RPM del motor 2300.</v>
      </c>
      <c r="C36" s="845"/>
      <c r="D36" s="845"/>
      <c r="E36" s="845"/>
      <c r="F36" s="845"/>
      <c r="G36" s="845"/>
      <c r="H36" s="846"/>
      <c r="I36" s="276"/>
      <c r="J36" s="277"/>
      <c r="K36" s="278">
        <f>VLOOKUP(A36,EQUIPOS!A6:D163,4,FALSE)</f>
        <v>156600</v>
      </c>
      <c r="L36" s="279"/>
      <c r="M36" s="280">
        <v>30</v>
      </c>
      <c r="N36" s="281">
        <f>K36/M36</f>
        <v>5220</v>
      </c>
    </row>
    <row r="37" spans="1:14">
      <c r="A37" s="119" t="s">
        <v>173</v>
      </c>
      <c r="B37" s="844" t="str">
        <f>VLOOKUP(A37,EQUIPOS!A7:D154,3,FALSE)</f>
        <v>Compactador neumático de Potencia 70 HP, peso de 13 ton</v>
      </c>
      <c r="C37" s="845"/>
      <c r="D37" s="845"/>
      <c r="E37" s="845"/>
      <c r="F37" s="845"/>
      <c r="G37" s="845"/>
      <c r="H37" s="846"/>
      <c r="I37" s="276"/>
      <c r="J37" s="277"/>
      <c r="K37" s="278">
        <f>VLOOKUP(A37,EQUIPOS!A7:D164,4,FALSE)</f>
        <v>155788</v>
      </c>
      <c r="L37" s="279"/>
      <c r="M37" s="280">
        <v>10</v>
      </c>
      <c r="N37" s="281">
        <f t="shared" ref="N37:N43" si="0">K37/M37</f>
        <v>15578.8</v>
      </c>
    </row>
    <row r="38" spans="1:14">
      <c r="A38" t="s">
        <v>284</v>
      </c>
      <c r="B38" s="844" t="str">
        <f>VLOOKUP(A38,EQUIPOS!A8:D154,3,FALSE)</f>
        <v>Planta de asfalto en caliente</v>
      </c>
      <c r="C38" s="845"/>
      <c r="D38" s="845"/>
      <c r="E38" s="845"/>
      <c r="F38" s="845"/>
      <c r="G38" s="845"/>
      <c r="H38" s="846"/>
      <c r="I38" s="276"/>
      <c r="J38" s="277"/>
      <c r="K38" s="278">
        <f>VLOOKUP(A38,EQUIPOS!A8:D165,4,FALSE)</f>
        <v>565965</v>
      </c>
      <c r="L38" s="279"/>
      <c r="M38" s="280">
        <v>10</v>
      </c>
      <c r="N38" s="281">
        <f t="shared" si="0"/>
        <v>56596.5</v>
      </c>
    </row>
    <row r="39" spans="1:14">
      <c r="A39" t="s">
        <v>290</v>
      </c>
      <c r="B39" s="844" t="str">
        <f>VLOOKUP(A39,EQUIPOS!A9:D154,3,FALSE)</f>
        <v>Planta trituradora</v>
      </c>
      <c r="C39" s="845"/>
      <c r="D39" s="845"/>
      <c r="E39" s="845"/>
      <c r="F39" s="845"/>
      <c r="G39" s="845"/>
      <c r="H39" s="846"/>
      <c r="I39" s="276"/>
      <c r="J39" s="277"/>
      <c r="K39" s="278">
        <f>VLOOKUP(A39,EQUIPOS!A9:D166,4,FALSE)</f>
        <v>638780</v>
      </c>
      <c r="L39" s="279"/>
      <c r="M39" s="280">
        <v>30</v>
      </c>
      <c r="N39" s="281">
        <f t="shared" si="0"/>
        <v>21292.666666666668</v>
      </c>
    </row>
    <row r="40" spans="1:14">
      <c r="A40" t="s">
        <v>316</v>
      </c>
      <c r="B40" s="844" t="str">
        <f>VLOOKUP(A40,EQUIPOS!A10:D154,3,FALSE)</f>
        <v>Retroexcavadora Tipo E-200 o  Equivalente</v>
      </c>
      <c r="C40" s="845"/>
      <c r="D40" s="845"/>
      <c r="E40" s="845"/>
      <c r="F40" s="845"/>
      <c r="G40" s="845"/>
      <c r="H40" s="846"/>
      <c r="I40" s="276"/>
      <c r="J40" s="277"/>
      <c r="K40" s="278">
        <f>VLOOKUP(A40,EQUIPOS!A10:D167,4,FALSE)</f>
        <v>195506</v>
      </c>
      <c r="L40" s="279"/>
      <c r="M40" s="280">
        <v>30</v>
      </c>
      <c r="N40" s="281">
        <f t="shared" si="0"/>
        <v>6516.8666666666668</v>
      </c>
    </row>
    <row r="41" spans="1:14">
      <c r="A41" t="s">
        <v>358</v>
      </c>
      <c r="B41" s="844" t="str">
        <f>VLOOKUP(A41,EQUIPOS!A11:D155,3,FALSE)</f>
        <v xml:space="preserve">Terminadora de asfalto (Finisher), potencia en el volante 174 HP, R=20M3/H, velocidad de desplazamiento 114 m/min
</v>
      </c>
      <c r="C41" s="845"/>
      <c r="D41" s="845"/>
      <c r="E41" s="845"/>
      <c r="F41" s="845"/>
      <c r="G41" s="845"/>
      <c r="H41" s="846"/>
      <c r="I41" s="276"/>
      <c r="J41" s="277"/>
      <c r="K41" s="278">
        <f>VLOOKUP(A41,EQUIPOS!A11:D168,4,FALSE)</f>
        <v>281090</v>
      </c>
      <c r="L41" s="279"/>
      <c r="M41" s="280">
        <v>10</v>
      </c>
      <c r="N41" s="281">
        <f t="shared" si="0"/>
        <v>28109</v>
      </c>
    </row>
    <row r="42" spans="1:14">
      <c r="A42" t="s">
        <v>166</v>
      </c>
      <c r="B42" s="844" t="str">
        <f>VLOOKUP(A42,EQUIPOS!A12:D156,3,FALSE)</f>
        <v>Compactador de Rodillo POTENCIA: 99HP, PESO: 8 ton</v>
      </c>
      <c r="C42" s="845"/>
      <c r="D42" s="845"/>
      <c r="E42" s="845"/>
      <c r="F42" s="845"/>
      <c r="G42" s="845"/>
      <c r="H42" s="846"/>
      <c r="I42" s="276"/>
      <c r="J42" s="277"/>
      <c r="K42" s="278">
        <f>VLOOKUP(A42,EQUIPOS!A12:D169,4,FALSE)</f>
        <v>117515</v>
      </c>
      <c r="L42" s="279"/>
      <c r="M42" s="280">
        <v>10</v>
      </c>
      <c r="N42" s="281">
        <f t="shared" si="0"/>
        <v>11751.5</v>
      </c>
    </row>
    <row r="43" spans="1:14">
      <c r="A43" t="s">
        <v>373</v>
      </c>
      <c r="B43" s="844" t="str">
        <f>VLOOKUP(A43,EQUIPOS!A13:D157,3,FALSE)</f>
        <v>Volqueta 6 m3</v>
      </c>
      <c r="C43" s="845"/>
      <c r="D43" s="845"/>
      <c r="E43" s="845"/>
      <c r="F43" s="845"/>
      <c r="G43" s="845"/>
      <c r="H43" s="846"/>
      <c r="I43" s="276"/>
      <c r="J43" s="277"/>
      <c r="K43" s="278">
        <f>VLOOKUP(A43,EQUIPOS!A13:D170,4,FALSE)</f>
        <v>57713</v>
      </c>
      <c r="L43" s="279"/>
      <c r="M43" s="280">
        <v>10</v>
      </c>
      <c r="N43" s="281">
        <f t="shared" si="0"/>
        <v>5771.3</v>
      </c>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1085.1781106296251</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151921.81144396294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156600</v>
      </c>
      <c r="N53" s="281">
        <f>K53*M53</f>
        <v>219240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219240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20">
        <f>VLOOKUP(A63,TRANSPORTE!A5:D117,4,FALSE)</f>
        <v>1172</v>
      </c>
      <c r="M63" s="921"/>
      <c r="N63" s="296">
        <f>K63*L63</f>
        <v>1640.8</v>
      </c>
    </row>
    <row r="64" spans="1:14">
      <c r="A64" t="s">
        <v>1377</v>
      </c>
      <c r="B64" s="52" t="str">
        <f>VLOOKUP(A64,TRANSPORTE!A6:D117,3,FALSE)</f>
        <v>Transporte de mezcla</v>
      </c>
      <c r="C64" s="53"/>
      <c r="D64" s="53"/>
      <c r="E64" s="53"/>
      <c r="F64" s="53"/>
      <c r="G64" s="53"/>
      <c r="H64" s="320" t="s">
        <v>1552</v>
      </c>
      <c r="I64" s="288">
        <v>1.25</v>
      </c>
      <c r="J64" s="295">
        <v>1</v>
      </c>
      <c r="K64" s="288">
        <f>I64*J64</f>
        <v>1.25</v>
      </c>
      <c r="L64" s="920">
        <f>VLOOKUP(A64,TRANSPORTE!A6:D117,4,FALSE)</f>
        <v>1303</v>
      </c>
      <c r="M64" s="921"/>
      <c r="N64" s="296">
        <f>K64*L64</f>
        <v>1628.75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3269.55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10851.78110629625</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385283.14255025919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77056.628510051843</v>
      </c>
      <c r="M87" s="866"/>
      <c r="N87" s="57"/>
    </row>
    <row r="88" spans="1:14">
      <c r="B88" s="95" t="s">
        <v>1057</v>
      </c>
      <c r="C88" s="96"/>
      <c r="D88" s="96"/>
      <c r="E88" s="96"/>
      <c r="F88" s="96"/>
      <c r="G88" s="96"/>
      <c r="H88" s="96"/>
      <c r="I88" s="93"/>
      <c r="J88" s="94"/>
      <c r="K88" s="313">
        <v>0.05</v>
      </c>
      <c r="L88" s="865">
        <f>N82*K88</f>
        <v>19264.157127512961</v>
      </c>
      <c r="M88" s="866"/>
      <c r="N88" s="57"/>
    </row>
    <row r="89" spans="1:14" ht="15" thickBot="1">
      <c r="B89" s="97" t="s">
        <v>1058</v>
      </c>
      <c r="C89" s="98"/>
      <c r="D89" s="98"/>
      <c r="E89" s="98"/>
      <c r="F89" s="98"/>
      <c r="G89" s="98"/>
      <c r="H89" s="98"/>
      <c r="I89" s="99"/>
      <c r="J89" s="100"/>
      <c r="K89" s="314">
        <v>0.05</v>
      </c>
      <c r="L89" s="867">
        <f>N82*K89</f>
        <v>19264.157127512961</v>
      </c>
      <c r="M89" s="868"/>
      <c r="N89" s="57"/>
    </row>
    <row r="90" spans="1:14" ht="15" thickBot="1">
      <c r="B90" s="831" t="s">
        <v>1037</v>
      </c>
      <c r="C90" s="832"/>
      <c r="D90" s="832"/>
      <c r="E90" s="832"/>
      <c r="F90" s="832"/>
      <c r="G90" s="832"/>
      <c r="H90" s="832"/>
      <c r="I90" s="832"/>
      <c r="J90" s="832"/>
      <c r="K90" s="832"/>
      <c r="L90" s="832"/>
      <c r="M90" s="833"/>
      <c r="N90" s="58">
        <f>L87+L88+L89</f>
        <v>115584.94276507778</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500868.08531533694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13"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117</v>
      </c>
      <c r="B36" s="844" t="str">
        <f>VLOOKUP(A36,EQUIPOS!A6:D154,3,FALSE)</f>
        <v xml:space="preserve">Barredora mecánica de cepillo de 3658 mm ; 6 m3 </v>
      </c>
      <c r="C36" s="845"/>
      <c r="D36" s="845"/>
      <c r="E36" s="845"/>
      <c r="F36" s="845"/>
      <c r="G36" s="845"/>
      <c r="H36" s="846"/>
      <c r="I36" s="276"/>
      <c r="J36" s="277"/>
      <c r="K36" s="278">
        <f>VLOOKUP(A36,EQUIPOS!A6:D163,4,FALSE)</f>
        <v>97341</v>
      </c>
      <c r="L36" s="279"/>
      <c r="M36" s="280">
        <v>150</v>
      </c>
      <c r="N36" s="281">
        <f>K36/M36</f>
        <v>648.94000000000005</v>
      </c>
    </row>
    <row r="37" spans="1:14">
      <c r="A37" s="119" t="s">
        <v>148</v>
      </c>
      <c r="B37" s="844" t="str">
        <f>VLOOKUP(A37,EQUIPOS!A7:D154,3,FALSE)</f>
        <v>Cargador : Potencia en el volante 110 hp, Clasificación de RPM del motor 2300.</v>
      </c>
      <c r="C37" s="845"/>
      <c r="D37" s="845"/>
      <c r="E37" s="845"/>
      <c r="F37" s="845"/>
      <c r="G37" s="845"/>
      <c r="H37" s="846"/>
      <c r="I37" s="276"/>
      <c r="J37" s="277"/>
      <c r="K37" s="278">
        <f>VLOOKUP(A37,EQUIPOS!A7:D164,4,FALSE)</f>
        <v>156600</v>
      </c>
      <c r="L37" s="279"/>
      <c r="M37" s="280">
        <v>150</v>
      </c>
      <c r="N37" s="281">
        <f>K37/M37</f>
        <v>1044</v>
      </c>
    </row>
    <row r="38" spans="1:14">
      <c r="A38" t="s">
        <v>236</v>
      </c>
      <c r="B38" s="844" t="str">
        <f>VLOOKUP(A38,EQUIPOS!A8:D154,3,FALSE)</f>
        <v>Fresadora de pavimento, potencia 255 HP, peso 19 Ton, PROFUNDIDAD DE CORTE 305 mm</v>
      </c>
      <c r="C38" s="845"/>
      <c r="D38" s="845"/>
      <c r="E38" s="845"/>
      <c r="F38" s="845"/>
      <c r="G38" s="845"/>
      <c r="H38" s="846"/>
      <c r="I38" s="276"/>
      <c r="J38" s="277"/>
      <c r="K38" s="278">
        <f>VLOOKUP(A38,EQUIPOS!A8:D165,4,FALSE)</f>
        <v>383134.5</v>
      </c>
      <c r="L38" s="279"/>
      <c r="M38" s="280">
        <v>150</v>
      </c>
      <c r="N38" s="281">
        <f>K38/M38</f>
        <v>2554.23</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N75*M41</f>
        <v>1.7022401735366666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4248.8722401735367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20">
        <f>VLOOKUP(A58,TRANSPORTE!A5:D117,4,FALSE)</f>
        <v>1236</v>
      </c>
      <c r="M58" s="921"/>
      <c r="N58" s="296">
        <f>K58*L58</f>
        <v>160.68</v>
      </c>
    </row>
    <row r="59" spans="1:14">
      <c r="B59" s="52"/>
      <c r="C59" s="53"/>
      <c r="D59" s="53"/>
      <c r="E59" s="53"/>
      <c r="F59" s="53"/>
      <c r="G59" s="53"/>
      <c r="H59" s="320"/>
      <c r="I59" s="288"/>
      <c r="J59" s="295"/>
      <c r="K59" s="288"/>
      <c r="L59" s="920"/>
      <c r="M59" s="92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160.68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170.22401735366665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4579.7762575272036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915.95525150544074</v>
      </c>
      <c r="M82" s="866"/>
      <c r="N82" s="57"/>
    </row>
    <row r="83" spans="1:14">
      <c r="B83" s="95" t="s">
        <v>1057</v>
      </c>
      <c r="C83" s="96"/>
      <c r="D83" s="96"/>
      <c r="E83" s="96"/>
      <c r="F83" s="96"/>
      <c r="G83" s="96"/>
      <c r="H83" s="96"/>
      <c r="I83" s="93"/>
      <c r="J83" s="94"/>
      <c r="K83" s="313">
        <v>0.05</v>
      </c>
      <c r="L83" s="865">
        <f>N77*K83</f>
        <v>228.98881287636019</v>
      </c>
      <c r="M83" s="866"/>
      <c r="N83" s="57"/>
    </row>
    <row r="84" spans="1:14" ht="15" thickBot="1">
      <c r="B84" s="97" t="s">
        <v>1058</v>
      </c>
      <c r="C84" s="98"/>
      <c r="D84" s="98"/>
      <c r="E84" s="98"/>
      <c r="F84" s="98"/>
      <c r="G84" s="98"/>
      <c r="H84" s="98"/>
      <c r="I84" s="99"/>
      <c r="J84" s="100"/>
      <c r="K84" s="314">
        <v>0.05</v>
      </c>
      <c r="L84" s="867">
        <f>N77*K84</f>
        <v>228.98881287636019</v>
      </c>
      <c r="M84" s="868"/>
      <c r="N84" s="57"/>
    </row>
    <row r="85" spans="1:14" ht="15" thickBot="1">
      <c r="B85" s="831" t="s">
        <v>1037</v>
      </c>
      <c r="C85" s="832"/>
      <c r="D85" s="832"/>
      <c r="E85" s="832"/>
      <c r="F85" s="832"/>
      <c r="G85" s="832"/>
      <c r="H85" s="832"/>
      <c r="I85" s="832"/>
      <c r="J85" s="832"/>
      <c r="K85" s="832"/>
      <c r="L85" s="832"/>
      <c r="M85" s="833"/>
      <c r="N85" s="58">
        <f>L82+L83+L84</f>
        <v>1373.9328772581612</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5953.7091347853648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117</v>
      </c>
      <c r="B36" s="844" t="str">
        <f>VLOOKUP(A36,EQUIPOS!A6:D154,3,FALSE)</f>
        <v xml:space="preserve">Barredora mecánica de cepillo de 3658 mm ; 6 m3 </v>
      </c>
      <c r="C36" s="845"/>
      <c r="D36" s="845"/>
      <c r="E36" s="845"/>
      <c r="F36" s="845"/>
      <c r="G36" s="845"/>
      <c r="H36" s="846"/>
      <c r="I36" s="276"/>
      <c r="J36" s="277"/>
      <c r="K36" s="278">
        <f>VLOOKUP(A36,EQUIPOS!A6:D163,4,FALSE)</f>
        <v>97341</v>
      </c>
      <c r="L36" s="279"/>
      <c r="M36" s="280">
        <v>300</v>
      </c>
      <c r="N36" s="281">
        <f>K36/M36</f>
        <v>324.47000000000003</v>
      </c>
    </row>
    <row r="37" spans="1:14">
      <c r="A37" s="119" t="s">
        <v>148</v>
      </c>
      <c r="B37" s="844" t="str">
        <f>VLOOKUP(A37,EQUIPOS!A7:D154,3,FALSE)</f>
        <v>Cargador : Potencia en el volante 110 hp, Clasificación de RPM del motor 2300.</v>
      </c>
      <c r="C37" s="845"/>
      <c r="D37" s="845"/>
      <c r="E37" s="845"/>
      <c r="F37" s="845"/>
      <c r="G37" s="845"/>
      <c r="H37" s="846"/>
      <c r="I37" s="276"/>
      <c r="J37" s="277"/>
      <c r="K37" s="278">
        <f>VLOOKUP(A37,EQUIPOS!A7:D164,4,FALSE)</f>
        <v>156600</v>
      </c>
      <c r="L37" s="279"/>
      <c r="M37" s="280">
        <v>300</v>
      </c>
      <c r="N37" s="281">
        <f>K37/M37</f>
        <v>522</v>
      </c>
    </row>
    <row r="38" spans="1:14">
      <c r="A38" t="s">
        <v>236</v>
      </c>
      <c r="B38" s="844" t="str">
        <f>VLOOKUP(A38,EQUIPOS!A8:D154,3,FALSE)</f>
        <v>Fresadora de pavimento, potencia 255 HP, peso 19 Ton, PROFUNDIDAD DE CORTE 305 mm</v>
      </c>
      <c r="C38" s="845"/>
      <c r="D38" s="845"/>
      <c r="E38" s="845"/>
      <c r="F38" s="845"/>
      <c r="G38" s="845"/>
      <c r="H38" s="846"/>
      <c r="I38" s="276"/>
      <c r="J38" s="277"/>
      <c r="K38" s="278">
        <f>VLOOKUP(A38,EQUIPOS!A8:D165,4,FALSE)</f>
        <v>383134.5</v>
      </c>
      <c r="L38" s="279"/>
      <c r="M38" s="280">
        <v>300</v>
      </c>
      <c r="N38" s="281">
        <f>K38/M38</f>
        <v>1277.115</v>
      </c>
    </row>
    <row r="39" spans="1:14">
      <c r="B39" s="844"/>
      <c r="C39" s="845"/>
      <c r="D39" s="845"/>
      <c r="E39" s="845"/>
      <c r="F39" s="845"/>
      <c r="G39" s="845"/>
      <c r="H39" s="846"/>
      <c r="I39" s="847"/>
      <c r="J39" s="828"/>
      <c r="K39" s="278"/>
      <c r="L39" s="848"/>
      <c r="M39" s="849"/>
      <c r="N39" s="281"/>
    </row>
    <row r="40" spans="1:14">
      <c r="B40" s="844"/>
      <c r="C40" s="845"/>
      <c r="D40" s="845"/>
      <c r="E40" s="850"/>
      <c r="F40" s="845"/>
      <c r="G40" s="845"/>
      <c r="H40" s="846"/>
      <c r="I40" s="42"/>
      <c r="J40" s="43"/>
      <c r="K40" s="283"/>
      <c r="L40" s="285"/>
      <c r="M40" s="286"/>
      <c r="N40" s="287"/>
    </row>
    <row r="41" spans="1:14">
      <c r="B41" s="851" t="s">
        <v>1036</v>
      </c>
      <c r="C41" s="852"/>
      <c r="D41" s="852"/>
      <c r="E41" s="44"/>
      <c r="F41" s="45"/>
      <c r="G41" s="45"/>
      <c r="H41" s="46"/>
      <c r="I41" s="42"/>
      <c r="J41" s="43"/>
      <c r="K41" s="288"/>
      <c r="L41" s="285"/>
      <c r="M41" s="410">
        <v>0.01</v>
      </c>
      <c r="N41" s="353">
        <f>N75*M41</f>
        <v>0.85112008676833328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2124.4361200867684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20">
        <f>VLOOKUP(A58,TRANSPORTE!A5:D117,4,FALSE)</f>
        <v>1236</v>
      </c>
      <c r="M58" s="921"/>
      <c r="N58" s="296">
        <f>K58*L58</f>
        <v>80.34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80.34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85.112008676833327</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2289.8881287636018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457.97762575272037</v>
      </c>
      <c r="M82" s="866"/>
      <c r="N82" s="57"/>
    </row>
    <row r="83" spans="1:14">
      <c r="B83" s="95" t="s">
        <v>1057</v>
      </c>
      <c r="C83" s="96"/>
      <c r="D83" s="96"/>
      <c r="E83" s="96"/>
      <c r="F83" s="96"/>
      <c r="G83" s="96"/>
      <c r="H83" s="96"/>
      <c r="I83" s="93"/>
      <c r="J83" s="94"/>
      <c r="K83" s="313">
        <v>0.05</v>
      </c>
      <c r="L83" s="865">
        <f>N77*K83</f>
        <v>114.49440643818009</v>
      </c>
      <c r="M83" s="866"/>
      <c r="N83" s="57"/>
    </row>
    <row r="84" spans="1:14" ht="15" thickBot="1">
      <c r="B84" s="97" t="s">
        <v>1058</v>
      </c>
      <c r="C84" s="98"/>
      <c r="D84" s="98"/>
      <c r="E84" s="98"/>
      <c r="F84" s="98"/>
      <c r="G84" s="98"/>
      <c r="H84" s="98"/>
      <c r="I84" s="99"/>
      <c r="J84" s="100"/>
      <c r="K84" s="314">
        <v>0.05</v>
      </c>
      <c r="L84" s="867">
        <f>N77*K84</f>
        <v>114.49440643818009</v>
      </c>
      <c r="M84" s="868"/>
      <c r="N84" s="57"/>
    </row>
    <row r="85" spans="1:14" ht="15" thickBot="1">
      <c r="B85" s="831" t="s">
        <v>1037</v>
      </c>
      <c r="C85" s="832"/>
      <c r="D85" s="832"/>
      <c r="E85" s="832"/>
      <c r="F85" s="832"/>
      <c r="G85" s="832"/>
      <c r="H85" s="832"/>
      <c r="I85" s="832"/>
      <c r="J85" s="832"/>
      <c r="K85" s="832"/>
      <c r="L85" s="832"/>
      <c r="M85" s="833"/>
      <c r="N85" s="58">
        <f>L82+L83+L84</f>
        <v>686.96643862908059</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2976.8545673926824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18</v>
      </c>
      <c r="N36" s="281">
        <f>K36/M36</f>
        <v>4080.3333333333335</v>
      </c>
    </row>
    <row r="37" spans="1:14">
      <c r="A37" s="119" t="s">
        <v>154</v>
      </c>
      <c r="B37" s="844" t="str">
        <f>VLOOKUP(A37,EQUIPOS!A7:D154,3,FALSE)</f>
        <v>Carrotanque Irrigador de asfalto, 1000 GALONES DE CAPACIDAD</v>
      </c>
      <c r="C37" s="845"/>
      <c r="D37" s="845"/>
      <c r="E37" s="845"/>
      <c r="F37" s="845"/>
      <c r="G37" s="845"/>
      <c r="H37" s="846"/>
      <c r="I37" s="276"/>
      <c r="J37" s="277"/>
      <c r="K37" s="278">
        <f>VLOOKUP(A37,EQUIPOS!A7:D164,4,FALSE)</f>
        <v>89904</v>
      </c>
      <c r="L37" s="279"/>
      <c r="M37" s="280">
        <v>18</v>
      </c>
      <c r="N37" s="281">
        <f>K37/M37</f>
        <v>4994.666666666667</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18</v>
      </c>
      <c r="N38" s="281">
        <f>K38/M38</f>
        <v>10881.055555555555</v>
      </c>
    </row>
    <row r="39" spans="1:14">
      <c r="A39" t="s">
        <v>299</v>
      </c>
      <c r="B39" s="844" t="str">
        <f>VLOOKUP(A39,EQUIPOS!A9:D154,3,FALSE)</f>
        <v xml:space="preserve">Recicladora, potencia 430HP </v>
      </c>
      <c r="C39" s="845"/>
      <c r="D39" s="845"/>
      <c r="E39" s="845"/>
      <c r="F39" s="845"/>
      <c r="G39" s="845"/>
      <c r="H39" s="846"/>
      <c r="I39" s="847"/>
      <c r="J39" s="828"/>
      <c r="K39" s="278">
        <f>VLOOKUP(A39,EQUIPOS!A9:D166,4,FALSE)</f>
        <v>507338</v>
      </c>
      <c r="L39" s="848">
        <v>18</v>
      </c>
      <c r="M39" s="849"/>
      <c r="N39" s="281">
        <f>K39/L39</f>
        <v>28185.444444444445</v>
      </c>
    </row>
    <row r="40" spans="1:14">
      <c r="A40" t="s">
        <v>365</v>
      </c>
      <c r="B40" s="844" t="str">
        <f>VLOOKUP(A40,EQUIPOS!A10:D154,3,FALSE)</f>
        <v xml:space="preserve">Vibrocompatador, potencia 153 HP, peso 10 Ton. </v>
      </c>
      <c r="C40" s="845"/>
      <c r="D40" s="845"/>
      <c r="E40" s="845"/>
      <c r="F40" s="845"/>
      <c r="G40" s="845"/>
      <c r="H40" s="846"/>
      <c r="I40" s="42"/>
      <c r="J40" s="43"/>
      <c r="K40" s="278">
        <f>VLOOKUP(A40,EQUIPOS!A10:D167,4,FALSE)</f>
        <v>155840</v>
      </c>
      <c r="L40" s="285"/>
      <c r="M40" s="286">
        <v>18</v>
      </c>
      <c r="N40" s="281">
        <f>K40/M40</f>
        <v>8657.7777777777774</v>
      </c>
    </row>
    <row r="41" spans="1:14">
      <c r="B41" s="851" t="s">
        <v>1036</v>
      </c>
      <c r="C41" s="852"/>
      <c r="D41" s="852"/>
      <c r="E41" s="44"/>
      <c r="F41" s="45"/>
      <c r="G41" s="45"/>
      <c r="H41" s="46"/>
      <c r="I41" s="42"/>
      <c r="J41" s="43"/>
      <c r="K41" s="288"/>
      <c r="L41" s="285"/>
      <c r="M41" s="410">
        <v>0.01</v>
      </c>
      <c r="N41" s="353">
        <f>N75*M41</f>
        <v>28.370669558944442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56827.648447336724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19134.5</v>
      </c>
      <c r="N48" s="281">
        <f>K48*M48</f>
        <v>669.7075000000001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41867.5</v>
      </c>
      <c r="N49" s="281">
        <f>K49*M49</f>
        <v>10466.875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6"/>
      <c r="C52" s="827"/>
      <c r="D52" s="827"/>
      <c r="E52" s="827"/>
      <c r="F52" s="827"/>
      <c r="G52" s="827"/>
      <c r="H52" s="827"/>
      <c r="I52" s="828"/>
      <c r="J52" s="48"/>
      <c r="K52" s="50"/>
      <c r="L52" s="829"/>
      <c r="M52" s="830"/>
      <c r="N52" s="51"/>
    </row>
    <row r="53" spans="1:14" ht="15" thickBot="1">
      <c r="B53" s="831" t="s">
        <v>1037</v>
      </c>
      <c r="C53" s="832"/>
      <c r="D53" s="832"/>
      <c r="E53" s="832"/>
      <c r="F53" s="832"/>
      <c r="G53" s="832"/>
      <c r="H53" s="832"/>
      <c r="I53" s="832"/>
      <c r="J53" s="832"/>
      <c r="K53" s="832"/>
      <c r="L53" s="832"/>
      <c r="M53" s="833"/>
      <c r="N53" s="403">
        <f>SUM(N48:N52)</f>
        <v>11136.5825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20">
        <f>VLOOKUP(A58,TRANSPORTE!A5:D117,4,FALSE)</f>
        <v>1236</v>
      </c>
      <c r="M58" s="921"/>
      <c r="N58" s="296">
        <f>K58*L58</f>
        <v>352.26000000000005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352.26000000000005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2837.0669558944442</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71153.557903231165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14230.711580646233</v>
      </c>
      <c r="M82" s="866"/>
      <c r="N82" s="57"/>
    </row>
    <row r="83" spans="1:14">
      <c r="B83" s="95" t="s">
        <v>1057</v>
      </c>
      <c r="C83" s="96"/>
      <c r="D83" s="96"/>
      <c r="E83" s="96"/>
      <c r="F83" s="96"/>
      <c r="G83" s="96"/>
      <c r="H83" s="96"/>
      <c r="I83" s="93"/>
      <c r="J83" s="94"/>
      <c r="K83" s="313">
        <v>0.05</v>
      </c>
      <c r="L83" s="865">
        <f>N77*K83</f>
        <v>3557.6778951615584</v>
      </c>
      <c r="M83" s="866"/>
      <c r="N83" s="57"/>
    </row>
    <row r="84" spans="1:14" ht="15" thickBot="1">
      <c r="B84" s="97" t="s">
        <v>1058</v>
      </c>
      <c r="C84" s="98"/>
      <c r="D84" s="98"/>
      <c r="E84" s="98"/>
      <c r="F84" s="98"/>
      <c r="G84" s="98"/>
      <c r="H84" s="98"/>
      <c r="I84" s="99"/>
      <c r="J84" s="100"/>
      <c r="K84" s="314">
        <v>0.05</v>
      </c>
      <c r="L84" s="867">
        <f>N77*K84</f>
        <v>3557.6778951615584</v>
      </c>
      <c r="M84" s="868"/>
      <c r="N84" s="57"/>
    </row>
    <row r="85" spans="1:14" ht="15" thickBot="1">
      <c r="B85" s="831" t="s">
        <v>1037</v>
      </c>
      <c r="C85" s="832"/>
      <c r="D85" s="832"/>
      <c r="E85" s="832"/>
      <c r="F85" s="832"/>
      <c r="G85" s="832"/>
      <c r="H85" s="832"/>
      <c r="I85" s="832"/>
      <c r="J85" s="832"/>
      <c r="K85" s="832"/>
      <c r="L85" s="832"/>
      <c r="M85" s="833"/>
      <c r="N85" s="58">
        <f>L82+L83+L84</f>
        <v>21346.067370969351</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92499.625274200516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9" t="s">
        <v>2324</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2325</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8"/>
      <c r="K117" s="808"/>
      <c r="L117" s="808"/>
      <c r="M117" s="808"/>
      <c r="N117" s="809"/>
    </row>
    <row r="118" spans="2:14" ht="15" thickBot="1">
      <c r="B118" s="270" t="s">
        <v>2327</v>
      </c>
      <c r="C118" s="402"/>
      <c r="D118" s="402"/>
      <c r="E118" s="63"/>
      <c r="F118" s="63"/>
      <c r="G118" s="63"/>
      <c r="H118" s="63"/>
      <c r="I118" s="63"/>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election activeCell="C72" sqref="C72"/>
    </sheetView>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12</v>
      </c>
      <c r="N36" s="281">
        <f>K36/M36</f>
        <v>6120.5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89904</v>
      </c>
      <c r="L37" s="279"/>
      <c r="M37" s="280">
        <v>12</v>
      </c>
      <c r="N37" s="281">
        <f>K37/M37</f>
        <v>7492</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195859</v>
      </c>
      <c r="L38" s="279"/>
      <c r="M38" s="280">
        <v>12</v>
      </c>
      <c r="N38" s="281">
        <f>K38/M38</f>
        <v>16321.583333333334</v>
      </c>
    </row>
    <row r="39" spans="1:14">
      <c r="A39" s="119" t="s">
        <v>299</v>
      </c>
      <c r="B39" s="844" t="str">
        <f>VLOOKUP(A39,EQUIPOS!A7:D154,3,FALSE)</f>
        <v xml:space="preserve">Recicladora, potencia 430HP </v>
      </c>
      <c r="C39" s="845"/>
      <c r="D39" s="845"/>
      <c r="E39" s="845"/>
      <c r="F39" s="845"/>
      <c r="G39" s="845"/>
      <c r="H39" s="846"/>
      <c r="I39" s="276"/>
      <c r="J39" s="277"/>
      <c r="K39" s="278">
        <f>VLOOKUP(A39,EQUIPOS!A7:D164,4,FALSE)</f>
        <v>507338</v>
      </c>
      <c r="L39" s="279"/>
      <c r="M39" s="280">
        <v>12</v>
      </c>
      <c r="N39" s="281">
        <f>K39/M39</f>
        <v>42278.166666666664</v>
      </c>
    </row>
    <row r="40" spans="1:14">
      <c r="A40" t="s">
        <v>365</v>
      </c>
      <c r="B40" s="844" t="str">
        <f>VLOOKUP(A40,EQUIPOS!A8:D154,3,FALSE)</f>
        <v xml:space="preserve">Vibrocompatador, potencia 153 HP, peso 10 Ton. </v>
      </c>
      <c r="C40" s="845"/>
      <c r="D40" s="845"/>
      <c r="E40" s="845"/>
      <c r="F40" s="845"/>
      <c r="G40" s="845"/>
      <c r="H40" s="846"/>
      <c r="I40" s="276"/>
      <c r="J40" s="277"/>
      <c r="K40" s="278">
        <f>VLOOKUP(A40,EQUIPOS!A8:D165,4,FALSE)</f>
        <v>155840</v>
      </c>
      <c r="L40" s="279"/>
      <c r="M40" s="280">
        <v>12</v>
      </c>
      <c r="N40" s="281">
        <f>K40/M40</f>
        <v>12986.666666666666</v>
      </c>
    </row>
    <row r="41" spans="1:14">
      <c r="B41" s="844"/>
      <c r="C41" s="845"/>
      <c r="D41" s="845"/>
      <c r="E41" s="845"/>
      <c r="F41" s="845"/>
      <c r="G41" s="845"/>
      <c r="H41" s="846"/>
      <c r="I41" s="847"/>
      <c r="J41" s="828"/>
      <c r="K41" s="278"/>
      <c r="L41" s="848"/>
      <c r="M41" s="849"/>
      <c r="N41" s="281"/>
    </row>
    <row r="42" spans="1:14">
      <c r="B42" s="844"/>
      <c r="C42" s="845"/>
      <c r="D42" s="845"/>
      <c r="E42" s="850"/>
      <c r="F42" s="845"/>
      <c r="G42" s="845"/>
      <c r="H42" s="846"/>
      <c r="I42" s="42"/>
      <c r="J42" s="43"/>
      <c r="K42" s="283"/>
      <c r="L42" s="285"/>
      <c r="M42" s="286"/>
      <c r="N42" s="287"/>
    </row>
    <row r="43" spans="1:14">
      <c r="B43" s="851" t="s">
        <v>1036</v>
      </c>
      <c r="C43" s="966"/>
      <c r="D43" s="966"/>
      <c r="E43" s="44"/>
      <c r="F43" s="45"/>
      <c r="G43" s="45"/>
      <c r="H43" s="46"/>
      <c r="I43" s="42"/>
      <c r="J43" s="43"/>
      <c r="K43" s="288"/>
      <c r="L43" s="285"/>
      <c r="M43" s="410">
        <v>0.1</v>
      </c>
      <c r="N43" s="353">
        <f>N77*M43</f>
        <v>425.56004338416665</v>
      </c>
    </row>
    <row r="44" spans="1:14" ht="15" thickBot="1">
      <c r="B44" s="844"/>
      <c r="C44" s="845"/>
      <c r="D44" s="845"/>
      <c r="E44" s="845"/>
      <c r="F44" s="845"/>
      <c r="G44" s="845"/>
      <c r="H44" s="846"/>
      <c r="I44" s="853"/>
      <c r="J44" s="854"/>
      <c r="K44" s="47"/>
      <c r="L44" s="855"/>
      <c r="M44" s="856"/>
      <c r="N44" s="111"/>
    </row>
    <row r="45" spans="1:14" ht="15" thickBot="1">
      <c r="B45" s="831" t="s">
        <v>1037</v>
      </c>
      <c r="C45" s="832"/>
      <c r="D45" s="832"/>
      <c r="E45" s="832"/>
      <c r="F45" s="832"/>
      <c r="G45" s="832"/>
      <c r="H45" s="832"/>
      <c r="I45" s="832"/>
      <c r="J45" s="832"/>
      <c r="K45" s="832"/>
      <c r="L45" s="832"/>
      <c r="M45" s="833"/>
      <c r="N45" s="403">
        <f>SUM(N36:N44)</f>
        <v>85624.476710050832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2" t="s">
        <v>1028</v>
      </c>
      <c r="C49" s="823"/>
      <c r="D49" s="823"/>
      <c r="E49" s="823"/>
      <c r="F49" s="823"/>
      <c r="G49" s="823"/>
      <c r="H49" s="823"/>
      <c r="I49" s="824"/>
      <c r="J49" s="324" t="s">
        <v>1029</v>
      </c>
      <c r="K49" s="91" t="s">
        <v>1030</v>
      </c>
      <c r="L49" s="825" t="s">
        <v>1039</v>
      </c>
      <c r="M49" s="824"/>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28090</v>
      </c>
      <c r="N50" s="281">
        <f>K50*M50</f>
        <v>2106750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164155</v>
      </c>
      <c r="N51" s="281">
        <f>K51*M51</f>
        <v>213401.5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26"/>
      <c r="C54" s="827"/>
      <c r="D54" s="827"/>
      <c r="E54" s="827"/>
      <c r="F54" s="827"/>
      <c r="G54" s="827"/>
      <c r="H54" s="827"/>
      <c r="I54" s="828"/>
      <c r="J54" s="48"/>
      <c r="K54" s="50"/>
      <c r="L54" s="829"/>
      <c r="M54" s="830"/>
      <c r="N54" s="51"/>
    </row>
    <row r="55" spans="1:14" ht="15" thickBot="1">
      <c r="B55" s="831" t="s">
        <v>1037</v>
      </c>
      <c r="C55" s="832"/>
      <c r="D55" s="832"/>
      <c r="E55" s="832"/>
      <c r="F55" s="832"/>
      <c r="G55" s="832"/>
      <c r="H55" s="832"/>
      <c r="I55" s="832"/>
      <c r="J55" s="832"/>
      <c r="K55" s="832"/>
      <c r="L55" s="832"/>
      <c r="M55" s="833"/>
      <c r="N55" s="403">
        <f>SUM(N50:N54)</f>
        <v>2320151.5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4255.600433841666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N45+N55+N66+N77</f>
        <v>2410031.5771438926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482006.31542877853</v>
      </c>
      <c r="M84" s="866"/>
      <c r="N84" s="57"/>
    </row>
    <row r="85" spans="1:14">
      <c r="B85" s="95" t="s">
        <v>1057</v>
      </c>
      <c r="C85" s="96"/>
      <c r="D85" s="96"/>
      <c r="E85" s="96"/>
      <c r="F85" s="96"/>
      <c r="G85" s="96"/>
      <c r="H85" s="96"/>
      <c r="I85" s="93"/>
      <c r="J85" s="94"/>
      <c r="K85" s="313">
        <v>0.05</v>
      </c>
      <c r="L85" s="865">
        <f>N79*K85</f>
        <v>120501.57885719463</v>
      </c>
      <c r="M85" s="866"/>
      <c r="N85" s="57"/>
    </row>
    <row r="86" spans="1:14" ht="15" thickBot="1">
      <c r="B86" s="97" t="s">
        <v>1058</v>
      </c>
      <c r="C86" s="98"/>
      <c r="D86" s="98"/>
      <c r="E86" s="98"/>
      <c r="F86" s="98"/>
      <c r="G86" s="98"/>
      <c r="H86" s="98"/>
      <c r="I86" s="99"/>
      <c r="J86" s="100"/>
      <c r="K86" s="314">
        <v>0.05</v>
      </c>
      <c r="L86" s="867">
        <f>N79*K86</f>
        <v>120501.57885719463</v>
      </c>
      <c r="M86" s="868"/>
      <c r="N86" s="57"/>
    </row>
    <row r="87" spans="1:14" ht="15" thickBot="1">
      <c r="B87" s="831" t="s">
        <v>1037</v>
      </c>
      <c r="C87" s="832"/>
      <c r="D87" s="832"/>
      <c r="E87" s="832"/>
      <c r="F87" s="832"/>
      <c r="G87" s="832"/>
      <c r="H87" s="832"/>
      <c r="I87" s="832"/>
      <c r="J87" s="832"/>
      <c r="K87" s="832"/>
      <c r="L87" s="832"/>
      <c r="M87" s="833"/>
      <c r="N87" s="58">
        <f>L84+L85+L86</f>
        <v>723009.47314316779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3133041.0502870604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9" t="s">
        <v>2324</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2325</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8"/>
      <c r="K119" s="808"/>
      <c r="L119" s="808"/>
      <c r="M119" s="808"/>
      <c r="N119" s="809"/>
    </row>
    <row r="120" spans="2:14" ht="15" thickBot="1">
      <c r="B120" s="270" t="s">
        <v>2327</v>
      </c>
      <c r="C120" s="402"/>
      <c r="D120" s="402"/>
      <c r="E120" s="63"/>
      <c r="F120" s="63"/>
      <c r="G120" s="63"/>
      <c r="H120" s="63"/>
      <c r="I120" s="63"/>
      <c r="J120" s="810"/>
      <c r="K120" s="810"/>
      <c r="L120" s="810"/>
      <c r="M120" s="810"/>
      <c r="N120"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18</v>
      </c>
      <c r="N36" s="281">
        <f>K36/M36</f>
        <v>4080.3333333333335</v>
      </c>
    </row>
    <row r="37" spans="1:14">
      <c r="A37" s="119" t="s">
        <v>154</v>
      </c>
      <c r="B37" s="844" t="str">
        <f>VLOOKUP(A37,EQUIPOS!A7:D154,3,FALSE)</f>
        <v>Carrotanque Irrigador de asfalto, 1000 GALONES DE CAPACIDAD</v>
      </c>
      <c r="C37" s="845"/>
      <c r="D37" s="845"/>
      <c r="E37" s="845"/>
      <c r="F37" s="845"/>
      <c r="G37" s="845"/>
      <c r="H37" s="846"/>
      <c r="I37" s="276"/>
      <c r="J37" s="277"/>
      <c r="K37" s="278">
        <f>VLOOKUP(A37,EQUIPOS!A7:D164,4,FALSE)</f>
        <v>89904</v>
      </c>
      <c r="L37" s="279"/>
      <c r="M37" s="280">
        <v>18</v>
      </c>
      <c r="N37" s="281">
        <f>K37/M37</f>
        <v>4994.666666666667</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18</v>
      </c>
      <c r="N38" s="281">
        <f>K38/M38</f>
        <v>10881.055555555555</v>
      </c>
    </row>
    <row r="39" spans="1:14">
      <c r="A39" t="s">
        <v>299</v>
      </c>
      <c r="B39" s="844" t="str">
        <f>VLOOKUP(A39,EQUIPOS!A9:D154,3,FALSE)</f>
        <v xml:space="preserve">Recicladora, potencia 430HP </v>
      </c>
      <c r="C39" s="845"/>
      <c r="D39" s="845"/>
      <c r="E39" s="845"/>
      <c r="F39" s="845"/>
      <c r="G39" s="845"/>
      <c r="H39" s="846"/>
      <c r="I39" s="847"/>
      <c r="J39" s="828"/>
      <c r="K39" s="278">
        <f>VLOOKUP(A39,EQUIPOS!A9:D166,4,FALSE)</f>
        <v>507338</v>
      </c>
      <c r="L39" s="848">
        <v>18</v>
      </c>
      <c r="M39" s="849"/>
      <c r="N39" s="281">
        <f>K39/L39</f>
        <v>28185.444444444445</v>
      </c>
    </row>
    <row r="40" spans="1:14">
      <c r="A40" t="s">
        <v>365</v>
      </c>
      <c r="B40" s="844" t="str">
        <f>VLOOKUP(A40,EQUIPOS!A10:D154,3,FALSE)</f>
        <v xml:space="preserve">Vibrocompatador, potencia 153 HP, peso 10 Ton. </v>
      </c>
      <c r="C40" s="845"/>
      <c r="D40" s="845"/>
      <c r="E40" s="845"/>
      <c r="F40" s="845"/>
      <c r="G40" s="845"/>
      <c r="H40" s="846"/>
      <c r="I40" s="42"/>
      <c r="J40" s="43"/>
      <c r="K40" s="278">
        <f>VLOOKUP(A40,EQUIPOS!A10:D167,4,FALSE)</f>
        <v>155840</v>
      </c>
      <c r="L40" s="285"/>
      <c r="M40" s="286">
        <v>18</v>
      </c>
      <c r="N40" s="281">
        <f>K40/M40</f>
        <v>8657.7777777777774</v>
      </c>
    </row>
    <row r="41" spans="1:14">
      <c r="B41" s="329"/>
      <c r="C41" s="330"/>
      <c r="D41" s="330"/>
      <c r="E41" s="330"/>
      <c r="F41" s="332"/>
      <c r="G41" s="332"/>
      <c r="H41" s="131"/>
      <c r="I41" s="42"/>
      <c r="J41" s="43"/>
      <c r="K41" s="283"/>
      <c r="L41" s="285"/>
      <c r="M41" s="286"/>
      <c r="N41" s="281"/>
    </row>
    <row r="42" spans="1:14">
      <c r="B42" s="851" t="s">
        <v>1036</v>
      </c>
      <c r="C42" s="852"/>
      <c r="D42" s="852"/>
      <c r="E42" s="44"/>
      <c r="F42" s="45"/>
      <c r="G42" s="45"/>
      <c r="H42" s="46"/>
      <c r="I42" s="42"/>
      <c r="J42" s="43"/>
      <c r="K42" s="288"/>
      <c r="L42" s="285"/>
      <c r="M42" s="410">
        <v>0.01</v>
      </c>
      <c r="N42" s="353">
        <f>N76*M42</f>
        <v>28.370669558944442</v>
      </c>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f>SUM(N36:N43)</f>
        <v>56827.648447336724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389725</v>
      </c>
      <c r="N49" s="281">
        <f>K49*M49</f>
        <v>59627.924999999996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59627.924999999996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20">
        <f>VLOOKUP(A59,TRANSPORTE!A5:D117,4,FALSE)</f>
        <v>1115</v>
      </c>
      <c r="M59" s="921"/>
      <c r="N59" s="296">
        <f>K59*L59</f>
        <v>170.595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170.595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2837.0669558944442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N44+N54+N65+N76</f>
        <v>119463.23540323117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23892.647080646235</v>
      </c>
      <c r="M83" s="866"/>
      <c r="N83" s="57"/>
    </row>
    <row r="84" spans="1:14">
      <c r="B84" s="95" t="s">
        <v>1057</v>
      </c>
      <c r="C84" s="96"/>
      <c r="D84" s="96"/>
      <c r="E84" s="96"/>
      <c r="F84" s="96"/>
      <c r="G84" s="96"/>
      <c r="H84" s="96"/>
      <c r="I84" s="93"/>
      <c r="J84" s="94"/>
      <c r="K84" s="313">
        <v>0.05</v>
      </c>
      <c r="L84" s="865">
        <f>N78*K84</f>
        <v>5973.1617701615587</v>
      </c>
      <c r="M84" s="866"/>
      <c r="N84" s="57"/>
    </row>
    <row r="85" spans="1:14" ht="15" thickBot="1">
      <c r="B85" s="97" t="s">
        <v>1058</v>
      </c>
      <c r="C85" s="98"/>
      <c r="D85" s="98"/>
      <c r="E85" s="98"/>
      <c r="F85" s="98"/>
      <c r="G85" s="98"/>
      <c r="H85" s="98"/>
      <c r="I85" s="99"/>
      <c r="J85" s="100"/>
      <c r="K85" s="314">
        <v>0.05</v>
      </c>
      <c r="L85" s="867">
        <f>N78*K85</f>
        <v>5973.1617701615587</v>
      </c>
      <c r="M85" s="868"/>
      <c r="N85" s="57"/>
    </row>
    <row r="86" spans="1:14" ht="15" thickBot="1">
      <c r="B86" s="831" t="s">
        <v>1037</v>
      </c>
      <c r="C86" s="832"/>
      <c r="D86" s="832"/>
      <c r="E86" s="832"/>
      <c r="F86" s="832"/>
      <c r="G86" s="832"/>
      <c r="H86" s="832"/>
      <c r="I86" s="832"/>
      <c r="J86" s="832"/>
      <c r="K86" s="832"/>
      <c r="L86" s="832"/>
      <c r="M86" s="833"/>
      <c r="N86" s="58">
        <f>L83+L84+L85</f>
        <v>35838.970620969354</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155302.20602420054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16"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18</v>
      </c>
      <c r="N36" s="281">
        <f>K36/M36</f>
        <v>4080.3333333333335</v>
      </c>
    </row>
    <row r="37" spans="1:14">
      <c r="A37" s="119" t="s">
        <v>154</v>
      </c>
      <c r="B37" s="844" t="str">
        <f>VLOOKUP(A37,EQUIPOS!A7:D154,3,FALSE)</f>
        <v>Carrotanque Irrigador de asfalto, 1000 GALONES DE CAPACIDAD</v>
      </c>
      <c r="C37" s="845"/>
      <c r="D37" s="845"/>
      <c r="E37" s="845"/>
      <c r="F37" s="845"/>
      <c r="G37" s="845"/>
      <c r="H37" s="846"/>
      <c r="I37" s="276"/>
      <c r="J37" s="277"/>
      <c r="K37" s="278">
        <f>VLOOKUP(A37,EQUIPOS!A7:D164,4,FALSE)</f>
        <v>89904</v>
      </c>
      <c r="L37" s="279"/>
      <c r="M37" s="280">
        <v>18</v>
      </c>
      <c r="N37" s="281">
        <f>K37/M37</f>
        <v>4994.666666666667</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18</v>
      </c>
      <c r="N38" s="281">
        <f>K38/M38</f>
        <v>10881.055555555555</v>
      </c>
    </row>
    <row r="39" spans="1:14">
      <c r="A39" t="s">
        <v>299</v>
      </c>
      <c r="B39" s="844" t="str">
        <f>VLOOKUP(A39,EQUIPOS!A9:D154,3,FALSE)</f>
        <v xml:space="preserve">Recicladora, potencia 430HP </v>
      </c>
      <c r="C39" s="845"/>
      <c r="D39" s="845"/>
      <c r="E39" s="845"/>
      <c r="F39" s="845"/>
      <c r="G39" s="845"/>
      <c r="H39" s="846"/>
      <c r="I39" s="847"/>
      <c r="J39" s="828"/>
      <c r="K39" s="278">
        <f>VLOOKUP(A39,EQUIPOS!A9:D166,4,FALSE)</f>
        <v>507338</v>
      </c>
      <c r="L39" s="848">
        <v>18</v>
      </c>
      <c r="M39" s="849"/>
      <c r="N39" s="281">
        <f>K39/L39</f>
        <v>28185.444444444445</v>
      </c>
    </row>
    <row r="40" spans="1:14">
      <c r="A40" t="s">
        <v>365</v>
      </c>
      <c r="B40" s="844" t="str">
        <f>VLOOKUP(A40,EQUIPOS!A10:D154,3,FALSE)</f>
        <v xml:space="preserve">Vibrocompatador, potencia 153 HP, peso 10 Ton. </v>
      </c>
      <c r="C40" s="845"/>
      <c r="D40" s="845"/>
      <c r="E40" s="845"/>
      <c r="F40" s="845"/>
      <c r="G40" s="845"/>
      <c r="H40" s="846"/>
      <c r="I40" s="42"/>
      <c r="J40" s="43"/>
      <c r="K40" s="278">
        <f>VLOOKUP(A40,EQUIPOS!A10:D167,4,FALSE)</f>
        <v>155840</v>
      </c>
      <c r="L40" s="285"/>
      <c r="M40" s="286">
        <v>18</v>
      </c>
      <c r="N40" s="281">
        <f>K40/M40</f>
        <v>8657.7777777777774</v>
      </c>
    </row>
    <row r="41" spans="1:14">
      <c r="B41" s="329"/>
      <c r="C41" s="330"/>
      <c r="D41" s="330"/>
      <c r="E41" s="330"/>
      <c r="F41" s="332"/>
      <c r="G41" s="332"/>
      <c r="H41" s="131"/>
      <c r="I41" s="42"/>
      <c r="J41" s="43"/>
      <c r="K41" s="283"/>
      <c r="L41" s="285"/>
      <c r="M41" s="286"/>
      <c r="N41" s="287"/>
    </row>
    <row r="42" spans="1:14">
      <c r="B42" s="851" t="s">
        <v>1036</v>
      </c>
      <c r="C42" s="852"/>
      <c r="D42" s="852"/>
      <c r="E42" s="44"/>
      <c r="F42" s="45"/>
      <c r="G42" s="45"/>
      <c r="H42" s="46"/>
      <c r="I42" s="42"/>
      <c r="J42" s="43"/>
      <c r="K42" s="288"/>
      <c r="L42" s="285"/>
      <c r="M42" s="410">
        <v>0.01</v>
      </c>
      <c r="N42" s="353">
        <f>N76*M42</f>
        <v>28.370669558944442</v>
      </c>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f>SUM(N36:N43)</f>
        <v>56827.648447336724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395675</v>
      </c>
      <c r="N49" s="281">
        <f>K49*M49</f>
        <v>60538.275000000001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60538.275000000001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20">
        <f>VLOOKUP(A59,TRANSPORTE!A5:D117,4,FALSE)</f>
        <v>1303</v>
      </c>
      <c r="M59" s="921"/>
      <c r="N59" s="296">
        <f>K59*L59</f>
        <v>199.35900000000001</v>
      </c>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199.35900000000001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2837.0669558944442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N44+N54+N65+N76</f>
        <v>120402.34940323117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24080.469880646237</v>
      </c>
      <c r="M83" s="866"/>
      <c r="N83" s="57"/>
    </row>
    <row r="84" spans="1:14">
      <c r="B84" s="95" t="s">
        <v>1057</v>
      </c>
      <c r="C84" s="96"/>
      <c r="D84" s="96"/>
      <c r="E84" s="96"/>
      <c r="F84" s="96"/>
      <c r="G84" s="96"/>
      <c r="H84" s="96"/>
      <c r="I84" s="93"/>
      <c r="J84" s="94"/>
      <c r="K84" s="313">
        <v>0.05</v>
      </c>
      <c r="L84" s="865">
        <f>N78*K84</f>
        <v>6020.1174701615591</v>
      </c>
      <c r="M84" s="866"/>
      <c r="N84" s="57"/>
    </row>
    <row r="85" spans="1:14" ht="15" thickBot="1">
      <c r="B85" s="97" t="s">
        <v>1058</v>
      </c>
      <c r="C85" s="98"/>
      <c r="D85" s="98"/>
      <c r="E85" s="98"/>
      <c r="F85" s="98"/>
      <c r="G85" s="98"/>
      <c r="H85" s="98"/>
      <c r="I85" s="99"/>
      <c r="J85" s="100"/>
      <c r="K85" s="314">
        <v>0.05</v>
      </c>
      <c r="L85" s="867">
        <f>N78*K85</f>
        <v>6020.1174701615591</v>
      </c>
      <c r="M85" s="868"/>
      <c r="N85" s="57"/>
    </row>
    <row r="86" spans="1:14" ht="15" thickBot="1">
      <c r="B86" s="831" t="s">
        <v>1037</v>
      </c>
      <c r="C86" s="832"/>
      <c r="D86" s="832"/>
      <c r="E86" s="832"/>
      <c r="F86" s="832"/>
      <c r="G86" s="832"/>
      <c r="H86" s="832"/>
      <c r="I86" s="832"/>
      <c r="J86" s="832"/>
      <c r="K86" s="832"/>
      <c r="L86" s="832"/>
      <c r="M86" s="833"/>
      <c r="N86" s="58">
        <f>L83+L84+L85</f>
        <v>36120.704820969353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156523.05422420052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15</v>
      </c>
      <c r="N36" s="281">
        <f>K36/M36</f>
        <v>4896.3999999999996</v>
      </c>
    </row>
    <row r="37" spans="1:14">
      <c r="A37" s="119" t="s">
        <v>154</v>
      </c>
      <c r="B37" s="844" t="str">
        <f>VLOOKUP(A37,EQUIPOS!A7:D154,3,FALSE)</f>
        <v>Carrotanque Irrigador de asfalto, 1000 GALONES DE CAPACIDAD</v>
      </c>
      <c r="C37" s="845"/>
      <c r="D37" s="845"/>
      <c r="E37" s="845"/>
      <c r="F37" s="845"/>
      <c r="G37" s="845"/>
      <c r="H37" s="846"/>
      <c r="I37" s="276"/>
      <c r="J37" s="277"/>
      <c r="K37" s="278">
        <f>VLOOKUP(A37,EQUIPOS!A7:D164,4,FALSE)</f>
        <v>89904</v>
      </c>
      <c r="L37" s="279"/>
      <c r="M37" s="280">
        <v>15</v>
      </c>
      <c r="N37" s="281">
        <f>K37/M37</f>
        <v>5993.6</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15</v>
      </c>
      <c r="N38" s="281">
        <f>K38/M38</f>
        <v>13057.266666666666</v>
      </c>
    </row>
    <row r="39" spans="1:14">
      <c r="A39" t="s">
        <v>299</v>
      </c>
      <c r="B39" s="844" t="str">
        <f>VLOOKUP(A39,EQUIPOS!A9:D154,3,FALSE)</f>
        <v xml:space="preserve">Recicladora, potencia 430HP </v>
      </c>
      <c r="C39" s="845"/>
      <c r="D39" s="845"/>
      <c r="E39" s="845"/>
      <c r="F39" s="845"/>
      <c r="G39" s="845"/>
      <c r="H39" s="846"/>
      <c r="I39" s="847"/>
      <c r="J39" s="828"/>
      <c r="K39" s="278">
        <f>VLOOKUP(A39,EQUIPOS!A9:D166,4,FALSE)</f>
        <v>507338</v>
      </c>
      <c r="L39" s="848">
        <v>15</v>
      </c>
      <c r="M39" s="849"/>
      <c r="N39" s="281">
        <f>K39/L39</f>
        <v>33822.533333333333</v>
      </c>
    </row>
    <row r="40" spans="1:14">
      <c r="A40" t="s">
        <v>365</v>
      </c>
      <c r="B40" s="844" t="str">
        <f>VLOOKUP(A40,EQUIPOS!A10:D154,3,FALSE)</f>
        <v xml:space="preserve">Vibrocompatador, potencia 153 HP, peso 10 Ton. </v>
      </c>
      <c r="C40" s="845"/>
      <c r="D40" s="845"/>
      <c r="E40" s="845"/>
      <c r="F40" s="845"/>
      <c r="G40" s="845"/>
      <c r="H40" s="846"/>
      <c r="I40" s="42"/>
      <c r="J40" s="43"/>
      <c r="K40" s="278">
        <f>VLOOKUP(A40,EQUIPOS!A10:D167,4,FALSE)</f>
        <v>155840</v>
      </c>
      <c r="L40" s="285"/>
      <c r="M40" s="286">
        <v>15</v>
      </c>
      <c r="N40" s="281">
        <f>K40/M40</f>
        <v>10389.333333333334</v>
      </c>
    </row>
    <row r="41" spans="1:14">
      <c r="B41" s="329"/>
      <c r="C41" s="330"/>
      <c r="D41" s="330"/>
      <c r="E41" s="330"/>
      <c r="F41" s="332"/>
      <c r="G41" s="332"/>
      <c r="H41" s="131"/>
      <c r="I41" s="42"/>
      <c r="J41" s="43"/>
      <c r="K41" s="283"/>
      <c r="L41" s="285"/>
      <c r="M41" s="286"/>
      <c r="N41" s="287"/>
    </row>
    <row r="42" spans="1:14">
      <c r="B42" s="851" t="s">
        <v>1036</v>
      </c>
      <c r="C42" s="852"/>
      <c r="D42" s="852"/>
      <c r="E42" s="44"/>
      <c r="F42" s="45"/>
      <c r="G42" s="45"/>
      <c r="H42" s="46"/>
      <c r="I42" s="42"/>
      <c r="J42" s="43"/>
      <c r="K42" s="288"/>
      <c r="L42" s="285"/>
      <c r="M42" s="410">
        <v>0.01</v>
      </c>
      <c r="N42" s="353">
        <f>N76*M42</f>
        <v>34.044803470733335</v>
      </c>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f>SUM(N36:N43)</f>
        <v>68193.178136804068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389725</v>
      </c>
      <c r="N49" s="281">
        <f>K49*M49</f>
        <v>59627.924999999996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59627.924999999996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20">
        <f>VLOOKUP(A59,TRANSPORTE!A5:D117,4,FALSE)</f>
        <v>1115</v>
      </c>
      <c r="M59" s="921"/>
      <c r="N59" s="296">
        <f>K59*L59</f>
        <v>170.595</v>
      </c>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170.595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3404.4803470733332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N44+N54+N65+N76</f>
        <v>131396.17848387742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26279.235696775486</v>
      </c>
      <c r="M83" s="866"/>
      <c r="N83" s="57"/>
    </row>
    <row r="84" spans="1:14">
      <c r="B84" s="95" t="s">
        <v>1057</v>
      </c>
      <c r="C84" s="96"/>
      <c r="D84" s="96"/>
      <c r="E84" s="96"/>
      <c r="F84" s="96"/>
      <c r="G84" s="96"/>
      <c r="H84" s="96"/>
      <c r="I84" s="93"/>
      <c r="J84" s="94"/>
      <c r="K84" s="313">
        <v>0.05</v>
      </c>
      <c r="L84" s="865">
        <f>N78*K84</f>
        <v>6569.8089241938715</v>
      </c>
      <c r="M84" s="866"/>
      <c r="N84" s="57"/>
    </row>
    <row r="85" spans="1:14" ht="15" thickBot="1">
      <c r="B85" s="97" t="s">
        <v>1058</v>
      </c>
      <c r="C85" s="98"/>
      <c r="D85" s="98"/>
      <c r="E85" s="98"/>
      <c r="F85" s="98"/>
      <c r="G85" s="98"/>
      <c r="H85" s="98"/>
      <c r="I85" s="99"/>
      <c r="J85" s="100"/>
      <c r="K85" s="314">
        <v>0.05</v>
      </c>
      <c r="L85" s="867">
        <f>N78*K85</f>
        <v>6569.8089241938715</v>
      </c>
      <c r="M85" s="868"/>
      <c r="N85" s="57"/>
    </row>
    <row r="86" spans="1:14" ht="15" thickBot="1">
      <c r="B86" s="831" t="s">
        <v>1037</v>
      </c>
      <c r="C86" s="832"/>
      <c r="D86" s="832"/>
      <c r="E86" s="832"/>
      <c r="F86" s="832"/>
      <c r="G86" s="832"/>
      <c r="H86" s="832"/>
      <c r="I86" s="832"/>
      <c r="J86" s="832"/>
      <c r="K86" s="832"/>
      <c r="L86" s="832"/>
      <c r="M86" s="833"/>
      <c r="N86" s="58">
        <f>L83+L84+L85</f>
        <v>39418.853545163227</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170815.03202904065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280">
        <v>15</v>
      </c>
      <c r="N36" s="281">
        <f>K36/M36</f>
        <v>4896.3999999999996</v>
      </c>
    </row>
    <row r="37" spans="1:14">
      <c r="A37" s="119" t="s">
        <v>154</v>
      </c>
      <c r="B37" s="844" t="str">
        <f>VLOOKUP(A37,EQUIPOS!A7:D154,3,FALSE)</f>
        <v>Carrotanque Irrigador de asfalto, 1000 GALONES DE CAPACIDAD</v>
      </c>
      <c r="C37" s="845"/>
      <c r="D37" s="845"/>
      <c r="E37" s="845"/>
      <c r="F37" s="845"/>
      <c r="G37" s="845"/>
      <c r="H37" s="846"/>
      <c r="I37" s="276"/>
      <c r="J37" s="277"/>
      <c r="K37" s="278">
        <f>VLOOKUP(A37,EQUIPOS!A7:D164,4,FALSE)</f>
        <v>89904</v>
      </c>
      <c r="L37" s="279"/>
      <c r="M37" s="280">
        <v>15</v>
      </c>
      <c r="N37" s="281">
        <f>K37/M37</f>
        <v>5993.6</v>
      </c>
    </row>
    <row r="38" spans="1:14">
      <c r="A38" t="s">
        <v>269</v>
      </c>
      <c r="B38" s="844" t="str">
        <f>VLOOKUP(A38,EQUIPOS!A8:D154,3,FALSE)</f>
        <v>Motoniveladora  potencia 215 HP, ancho de cuchilla 4,27 m, peso 18 ton.</v>
      </c>
      <c r="C38" s="845"/>
      <c r="D38" s="845"/>
      <c r="E38" s="845"/>
      <c r="F38" s="845"/>
      <c r="G38" s="845"/>
      <c r="H38" s="846"/>
      <c r="I38" s="276"/>
      <c r="J38" s="277"/>
      <c r="K38" s="278">
        <f>VLOOKUP(A38,EQUIPOS!A8:D165,4,FALSE)</f>
        <v>195859</v>
      </c>
      <c r="L38" s="279"/>
      <c r="M38" s="280">
        <v>15</v>
      </c>
      <c r="N38" s="281">
        <f>K38/M38</f>
        <v>13057.266666666666</v>
      </c>
    </row>
    <row r="39" spans="1:14">
      <c r="A39" t="s">
        <v>299</v>
      </c>
      <c r="B39" s="844" t="str">
        <f>VLOOKUP(A39,EQUIPOS!A9:D154,3,FALSE)</f>
        <v xml:space="preserve">Recicladora, potencia 430HP </v>
      </c>
      <c r="C39" s="845"/>
      <c r="D39" s="845"/>
      <c r="E39" s="845"/>
      <c r="F39" s="845"/>
      <c r="G39" s="845"/>
      <c r="H39" s="846"/>
      <c r="I39" s="847"/>
      <c r="J39" s="828"/>
      <c r="K39" s="278">
        <f>VLOOKUP(A39,EQUIPOS!A9:D166,4,FALSE)</f>
        <v>507338</v>
      </c>
      <c r="L39" s="848">
        <v>15</v>
      </c>
      <c r="M39" s="849"/>
      <c r="N39" s="281">
        <f>K39/L39</f>
        <v>33822.533333333333</v>
      </c>
    </row>
    <row r="40" spans="1:14">
      <c r="A40" t="s">
        <v>365</v>
      </c>
      <c r="B40" s="844" t="str">
        <f>VLOOKUP(A40,EQUIPOS!A10:D154,3,FALSE)</f>
        <v xml:space="preserve">Vibrocompatador, potencia 153 HP, peso 10 Ton. </v>
      </c>
      <c r="C40" s="845"/>
      <c r="D40" s="845"/>
      <c r="E40" s="845"/>
      <c r="F40" s="845"/>
      <c r="G40" s="845"/>
      <c r="H40" s="846"/>
      <c r="I40" s="42"/>
      <c r="J40" s="43"/>
      <c r="K40" s="278">
        <f>VLOOKUP(A40,EQUIPOS!A10:D167,4,FALSE)</f>
        <v>155840</v>
      </c>
      <c r="L40" s="285"/>
      <c r="M40" s="286">
        <v>15</v>
      </c>
      <c r="N40" s="281">
        <f>K40/M40</f>
        <v>10389.333333333334</v>
      </c>
    </row>
    <row r="41" spans="1:14">
      <c r="B41" s="329"/>
      <c r="C41" s="330"/>
      <c r="D41" s="330"/>
      <c r="E41" s="330"/>
      <c r="F41" s="332"/>
      <c r="G41" s="332"/>
      <c r="H41" s="131"/>
      <c r="I41" s="42"/>
      <c r="J41" s="43"/>
      <c r="K41" s="283"/>
      <c r="L41" s="285"/>
      <c r="M41" s="286"/>
      <c r="N41" s="287"/>
    </row>
    <row r="42" spans="1:14">
      <c r="B42" s="851" t="s">
        <v>1036</v>
      </c>
      <c r="C42" s="852"/>
      <c r="D42" s="852"/>
      <c r="E42" s="44"/>
      <c r="F42" s="45"/>
      <c r="G42" s="45"/>
      <c r="H42" s="46"/>
      <c r="I42" s="42"/>
      <c r="J42" s="43"/>
      <c r="K42" s="288"/>
      <c r="L42" s="285"/>
      <c r="M42" s="410">
        <v>0.01</v>
      </c>
      <c r="N42" s="353">
        <f>N76*M42</f>
        <v>34.044803470733335</v>
      </c>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f>SUM(N36:N43)</f>
        <v>68193.178136804068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395675</v>
      </c>
      <c r="N49" s="281">
        <f>K49*M49</f>
        <v>60538.275000000001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60538.275000000001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20">
        <f>VLOOKUP(A59,TRANSPORTE!A5:D117,4,FALSE)</f>
        <v>1303</v>
      </c>
      <c r="M59" s="921"/>
      <c r="N59" s="296">
        <f>K59*L59</f>
        <v>199.35900000000001</v>
      </c>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199.35900000000001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3404.4803470733332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N44+N54+N65+N76</f>
        <v>132335.29248387742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26467.058496775484</v>
      </c>
      <c r="M83" s="866"/>
      <c r="N83" s="57"/>
    </row>
    <row r="84" spans="1:14">
      <c r="B84" s="95" t="s">
        <v>1057</v>
      </c>
      <c r="C84" s="96"/>
      <c r="D84" s="96"/>
      <c r="E84" s="96"/>
      <c r="F84" s="96"/>
      <c r="G84" s="96"/>
      <c r="H84" s="96"/>
      <c r="I84" s="93"/>
      <c r="J84" s="94"/>
      <c r="K84" s="313">
        <v>0.05</v>
      </c>
      <c r="L84" s="865">
        <f>N78*K84</f>
        <v>6616.764624193871</v>
      </c>
      <c r="M84" s="866"/>
      <c r="N84" s="57"/>
    </row>
    <row r="85" spans="1:14" ht="15" thickBot="1">
      <c r="B85" s="97" t="s">
        <v>1058</v>
      </c>
      <c r="C85" s="98"/>
      <c r="D85" s="98"/>
      <c r="E85" s="98"/>
      <c r="F85" s="98"/>
      <c r="G85" s="98"/>
      <c r="H85" s="98"/>
      <c r="I85" s="99"/>
      <c r="J85" s="100"/>
      <c r="K85" s="314">
        <v>0.05</v>
      </c>
      <c r="L85" s="867">
        <f>N78*K85</f>
        <v>6616.764624193871</v>
      </c>
      <c r="M85" s="868"/>
      <c r="N85" s="57"/>
    </row>
    <row r="86" spans="1:14" ht="15" thickBot="1">
      <c r="B86" s="831" t="s">
        <v>1037</v>
      </c>
      <c r="C86" s="832"/>
      <c r="D86" s="832"/>
      <c r="E86" s="832"/>
      <c r="F86" s="832"/>
      <c r="G86" s="832"/>
      <c r="H86" s="832"/>
      <c r="I86" s="832"/>
      <c r="J86" s="832"/>
      <c r="K86" s="832"/>
      <c r="L86" s="832"/>
      <c r="M86" s="833"/>
      <c r="N86" s="58">
        <f>L83+L84+L85</f>
        <v>39700.587745163226</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172035.88022904063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45"/>
      <c r="F40" s="845"/>
      <c r="G40" s="845"/>
      <c r="H40" s="846"/>
      <c r="I40" s="42"/>
      <c r="J40" s="43"/>
      <c r="K40" s="278"/>
      <c r="L40" s="285"/>
      <c r="M40" s="286"/>
      <c r="N40" s="281"/>
    </row>
    <row r="41" spans="1:14">
      <c r="B41" s="329"/>
      <c r="C41" s="330"/>
      <c r="D41" s="330"/>
      <c r="E41" s="330"/>
      <c r="F41" s="332"/>
      <c r="G41" s="332"/>
      <c r="H41" s="131"/>
      <c r="I41" s="42"/>
      <c r="J41" s="43"/>
      <c r="K41" s="283"/>
      <c r="L41" s="285"/>
      <c r="M41" s="286"/>
      <c r="N41" s="287"/>
    </row>
    <row r="42" spans="1:14">
      <c r="B42" s="851" t="s">
        <v>1036</v>
      </c>
      <c r="C42" s="852"/>
      <c r="D42" s="852"/>
      <c r="E42" s="44"/>
      <c r="F42" s="45"/>
      <c r="G42" s="45"/>
      <c r="H42" s="46"/>
      <c r="I42" s="42"/>
      <c r="J42" s="43"/>
      <c r="K42" s="288"/>
      <c r="L42" s="285"/>
      <c r="M42" s="410">
        <v>0.01</v>
      </c>
      <c r="N42" s="353">
        <f>N76*M42</f>
        <v>4.0853764164879998</v>
      </c>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4799</v>
      </c>
      <c r="N49" s="281">
        <f>K49*M49</f>
        <v>5062.9449999999997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5062.9449999999997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408.53764164879999</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N44+N54+N65+N76</f>
        <v>5475.5680180652871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1095.1136036130574</v>
      </c>
      <c r="M83" s="866"/>
      <c r="N83" s="57"/>
    </row>
    <row r="84" spans="1:14">
      <c r="B84" s="95" t="s">
        <v>1057</v>
      </c>
      <c r="C84" s="96"/>
      <c r="D84" s="96"/>
      <c r="E84" s="96"/>
      <c r="F84" s="96"/>
      <c r="G84" s="96"/>
      <c r="H84" s="96"/>
      <c r="I84" s="93"/>
      <c r="J84" s="94"/>
      <c r="K84" s="313">
        <v>0.05</v>
      </c>
      <c r="L84" s="865">
        <f>N78*K84</f>
        <v>273.77840090326436</v>
      </c>
      <c r="M84" s="866"/>
      <c r="N84" s="57"/>
    </row>
    <row r="85" spans="1:14" ht="15" thickBot="1">
      <c r="B85" s="97" t="s">
        <v>1058</v>
      </c>
      <c r="C85" s="98"/>
      <c r="D85" s="98"/>
      <c r="E85" s="98"/>
      <c r="F85" s="98"/>
      <c r="G85" s="98"/>
      <c r="H85" s="98"/>
      <c r="I85" s="99"/>
      <c r="J85" s="100"/>
      <c r="K85" s="314">
        <v>0.05</v>
      </c>
      <c r="L85" s="867">
        <f>N78*K85</f>
        <v>273.77840090326436</v>
      </c>
      <c r="M85" s="868"/>
      <c r="N85" s="57"/>
    </row>
    <row r="86" spans="1:14" ht="15" thickBot="1">
      <c r="B86" s="831" t="s">
        <v>1037</v>
      </c>
      <c r="C86" s="832"/>
      <c r="D86" s="832"/>
      <c r="E86" s="832"/>
      <c r="F86" s="832"/>
      <c r="G86" s="832"/>
      <c r="H86" s="832"/>
      <c r="I86" s="832"/>
      <c r="J86" s="832"/>
      <c r="K86" s="832"/>
      <c r="L86" s="832"/>
      <c r="M86" s="833"/>
      <c r="N86" s="58">
        <f>L83+L84+L85</f>
        <v>1642.6704054195861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7118.2384234848732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8"/>
      <c r="K118" s="808"/>
      <c r="L118" s="808"/>
      <c r="M118" s="808"/>
      <c r="N118" s="809"/>
    </row>
    <row r="119" spans="2:14" ht="15" thickBot="1">
      <c r="B119" s="270" t="s">
        <v>2327</v>
      </c>
      <c r="C119" s="402"/>
      <c r="D119" s="402"/>
      <c r="E119" s="63"/>
      <c r="F119" s="63"/>
      <c r="G119" s="63"/>
      <c r="H119" s="63"/>
      <c r="I119" s="63"/>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164</v>
      </c>
      <c r="B36" s="844" t="str">
        <f>VLOOKUP(A36,EQUIPOS!A6:D154,3,FALSE)</f>
        <v>Compactador manual de rodillo</v>
      </c>
      <c r="C36" s="845"/>
      <c r="D36" s="845"/>
      <c r="E36" s="845"/>
      <c r="F36" s="845"/>
      <c r="G36" s="845"/>
      <c r="H36" s="846"/>
      <c r="I36" s="276"/>
      <c r="J36" s="277"/>
      <c r="K36" s="278">
        <f>VLOOKUP(A36,EQUIPOS!A6:D163,4,FALSE)</f>
        <v>28090</v>
      </c>
      <c r="L36" s="279"/>
      <c r="M36" s="280">
        <v>2</v>
      </c>
      <c r="N36" s="281">
        <f>K36/M36</f>
        <v>14045</v>
      </c>
    </row>
    <row r="37" spans="1:14">
      <c r="A37" s="119" t="s">
        <v>180</v>
      </c>
      <c r="B37" s="844" t="str">
        <f>VLOOKUP(A37,EQUIPOS!A7:D154,3,FALSE)</f>
        <v>Compresor 120 HP, con martillo.</v>
      </c>
      <c r="C37" s="845"/>
      <c r="D37" s="845"/>
      <c r="E37" s="845"/>
      <c r="F37" s="845"/>
      <c r="G37" s="845"/>
      <c r="H37" s="846"/>
      <c r="I37" s="276"/>
      <c r="J37" s="277"/>
      <c r="K37" s="278">
        <f>VLOOKUP(A37,EQUIPOS!A7:D164,4,FALSE)</f>
        <v>144942</v>
      </c>
      <c r="L37" s="279"/>
      <c r="M37" s="280">
        <v>4</v>
      </c>
      <c r="N37" s="281">
        <f>K37/M37</f>
        <v>36235.5</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76"/>
      <c r="J38" s="277"/>
      <c r="K38" s="278">
        <f>VLOOKUP(A38,EQUIPOS!A8:D165,4,FALSE)</f>
        <v>35000</v>
      </c>
      <c r="L38" s="279"/>
      <c r="M38" s="280">
        <v>10</v>
      </c>
      <c r="N38" s="281">
        <f>K38/M38</f>
        <v>3500</v>
      </c>
    </row>
    <row r="39" spans="1:14">
      <c r="A39" t="s">
        <v>303</v>
      </c>
      <c r="B39" s="844" t="str">
        <f>VLOOKUP(A39,EQUIPOS!A9:D154,3,FALSE)</f>
        <v>Retrocargador, pala de 1,1 m3 de capacidad, profundidad de excavación de 4.400 mm y una altura de 5.680 mm</v>
      </c>
      <c r="C39" s="845"/>
      <c r="D39" s="845"/>
      <c r="E39" s="845"/>
      <c r="F39" s="845"/>
      <c r="G39" s="845"/>
      <c r="H39" s="846"/>
      <c r="I39" s="276"/>
      <c r="J39" s="277"/>
      <c r="K39" s="278">
        <f>VLOOKUP(A39,EQUIPOS!A9:D166,4,FALSE)</f>
        <v>119000</v>
      </c>
      <c r="L39" s="279"/>
      <c r="M39" s="280">
        <v>10</v>
      </c>
      <c r="N39" s="281">
        <f>K39/M39</f>
        <v>11900</v>
      </c>
    </row>
    <row r="40" spans="1:14">
      <c r="A40" t="s">
        <v>129</v>
      </c>
      <c r="B40" s="844" t="str">
        <f>VLOOKUP(A40,EQUIPOS!A10:D154,3,FALSE)</f>
        <v xml:space="preserve">Buldozer, Potencia al volante de 140 HP, motor de 2200 RPM, longitud de hoja 4,80m. </v>
      </c>
      <c r="C40" s="845"/>
      <c r="D40" s="845"/>
      <c r="E40" s="845"/>
      <c r="F40" s="845"/>
      <c r="G40" s="845"/>
      <c r="H40" s="846"/>
      <c r="I40" s="276"/>
      <c r="J40" s="277"/>
      <c r="K40" s="278">
        <f>VLOOKUP(A40,EQUIPOS!A10:D167,4,FALSE)</f>
        <v>207171</v>
      </c>
      <c r="L40" s="279"/>
      <c r="M40" s="280">
        <v>100</v>
      </c>
      <c r="N40" s="281">
        <f>K40/M40</f>
        <v>2071.71</v>
      </c>
    </row>
    <row r="41" spans="1:14">
      <c r="B41" s="844"/>
      <c r="C41" s="845"/>
      <c r="D41" s="845"/>
      <c r="E41" s="845"/>
      <c r="F41" s="845"/>
      <c r="G41" s="845"/>
      <c r="H41" s="846"/>
      <c r="I41" s="276"/>
      <c r="J41" s="277"/>
      <c r="K41" s="278"/>
      <c r="L41" s="279"/>
      <c r="M41" s="280"/>
      <c r="N41" s="281"/>
    </row>
    <row r="42" spans="1:14">
      <c r="B42" s="844"/>
      <c r="C42" s="845"/>
      <c r="D42" s="845"/>
      <c r="E42" s="845"/>
      <c r="F42" s="845"/>
      <c r="G42" s="845"/>
      <c r="H42" s="846"/>
      <c r="I42" s="276"/>
      <c r="J42" s="277"/>
      <c r="K42" s="278"/>
      <c r="L42" s="279"/>
      <c r="M42" s="280"/>
      <c r="N42" s="281"/>
    </row>
    <row r="43" spans="1:14">
      <c r="B43" s="844"/>
      <c r="C43" s="845"/>
      <c r="D43" s="845"/>
      <c r="E43" s="845"/>
      <c r="F43" s="845"/>
      <c r="G43" s="845"/>
      <c r="H43" s="846"/>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N80*M46</f>
        <v>1276.6801301525002</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69028.890130152504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115760</v>
      </c>
      <c r="N53" s="281">
        <f>K53*M53</f>
        <v>115760</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115760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20">
        <f>VLOOKUP(A63,TRANSPORTE!A5:D117,4,FALSE)</f>
        <v>1236</v>
      </c>
      <c r="M63" s="921"/>
      <c r="N63" s="296">
        <f>K63*L63</f>
        <v>1606.8</v>
      </c>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f>N63+N64+N65+N66+N67</f>
        <v>1606.8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133"/>
    </row>
    <row r="80" spans="1:15" ht="15" thickBot="1">
      <c r="B80" s="837" t="s">
        <v>1037</v>
      </c>
      <c r="C80" s="838"/>
      <c r="D80" s="838"/>
      <c r="E80" s="838"/>
      <c r="F80" s="838"/>
      <c r="G80" s="838"/>
      <c r="H80" s="838"/>
      <c r="I80" s="838"/>
      <c r="J80" s="838"/>
      <c r="K80" s="838"/>
      <c r="L80" s="838"/>
      <c r="M80" s="839"/>
      <c r="N80" s="469">
        <f>SUM(N74:N79)</f>
        <v>12766.801301525</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199162.49143167751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39832.498286335504</v>
      </c>
      <c r="M87" s="866"/>
      <c r="N87" s="57"/>
    </row>
    <row r="88" spans="1:14">
      <c r="B88" s="95" t="s">
        <v>1057</v>
      </c>
      <c r="C88" s="96"/>
      <c r="D88" s="96"/>
      <c r="E88" s="96"/>
      <c r="F88" s="96"/>
      <c r="G88" s="96"/>
      <c r="H88" s="96"/>
      <c r="I88" s="93"/>
      <c r="J88" s="94"/>
      <c r="K88" s="313">
        <v>0.05</v>
      </c>
      <c r="L88" s="865">
        <f>N82*K88</f>
        <v>9958.1245715838759</v>
      </c>
      <c r="M88" s="866"/>
      <c r="N88" s="57"/>
    </row>
    <row r="89" spans="1:14" ht="15" thickBot="1">
      <c r="B89" s="97" t="s">
        <v>1058</v>
      </c>
      <c r="C89" s="98"/>
      <c r="D89" s="98"/>
      <c r="E89" s="98"/>
      <c r="F89" s="98"/>
      <c r="G89" s="98"/>
      <c r="H89" s="98"/>
      <c r="I89" s="99"/>
      <c r="J89" s="100"/>
      <c r="K89" s="314">
        <v>0.05</v>
      </c>
      <c r="L89" s="867">
        <f>N82*K89</f>
        <v>9958.1245715838759</v>
      </c>
      <c r="M89" s="868"/>
      <c r="N89" s="57"/>
    </row>
    <row r="90" spans="1:14" ht="15" thickBot="1">
      <c r="B90" s="831" t="s">
        <v>1037</v>
      </c>
      <c r="C90" s="832"/>
      <c r="D90" s="832"/>
      <c r="E90" s="832"/>
      <c r="F90" s="832"/>
      <c r="G90" s="832"/>
      <c r="H90" s="832"/>
      <c r="I90" s="832"/>
      <c r="J90" s="832"/>
      <c r="K90" s="832"/>
      <c r="L90" s="832"/>
      <c r="M90" s="833"/>
      <c r="N90" s="58">
        <f>L87+L88+L89</f>
        <v>59748.747429503252</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258911.23886118075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280">
        <v>2</v>
      </c>
      <c r="N36" s="281">
        <f>K36/M36</f>
        <v>5409.5</v>
      </c>
    </row>
    <row r="37" spans="1:14">
      <c r="A37" s="119" t="s">
        <v>303</v>
      </c>
      <c r="B37" s="844" t="str">
        <f>VLOOKUP(A37,EQUIPOS!A7:D154,3,FALSE)</f>
        <v>Retrocargador, pala de 1,1 m3 de capacidad, profundidad de excavación de 4.400 mm y una altura de 5.680 mm</v>
      </c>
      <c r="C37" s="845"/>
      <c r="D37" s="845"/>
      <c r="E37" s="845"/>
      <c r="F37" s="845"/>
      <c r="G37" s="845"/>
      <c r="H37" s="846"/>
      <c r="I37" s="276"/>
      <c r="J37" s="277"/>
      <c r="K37" s="278">
        <f>VLOOKUP(A37,EQUIPOS!A7:D164,4,FALSE)</f>
        <v>119000</v>
      </c>
      <c r="L37" s="279"/>
      <c r="M37" s="280">
        <v>10</v>
      </c>
      <c r="N37" s="281">
        <f>K37/M37</f>
        <v>11900</v>
      </c>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276"/>
      <c r="J39" s="277"/>
      <c r="K39" s="278"/>
      <c r="L39" s="279"/>
      <c r="M39" s="280"/>
      <c r="N39" s="281"/>
    </row>
    <row r="40" spans="1:14">
      <c r="B40" s="844"/>
      <c r="C40" s="845"/>
      <c r="D40" s="845"/>
      <c r="E40" s="845"/>
      <c r="F40" s="845"/>
      <c r="G40" s="845"/>
      <c r="H40" s="846"/>
      <c r="I40" s="276"/>
      <c r="J40" s="277"/>
      <c r="K40" s="278"/>
      <c r="L40" s="279"/>
      <c r="M40" s="280"/>
      <c r="N40" s="281"/>
    </row>
    <row r="41" spans="1:14">
      <c r="B41" s="844"/>
      <c r="C41" s="845"/>
      <c r="D41" s="845"/>
      <c r="E41" s="845"/>
      <c r="F41" s="845"/>
      <c r="G41" s="845"/>
      <c r="H41" s="846"/>
      <c r="I41" s="276"/>
      <c r="J41" s="277"/>
      <c r="K41" s="278"/>
      <c r="L41" s="279"/>
      <c r="M41" s="280"/>
      <c r="N41" s="281"/>
    </row>
    <row r="42" spans="1:14">
      <c r="B42" s="844"/>
      <c r="C42" s="845"/>
      <c r="D42" s="845"/>
      <c r="E42" s="845"/>
      <c r="F42" s="845"/>
      <c r="G42" s="845"/>
      <c r="H42" s="846"/>
      <c r="I42" s="276"/>
      <c r="J42" s="277"/>
      <c r="K42" s="278"/>
      <c r="L42" s="279"/>
      <c r="M42" s="280"/>
      <c r="N42" s="281"/>
    </row>
    <row r="43" spans="1:14">
      <c r="B43" s="844"/>
      <c r="C43" s="845"/>
      <c r="D43" s="845"/>
      <c r="E43" s="845"/>
      <c r="F43" s="845"/>
      <c r="G43" s="845"/>
      <c r="H43" s="846"/>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0.05</v>
      </c>
      <c r="N46" s="353">
        <f>N80*M46</f>
        <v>255.33602603049999</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17564.836026030502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B63" s="52"/>
      <c r="C63" s="326"/>
      <c r="D63" s="326"/>
      <c r="E63" s="326"/>
      <c r="F63" s="326"/>
      <c r="G63" s="326"/>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5106.7205206099998</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22671.556546640502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4534.3113093281008</v>
      </c>
      <c r="M87" s="866"/>
      <c r="N87" s="57"/>
    </row>
    <row r="88" spans="1:14">
      <c r="B88" s="95" t="s">
        <v>1057</v>
      </c>
      <c r="C88" s="96"/>
      <c r="D88" s="96"/>
      <c r="E88" s="96"/>
      <c r="F88" s="96"/>
      <c r="G88" s="96"/>
      <c r="H88" s="96"/>
      <c r="I88" s="93"/>
      <c r="J88" s="94"/>
      <c r="K88" s="313">
        <v>0.05</v>
      </c>
      <c r="L88" s="865">
        <f>N82*K88</f>
        <v>1133.5778273320252</v>
      </c>
      <c r="M88" s="866"/>
      <c r="N88" s="57"/>
    </row>
    <row r="89" spans="1:14" ht="15" thickBot="1">
      <c r="B89" s="97" t="s">
        <v>1058</v>
      </c>
      <c r="C89" s="98"/>
      <c r="D89" s="98"/>
      <c r="E89" s="98"/>
      <c r="F89" s="98"/>
      <c r="G89" s="98"/>
      <c r="H89" s="98"/>
      <c r="I89" s="99"/>
      <c r="J89" s="100"/>
      <c r="K89" s="314">
        <v>0.05</v>
      </c>
      <c r="L89" s="867">
        <f>N82*K89</f>
        <v>1133.5778273320252</v>
      </c>
      <c r="M89" s="868"/>
      <c r="N89" s="57"/>
    </row>
    <row r="90" spans="1:14" ht="15" thickBot="1">
      <c r="B90" s="831" t="s">
        <v>1037</v>
      </c>
      <c r="C90" s="832"/>
      <c r="D90" s="832"/>
      <c r="E90" s="832"/>
      <c r="F90" s="832"/>
      <c r="G90" s="832"/>
      <c r="H90" s="832"/>
      <c r="I90" s="832"/>
      <c r="J90" s="832"/>
      <c r="K90" s="832"/>
      <c r="L90" s="832"/>
      <c r="M90" s="833"/>
      <c r="N90" s="58">
        <f>L87+L88+L89</f>
        <v>6801.4669639921503</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29473.023510632651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1687</v>
      </c>
      <c r="B36" s="844" t="str">
        <f>VLOOKUP(A36,EQUIPOS!A6:D154,3,FALSE)</f>
        <v>Derretidora de asfalto (crafco o similar)</v>
      </c>
      <c r="C36" s="845"/>
      <c r="D36" s="845"/>
      <c r="E36" s="845"/>
      <c r="F36" s="845"/>
      <c r="G36" s="845"/>
      <c r="H36" s="846"/>
      <c r="I36" s="276"/>
      <c r="J36" s="277"/>
      <c r="K36" s="278">
        <f>VLOOKUP(A36,EQUIPOS!A6:D163,4,FALSE)</f>
        <v>3448.5</v>
      </c>
      <c r="L36" s="279"/>
      <c r="M36" s="280">
        <v>60</v>
      </c>
      <c r="N36" s="281">
        <f>K36/M36</f>
        <v>57.475000000000001</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60</v>
      </c>
      <c r="N37" s="281">
        <f>K37/M37</f>
        <v>1406.4</v>
      </c>
    </row>
    <row r="38" spans="1:14">
      <c r="A38" t="s">
        <v>138</v>
      </c>
      <c r="B38" s="844" t="str">
        <f>VLOOKUP(A38,EQUIPOS!A8:D154,3,FALSE)</f>
        <v>Camioneta D-300</v>
      </c>
      <c r="C38" s="845"/>
      <c r="D38" s="845"/>
      <c r="E38" s="845"/>
      <c r="F38" s="845"/>
      <c r="G38" s="845"/>
      <c r="H38" s="846"/>
      <c r="I38" s="276"/>
      <c r="J38" s="277"/>
      <c r="K38" s="278">
        <f>VLOOKUP(A38,EQUIPOS!A8:D165,4,FALSE)</f>
        <v>51950</v>
      </c>
      <c r="L38" s="279"/>
      <c r="M38" s="280">
        <v>60</v>
      </c>
      <c r="N38" s="281">
        <f>K38/M38</f>
        <v>865.83333333333337</v>
      </c>
    </row>
    <row r="39" spans="1:14">
      <c r="B39" s="844"/>
      <c r="C39" s="845"/>
      <c r="D39" s="845"/>
      <c r="E39" s="845"/>
      <c r="F39" s="845"/>
      <c r="G39" s="845"/>
      <c r="H39" s="846"/>
      <c r="I39" s="276"/>
      <c r="J39" s="277"/>
      <c r="K39" s="278"/>
      <c r="L39" s="279"/>
      <c r="M39" s="280"/>
      <c r="N39" s="281"/>
    </row>
    <row r="40" spans="1:14">
      <c r="B40" s="844"/>
      <c r="C40" s="845"/>
      <c r="D40" s="845"/>
      <c r="E40" s="845"/>
      <c r="F40" s="845"/>
      <c r="G40" s="845"/>
      <c r="H40" s="846"/>
      <c r="I40" s="276"/>
      <c r="J40" s="277"/>
      <c r="K40" s="278"/>
      <c r="L40" s="279"/>
      <c r="M40" s="280"/>
      <c r="N40" s="281"/>
    </row>
    <row r="41" spans="1:14">
      <c r="B41" s="844"/>
      <c r="C41" s="845"/>
      <c r="D41" s="845"/>
      <c r="E41" s="845"/>
      <c r="F41" s="845"/>
      <c r="G41" s="845"/>
      <c r="H41" s="846"/>
      <c r="I41" s="276"/>
      <c r="J41" s="277"/>
      <c r="K41" s="278"/>
      <c r="L41" s="279"/>
      <c r="M41" s="280"/>
      <c r="N41" s="281"/>
    </row>
    <row r="42" spans="1:14">
      <c r="B42" s="844"/>
      <c r="C42" s="845"/>
      <c r="D42" s="845"/>
      <c r="E42" s="845"/>
      <c r="F42" s="845"/>
      <c r="G42" s="845"/>
      <c r="H42" s="846"/>
      <c r="I42" s="276"/>
      <c r="J42" s="277"/>
      <c r="K42" s="278"/>
      <c r="L42" s="279"/>
      <c r="M42" s="280"/>
      <c r="N42" s="281"/>
    </row>
    <row r="43" spans="1:14">
      <c r="B43" s="844"/>
      <c r="C43" s="845"/>
      <c r="D43" s="845"/>
      <c r="E43" s="845"/>
      <c r="F43" s="845"/>
      <c r="G43" s="845"/>
      <c r="H43" s="846"/>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0.05</v>
      </c>
      <c r="N46" s="353">
        <f>N80*M46</f>
        <v>21.278002169208335</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2350.9863355025418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1713</v>
      </c>
      <c r="N53" s="281">
        <f>K53*M53</f>
        <v>205.56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6"/>
      <c r="C57" s="827"/>
      <c r="D57" s="827"/>
      <c r="E57" s="827"/>
      <c r="F57" s="827"/>
      <c r="G57" s="827"/>
      <c r="H57" s="827"/>
      <c r="I57" s="828"/>
      <c r="J57" s="48"/>
      <c r="K57" s="50"/>
      <c r="L57" s="829"/>
      <c r="M57" s="830"/>
      <c r="N57" s="51"/>
    </row>
    <row r="58" spans="1:14" ht="15" thickBot="1">
      <c r="B58" s="831" t="s">
        <v>1037</v>
      </c>
      <c r="C58" s="832"/>
      <c r="D58" s="832"/>
      <c r="E58" s="832"/>
      <c r="F58" s="832"/>
      <c r="G58" s="832"/>
      <c r="H58" s="832"/>
      <c r="I58" s="832"/>
      <c r="J58" s="832"/>
      <c r="K58" s="832"/>
      <c r="L58" s="832"/>
      <c r="M58" s="833"/>
      <c r="N58" s="403">
        <f>SUM(N53:N57)</f>
        <v>205.56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B63" s="52"/>
      <c r="C63" s="326"/>
      <c r="D63" s="326"/>
      <c r="E63" s="326"/>
      <c r="F63" s="326"/>
      <c r="G63" s="326"/>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20"/>
      <c r="M68" s="821"/>
      <c r="N68" s="133"/>
    </row>
    <row r="69" spans="1:15" ht="15" thickBot="1">
      <c r="B69" s="837" t="s">
        <v>1037</v>
      </c>
      <c r="C69" s="838"/>
      <c r="D69" s="838"/>
      <c r="E69" s="838"/>
      <c r="F69" s="838"/>
      <c r="G69" s="838"/>
      <c r="H69" s="838"/>
      <c r="I69" s="838"/>
      <c r="J69" s="838"/>
      <c r="K69" s="838"/>
      <c r="L69" s="838"/>
      <c r="M69" s="83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7" t="s">
        <v>1047</v>
      </c>
      <c r="C73" s="858"/>
      <c r="D73" s="858"/>
      <c r="E73" s="858"/>
      <c r="F73" s="858"/>
      <c r="G73" s="858"/>
      <c r="H73" s="858"/>
      <c r="I73" s="79" t="s">
        <v>1048</v>
      </c>
      <c r="J73" s="81" t="s">
        <v>1494</v>
      </c>
      <c r="K73" s="80" t="s">
        <v>1050</v>
      </c>
      <c r="L73" s="859" t="s">
        <v>1034</v>
      </c>
      <c r="M73" s="860"/>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8"/>
      <c r="C79" s="819"/>
      <c r="D79" s="819"/>
      <c r="E79" s="819"/>
      <c r="F79" s="819"/>
      <c r="G79" s="819"/>
      <c r="H79" s="819"/>
      <c r="I79" s="132"/>
      <c r="J79" s="132"/>
      <c r="K79" s="132"/>
      <c r="L79" s="919"/>
      <c r="M79" s="919"/>
      <c r="N79" s="51"/>
    </row>
    <row r="80" spans="1:15" ht="15" thickBot="1">
      <c r="B80" s="837" t="s">
        <v>1037</v>
      </c>
      <c r="C80" s="838"/>
      <c r="D80" s="838"/>
      <c r="E80" s="838"/>
      <c r="F80" s="838"/>
      <c r="G80" s="838"/>
      <c r="H80" s="838"/>
      <c r="I80" s="838"/>
      <c r="J80" s="838"/>
      <c r="K80" s="838"/>
      <c r="L80" s="838"/>
      <c r="M80" s="839"/>
      <c r="N80" s="310">
        <f>SUM(N74:N79)</f>
        <v>425.56004338416665</v>
      </c>
    </row>
    <row r="81" spans="1:14" ht="15" thickBot="1">
      <c r="B81" s="39"/>
      <c r="C81" s="40"/>
      <c r="D81" s="40"/>
      <c r="E81" s="40"/>
      <c r="F81" s="40"/>
      <c r="G81" s="40"/>
      <c r="H81" s="40"/>
      <c r="I81" s="40"/>
      <c r="J81" s="40"/>
      <c r="K81" s="40"/>
      <c r="L81" s="40"/>
      <c r="M81" s="40"/>
      <c r="N81" s="41"/>
    </row>
    <row r="82" spans="1:14" ht="15" thickBot="1">
      <c r="B82" s="831" t="s">
        <v>1051</v>
      </c>
      <c r="C82" s="832"/>
      <c r="D82" s="832"/>
      <c r="E82" s="832"/>
      <c r="F82" s="832"/>
      <c r="G82" s="832"/>
      <c r="H82" s="832"/>
      <c r="I82" s="832"/>
      <c r="J82" s="832"/>
      <c r="K82" s="832"/>
      <c r="L82" s="832"/>
      <c r="M82" s="833"/>
      <c r="N82" s="105">
        <f>N48+N58+N69+N80</f>
        <v>2982.1063788867086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22" t="s">
        <v>1053</v>
      </c>
      <c r="C86" s="823"/>
      <c r="D86" s="823"/>
      <c r="E86" s="823"/>
      <c r="F86" s="823"/>
      <c r="G86" s="823"/>
      <c r="H86" s="823"/>
      <c r="I86" s="323"/>
      <c r="J86" s="343"/>
      <c r="K86" s="311" t="s">
        <v>1054</v>
      </c>
      <c r="L86" s="861" t="s">
        <v>1055</v>
      </c>
      <c r="M86" s="862"/>
      <c r="N86" s="312"/>
    </row>
    <row r="87" spans="1:14">
      <c r="B87" s="863" t="s">
        <v>1056</v>
      </c>
      <c r="C87" s="864"/>
      <c r="D87" s="864"/>
      <c r="E87" s="864"/>
      <c r="F87" s="864"/>
      <c r="G87" s="864"/>
      <c r="H87" s="864"/>
      <c r="I87" s="93"/>
      <c r="J87" s="94"/>
      <c r="K87" s="313">
        <v>0.2</v>
      </c>
      <c r="L87" s="865">
        <f>N82*K87</f>
        <v>596.42127577734175</v>
      </c>
      <c r="M87" s="866"/>
      <c r="N87" s="57"/>
    </row>
    <row r="88" spans="1:14">
      <c r="B88" s="95" t="s">
        <v>1057</v>
      </c>
      <c r="C88" s="96"/>
      <c r="D88" s="96"/>
      <c r="E88" s="96"/>
      <c r="F88" s="96"/>
      <c r="G88" s="96"/>
      <c r="H88" s="96"/>
      <c r="I88" s="93"/>
      <c r="J88" s="94"/>
      <c r="K88" s="313">
        <v>0.05</v>
      </c>
      <c r="L88" s="865">
        <f>N82*K88</f>
        <v>149.10531894433544</v>
      </c>
      <c r="M88" s="866"/>
      <c r="N88" s="57"/>
    </row>
    <row r="89" spans="1:14" ht="15" thickBot="1">
      <c r="B89" s="97" t="s">
        <v>1058</v>
      </c>
      <c r="C89" s="98"/>
      <c r="D89" s="98"/>
      <c r="E89" s="98"/>
      <c r="F89" s="98"/>
      <c r="G89" s="98"/>
      <c r="H89" s="98"/>
      <c r="I89" s="99"/>
      <c r="J89" s="100"/>
      <c r="K89" s="314">
        <v>0.05</v>
      </c>
      <c r="L89" s="867">
        <f>N82*K89</f>
        <v>149.10531894433544</v>
      </c>
      <c r="M89" s="868"/>
      <c r="N89" s="57"/>
    </row>
    <row r="90" spans="1:14" ht="15" thickBot="1">
      <c r="B90" s="831" t="s">
        <v>1037</v>
      </c>
      <c r="C90" s="832"/>
      <c r="D90" s="832"/>
      <c r="E90" s="832"/>
      <c r="F90" s="832"/>
      <c r="G90" s="832"/>
      <c r="H90" s="832"/>
      <c r="I90" s="832"/>
      <c r="J90" s="832"/>
      <c r="K90" s="832"/>
      <c r="L90" s="832"/>
      <c r="M90" s="833"/>
      <c r="N90" s="58">
        <f>L87+L88+L89</f>
        <v>894.63191366601257</v>
      </c>
    </row>
    <row r="91" spans="1:14" ht="15" thickBot="1">
      <c r="B91" s="39"/>
      <c r="C91" s="40"/>
      <c r="D91" s="40"/>
      <c r="E91" s="40"/>
      <c r="F91" s="40"/>
      <c r="G91" s="40"/>
      <c r="H91" s="40"/>
      <c r="I91" s="40"/>
      <c r="J91" s="40"/>
      <c r="K91" s="40"/>
      <c r="L91" s="40"/>
      <c r="M91" s="40"/>
      <c r="N91" s="41"/>
    </row>
    <row r="92" spans="1:14" ht="15" thickBot="1">
      <c r="A92" t="s">
        <v>2122</v>
      </c>
      <c r="B92" s="831" t="s">
        <v>1059</v>
      </c>
      <c r="C92" s="832"/>
      <c r="D92" s="832"/>
      <c r="E92" s="832"/>
      <c r="F92" s="832"/>
      <c r="G92" s="832"/>
      <c r="H92" s="832"/>
      <c r="I92" s="832"/>
      <c r="J92" s="832"/>
      <c r="K92" s="832"/>
      <c r="L92" s="832"/>
      <c r="M92" s="833"/>
      <c r="N92" s="196">
        <f>N82+N90</f>
        <v>3876.7382925527213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9" t="s">
        <v>2324</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2325</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8"/>
      <c r="K122" s="808"/>
      <c r="L122" s="808"/>
      <c r="M122" s="808"/>
      <c r="N122" s="809"/>
    </row>
    <row r="123" spans="2:14" ht="15" thickBot="1">
      <c r="B123" s="270" t="s">
        <v>2327</v>
      </c>
      <c r="C123" s="402"/>
      <c r="D123" s="402"/>
      <c r="E123" s="63"/>
      <c r="F123" s="63"/>
      <c r="G123" s="63"/>
      <c r="H123" s="63"/>
      <c r="I123" s="63"/>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13"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1687</v>
      </c>
      <c r="B36" s="844" t="str">
        <f>VLOOKUP(A36,EQUIPOS!A6:D154,3,FALSE)</f>
        <v>Derretidora de asfalto (crafco o similar)</v>
      </c>
      <c r="C36" s="845"/>
      <c r="D36" s="845"/>
      <c r="E36" s="845"/>
      <c r="F36" s="845"/>
      <c r="G36" s="845"/>
      <c r="H36" s="846"/>
      <c r="I36" s="276"/>
      <c r="J36" s="277"/>
      <c r="K36" s="278">
        <f>VLOOKUP(A36,EQUIPOS!A6:D163,4,FALSE)</f>
        <v>3448.5</v>
      </c>
      <c r="L36" s="279"/>
      <c r="M36" s="280">
        <v>60</v>
      </c>
      <c r="N36" s="281">
        <f t="shared" ref="N36:N39" si="0">K36/M36</f>
        <v>57.475000000000001</v>
      </c>
    </row>
    <row r="37" spans="1:14">
      <c r="A37" s="119" t="s">
        <v>324</v>
      </c>
      <c r="B37" s="844" t="str">
        <f>VLOOKUP(A37,EQUIPOS!A7:D154,3,FALSE)</f>
        <v xml:space="preserve">Ruteadora </v>
      </c>
      <c r="C37" s="845"/>
      <c r="D37" s="845"/>
      <c r="E37" s="845"/>
      <c r="F37" s="845"/>
      <c r="G37" s="845"/>
      <c r="H37" s="846"/>
      <c r="I37" s="276"/>
      <c r="J37" s="277"/>
      <c r="K37" s="278">
        <f>VLOOKUP(A37,EQUIPOS!A7:D164,4,FALSE)</f>
        <v>5693.5</v>
      </c>
      <c r="L37" s="279"/>
      <c r="M37" s="280">
        <v>60</v>
      </c>
      <c r="N37" s="281">
        <f t="shared" si="0"/>
        <v>94.891666666666666</v>
      </c>
    </row>
    <row r="38" spans="1:14">
      <c r="A38" t="s">
        <v>176</v>
      </c>
      <c r="B38" s="844" t="str">
        <f>VLOOKUP(A38,EQUIPOS!A8:D154,3,FALSE)</f>
        <v xml:space="preserve">Compresor (barrido y soplado)
</v>
      </c>
      <c r="C38" s="845"/>
      <c r="D38" s="845"/>
      <c r="E38" s="845"/>
      <c r="F38" s="845"/>
      <c r="G38" s="845"/>
      <c r="H38" s="846"/>
      <c r="I38" s="276"/>
      <c r="J38" s="277"/>
      <c r="K38" s="278">
        <f>VLOOKUP(A38,EQUIPOS!A8:D165,4,FALSE)</f>
        <v>84384</v>
      </c>
      <c r="L38" s="279"/>
      <c r="M38" s="280">
        <v>60</v>
      </c>
      <c r="N38" s="281">
        <f t="shared" si="0"/>
        <v>1406.4</v>
      </c>
    </row>
    <row r="39" spans="1:14">
      <c r="A39" t="s">
        <v>138</v>
      </c>
      <c r="B39" s="844" t="str">
        <f>VLOOKUP(A39,EQUIPOS!A9:D154,3,FALSE)</f>
        <v>Camioneta D-300</v>
      </c>
      <c r="C39" s="845"/>
      <c r="D39" s="845"/>
      <c r="E39" s="845"/>
      <c r="F39" s="845"/>
      <c r="G39" s="845"/>
      <c r="H39" s="846"/>
      <c r="I39" s="276"/>
      <c r="J39" s="277"/>
      <c r="K39" s="278">
        <f>VLOOKUP(A39,EQUIPOS!A9:D166,4,FALSE)</f>
        <v>51950</v>
      </c>
      <c r="L39" s="279"/>
      <c r="M39" s="280">
        <v>60</v>
      </c>
      <c r="N39" s="281">
        <f t="shared" si="0"/>
        <v>865.83333333333337</v>
      </c>
    </row>
    <row r="40" spans="1:14">
      <c r="B40" s="844"/>
      <c r="C40" s="845"/>
      <c r="D40" s="845"/>
      <c r="E40" s="845"/>
      <c r="F40" s="845"/>
      <c r="G40" s="845"/>
      <c r="H40" s="846"/>
      <c r="I40" s="276"/>
      <c r="J40" s="277"/>
      <c r="K40" s="278"/>
      <c r="L40" s="279"/>
      <c r="M40" s="280"/>
      <c r="N40" s="281"/>
    </row>
    <row r="41" spans="1:14">
      <c r="B41" s="844"/>
      <c r="C41" s="845"/>
      <c r="D41" s="845"/>
      <c r="E41" s="845"/>
      <c r="F41" s="845"/>
      <c r="G41" s="845"/>
      <c r="H41" s="846"/>
      <c r="I41" s="276"/>
      <c r="J41" s="277"/>
      <c r="K41" s="278"/>
      <c r="L41" s="279"/>
      <c r="M41" s="280"/>
      <c r="N41" s="281"/>
    </row>
    <row r="42" spans="1:14">
      <c r="B42" s="844"/>
      <c r="C42" s="845"/>
      <c r="D42" s="845"/>
      <c r="E42" s="845"/>
      <c r="F42" s="845"/>
      <c r="G42" s="845"/>
      <c r="H42" s="846"/>
      <c r="I42" s="276"/>
      <c r="J42" s="277"/>
      <c r="K42" s="278"/>
      <c r="L42" s="279"/>
      <c r="M42" s="280"/>
      <c r="N42" s="281"/>
    </row>
    <row r="43" spans="1:14">
      <c r="B43" s="844"/>
      <c r="C43" s="845"/>
      <c r="D43" s="845"/>
      <c r="E43" s="845"/>
      <c r="F43" s="845"/>
      <c r="G43" s="845"/>
      <c r="H43" s="846"/>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0.05</v>
      </c>
      <c r="N46" s="353">
        <f>N84*M46</f>
        <v>21.278002169208335</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2445.8780021692087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2493</v>
      </c>
      <c r="N53" s="281">
        <f t="shared" ref="N53:N54" si="1">K53*M53</f>
        <v>17.451000000000001</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1713</v>
      </c>
      <c r="N54" s="281">
        <f t="shared" si="1"/>
        <v>205.56</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26"/>
      <c r="C61" s="827"/>
      <c r="D61" s="827"/>
      <c r="E61" s="827"/>
      <c r="F61" s="827"/>
      <c r="G61" s="827"/>
      <c r="H61" s="827"/>
      <c r="I61" s="828"/>
      <c r="J61" s="48"/>
      <c r="K61" s="50"/>
      <c r="L61" s="829"/>
      <c r="M61" s="830"/>
      <c r="N61" s="51"/>
    </row>
    <row r="62" spans="1:14" ht="15" thickBot="1">
      <c r="B62" s="831" t="s">
        <v>1037</v>
      </c>
      <c r="C62" s="832"/>
      <c r="D62" s="832"/>
      <c r="E62" s="832"/>
      <c r="F62" s="832"/>
      <c r="G62" s="832"/>
      <c r="H62" s="832"/>
      <c r="I62" s="832"/>
      <c r="J62" s="832"/>
      <c r="K62" s="832"/>
      <c r="L62" s="832"/>
      <c r="M62" s="833"/>
      <c r="N62" s="403">
        <f>SUM(N53:N61)</f>
        <v>223.011</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34" t="s">
        <v>1045</v>
      </c>
      <c r="M66" s="807"/>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20">
        <f>VLOOKUP(A67,TRANSPORTE!A6:D120,4,FALSE)</f>
        <v>1236</v>
      </c>
      <c r="M67" s="921"/>
      <c r="N67" s="296">
        <f>L67*K67</f>
        <v>8.652000000000001</v>
      </c>
    </row>
    <row r="68" spans="1:15">
      <c r="B68" s="52"/>
      <c r="C68" s="53"/>
      <c r="D68" s="53"/>
      <c r="E68" s="53"/>
      <c r="F68" s="53"/>
      <c r="G68" s="53"/>
      <c r="H68" s="320"/>
      <c r="I68" s="288"/>
      <c r="J68" s="295"/>
      <c r="K68" s="288"/>
      <c r="L68" s="920"/>
      <c r="M68" s="92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20"/>
      <c r="M72" s="821"/>
      <c r="N72" s="133"/>
    </row>
    <row r="73" spans="1:15" ht="15" thickBot="1">
      <c r="B73" s="837" t="s">
        <v>1037</v>
      </c>
      <c r="C73" s="838"/>
      <c r="D73" s="838"/>
      <c r="E73" s="838"/>
      <c r="F73" s="838"/>
      <c r="G73" s="838"/>
      <c r="H73" s="838"/>
      <c r="I73" s="838"/>
      <c r="J73" s="838"/>
      <c r="K73" s="838"/>
      <c r="L73" s="838"/>
      <c r="M73" s="839"/>
      <c r="N73" s="110">
        <f>N67+N68+N69+N70+N71</f>
        <v>8.652000000000001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7" t="s">
        <v>1047</v>
      </c>
      <c r="C77" s="858"/>
      <c r="D77" s="858"/>
      <c r="E77" s="858"/>
      <c r="F77" s="858"/>
      <c r="G77" s="858"/>
      <c r="H77" s="858"/>
      <c r="I77" s="79" t="s">
        <v>1048</v>
      </c>
      <c r="J77" s="81" t="s">
        <v>1494</v>
      </c>
      <c r="K77" s="80" t="s">
        <v>1050</v>
      </c>
      <c r="L77" s="859" t="s">
        <v>1034</v>
      </c>
      <c r="M77" s="860"/>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18"/>
      <c r="C83" s="819"/>
      <c r="D83" s="819"/>
      <c r="E83" s="819"/>
      <c r="F83" s="819"/>
      <c r="G83" s="819"/>
      <c r="H83" s="819"/>
      <c r="I83" s="132"/>
      <c r="J83" s="132"/>
      <c r="K83" s="132"/>
      <c r="L83" s="919"/>
      <c r="M83" s="919"/>
      <c r="N83" s="51"/>
    </row>
    <row r="84" spans="1:14" ht="15" thickBot="1">
      <c r="B84" s="837" t="s">
        <v>1037</v>
      </c>
      <c r="C84" s="838"/>
      <c r="D84" s="838"/>
      <c r="E84" s="838"/>
      <c r="F84" s="838"/>
      <c r="G84" s="838"/>
      <c r="H84" s="838"/>
      <c r="I84" s="838"/>
      <c r="J84" s="838"/>
      <c r="K84" s="838"/>
      <c r="L84" s="838"/>
      <c r="M84" s="839"/>
      <c r="N84" s="310">
        <f>SUM(N78:N83)</f>
        <v>425.56004338416665</v>
      </c>
    </row>
    <row r="85" spans="1:14" ht="15" thickBot="1">
      <c r="B85" s="39"/>
      <c r="C85" s="40"/>
      <c r="D85" s="40"/>
      <c r="E85" s="40"/>
      <c r="F85" s="40"/>
      <c r="G85" s="40"/>
      <c r="H85" s="40"/>
      <c r="I85" s="40"/>
      <c r="J85" s="40"/>
      <c r="K85" s="40"/>
      <c r="L85" s="40"/>
      <c r="M85" s="40"/>
      <c r="N85" s="41"/>
    </row>
    <row r="86" spans="1:14" ht="15" thickBot="1">
      <c r="B86" s="831" t="s">
        <v>1051</v>
      </c>
      <c r="C86" s="832"/>
      <c r="D86" s="832"/>
      <c r="E86" s="832"/>
      <c r="F86" s="832"/>
      <c r="G86" s="832"/>
      <c r="H86" s="832"/>
      <c r="I86" s="832"/>
      <c r="J86" s="832"/>
      <c r="K86" s="832"/>
      <c r="L86" s="832"/>
      <c r="M86" s="833"/>
      <c r="N86" s="105">
        <f>N48+N62+N73+N84</f>
        <v>3103.1010455533751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22" t="s">
        <v>1053</v>
      </c>
      <c r="C90" s="823"/>
      <c r="D90" s="823"/>
      <c r="E90" s="823"/>
      <c r="F90" s="823"/>
      <c r="G90" s="823"/>
      <c r="H90" s="823"/>
      <c r="I90" s="323"/>
      <c r="J90" s="343"/>
      <c r="K90" s="311" t="s">
        <v>1054</v>
      </c>
      <c r="L90" s="861" t="s">
        <v>1055</v>
      </c>
      <c r="M90" s="862"/>
      <c r="N90" s="312"/>
    </row>
    <row r="91" spans="1:14">
      <c r="B91" s="863" t="s">
        <v>1056</v>
      </c>
      <c r="C91" s="864"/>
      <c r="D91" s="864"/>
      <c r="E91" s="864"/>
      <c r="F91" s="864"/>
      <c r="G91" s="864"/>
      <c r="H91" s="864"/>
      <c r="I91" s="93"/>
      <c r="J91" s="94"/>
      <c r="K91" s="313">
        <v>0.2</v>
      </c>
      <c r="L91" s="865">
        <f>N86*K91</f>
        <v>620.62020911067509</v>
      </c>
      <c r="M91" s="866"/>
      <c r="N91" s="57"/>
    </row>
    <row r="92" spans="1:14">
      <c r="B92" s="95" t="s">
        <v>1057</v>
      </c>
      <c r="C92" s="96"/>
      <c r="D92" s="96"/>
      <c r="E92" s="96"/>
      <c r="F92" s="96"/>
      <c r="G92" s="96"/>
      <c r="H92" s="96"/>
      <c r="I92" s="93"/>
      <c r="J92" s="94"/>
      <c r="K92" s="313">
        <v>0.05</v>
      </c>
      <c r="L92" s="865">
        <f>N86*K92</f>
        <v>155.15505227766877</v>
      </c>
      <c r="M92" s="866"/>
      <c r="N92" s="57"/>
    </row>
    <row r="93" spans="1:14" ht="15" thickBot="1">
      <c r="B93" s="97" t="s">
        <v>1058</v>
      </c>
      <c r="C93" s="98"/>
      <c r="D93" s="98"/>
      <c r="E93" s="98"/>
      <c r="F93" s="98"/>
      <c r="G93" s="98"/>
      <c r="H93" s="98"/>
      <c r="I93" s="99"/>
      <c r="J93" s="100"/>
      <c r="K93" s="314">
        <v>0.05</v>
      </c>
      <c r="L93" s="867">
        <f>N86*K93</f>
        <v>155.15505227766877</v>
      </c>
      <c r="M93" s="868"/>
      <c r="N93" s="57"/>
    </row>
    <row r="94" spans="1:14" ht="15" thickBot="1">
      <c r="B94" s="831" t="s">
        <v>1037</v>
      </c>
      <c r="C94" s="832"/>
      <c r="D94" s="832"/>
      <c r="E94" s="832"/>
      <c r="F94" s="832"/>
      <c r="G94" s="832"/>
      <c r="H94" s="832"/>
      <c r="I94" s="832"/>
      <c r="J94" s="832"/>
      <c r="K94" s="832"/>
      <c r="L94" s="832"/>
      <c r="M94" s="833"/>
      <c r="N94" s="58">
        <f>L91+L92+L93</f>
        <v>930.93031366601269</v>
      </c>
    </row>
    <row r="95" spans="1:14" ht="15" thickBot="1">
      <c r="B95" s="39"/>
      <c r="C95" s="40"/>
      <c r="D95" s="40"/>
      <c r="E95" s="40"/>
      <c r="F95" s="40"/>
      <c r="G95" s="40"/>
      <c r="H95" s="40"/>
      <c r="I95" s="40"/>
      <c r="J95" s="40"/>
      <c r="K95" s="40"/>
      <c r="L95" s="40"/>
      <c r="M95" s="40"/>
      <c r="N95" s="41"/>
    </row>
    <row r="96" spans="1:14" ht="15" thickBot="1">
      <c r="A96" t="s">
        <v>2122</v>
      </c>
      <c r="B96" s="831" t="s">
        <v>1059</v>
      </c>
      <c r="C96" s="832"/>
      <c r="D96" s="832"/>
      <c r="E96" s="832"/>
      <c r="F96" s="832"/>
      <c r="G96" s="832"/>
      <c r="H96" s="832"/>
      <c r="I96" s="832"/>
      <c r="J96" s="832"/>
      <c r="K96" s="832"/>
      <c r="L96" s="832"/>
      <c r="M96" s="833"/>
      <c r="N96" s="196">
        <f>N86+N94</f>
        <v>4034.0313592193879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69" t="s">
        <v>2324</v>
      </c>
      <c r="C113" s="870"/>
      <c r="D113" s="870"/>
      <c r="E113" s="870"/>
      <c r="F113" s="870"/>
      <c r="G113" s="870"/>
      <c r="H113" s="870"/>
      <c r="I113" s="870"/>
      <c r="J113" s="870"/>
      <c r="K113" s="870"/>
      <c r="L113" s="870"/>
      <c r="M113" s="870"/>
      <c r="N113" s="871"/>
    </row>
    <row r="114" spans="2:14" ht="15" customHeight="1">
      <c r="B114" s="869"/>
      <c r="C114" s="870"/>
      <c r="D114" s="870"/>
      <c r="E114" s="870"/>
      <c r="F114" s="870"/>
      <c r="G114" s="870"/>
      <c r="H114" s="870"/>
      <c r="I114" s="870"/>
      <c r="J114" s="870"/>
      <c r="K114" s="870"/>
      <c r="L114" s="870"/>
      <c r="M114" s="870"/>
      <c r="N114" s="871"/>
    </row>
    <row r="115" spans="2:14" ht="30" customHeight="1">
      <c r="B115" s="872" t="s">
        <v>2325</v>
      </c>
      <c r="C115" s="873"/>
      <c r="D115" s="873"/>
      <c r="E115" s="873"/>
      <c r="F115" s="873"/>
      <c r="G115" s="873"/>
      <c r="H115" s="873"/>
      <c r="I115" s="873"/>
      <c r="J115" s="873"/>
      <c r="K115" s="873"/>
      <c r="L115" s="873"/>
      <c r="M115" s="873"/>
      <c r="N115" s="874"/>
    </row>
    <row r="116" spans="2:14">
      <c r="B116" s="872"/>
      <c r="C116" s="873"/>
      <c r="D116" s="873"/>
      <c r="E116" s="873"/>
      <c r="F116" s="873"/>
      <c r="G116" s="873"/>
      <c r="H116" s="873"/>
      <c r="I116" s="873"/>
      <c r="J116" s="873"/>
      <c r="K116" s="873"/>
      <c r="L116" s="873"/>
      <c r="M116" s="873"/>
      <c r="N116" s="87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08"/>
      <c r="K126" s="808"/>
      <c r="L126" s="808"/>
      <c r="M126" s="808"/>
      <c r="N126" s="809"/>
    </row>
    <row r="127" spans="2:14" ht="15" thickBot="1">
      <c r="B127" s="270" t="s">
        <v>2327</v>
      </c>
      <c r="C127" s="402"/>
      <c r="D127" s="402"/>
      <c r="E127" s="63"/>
      <c r="F127" s="63"/>
      <c r="G127" s="63"/>
      <c r="H127" s="63"/>
      <c r="I127" s="63"/>
      <c r="J127" s="810"/>
      <c r="K127" s="810"/>
      <c r="L127" s="810"/>
      <c r="M127" s="810"/>
      <c r="N127"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280">
        <v>6.25</v>
      </c>
      <c r="N36" s="281">
        <f t="shared" ref="N36:N41" si="0">K36/M36</f>
        <v>472.8</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v>
      </c>
      <c r="N37" s="281">
        <f t="shared" si="0"/>
        <v>1687.68</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76"/>
      <c r="J38" s="277"/>
      <c r="K38" s="278">
        <f>VLOOKUP(A38,EQUIPOS!A8:D165,4,FALSE)</f>
        <v>35000</v>
      </c>
      <c r="L38" s="279"/>
      <c r="M38" s="280">
        <v>3.75</v>
      </c>
      <c r="N38" s="281">
        <f t="shared" si="0"/>
        <v>9333.3333333333339</v>
      </c>
    </row>
    <row r="39" spans="1:14">
      <c r="A39" t="s">
        <v>228</v>
      </c>
      <c r="B39" s="844" t="str">
        <f>VLOOKUP(A39,EQUIPOS!A9:D154,3,FALSE)</f>
        <v xml:space="preserve">Formaleta metálica (concreto hidráulico)
</v>
      </c>
      <c r="C39" s="845"/>
      <c r="D39" s="845"/>
      <c r="E39" s="845"/>
      <c r="F39" s="845"/>
      <c r="G39" s="845"/>
      <c r="H39" s="846"/>
      <c r="I39" s="276"/>
      <c r="J39" s="277"/>
      <c r="K39" s="278">
        <f>VLOOKUP(A39,EQUIPOS!A9:D166,4,FALSE)</f>
        <v>5896</v>
      </c>
      <c r="L39" s="279"/>
      <c r="M39" s="280">
        <v>6.25</v>
      </c>
      <c r="N39" s="281">
        <f t="shared" si="0"/>
        <v>943.36</v>
      </c>
    </row>
    <row r="40" spans="1:14">
      <c r="A40" t="s">
        <v>301</v>
      </c>
      <c r="B40" s="844" t="str">
        <f>VLOOKUP(A40,EQUIPOS!A10:D154,3,FALSE)</f>
        <v>Regla vibratoria, de longitud de 3 a 5 m, motor de 3600 rpm, potencia 6 HP</v>
      </c>
      <c r="C40" s="845"/>
      <c r="D40" s="845"/>
      <c r="E40" s="845"/>
      <c r="F40" s="845"/>
      <c r="G40" s="845"/>
      <c r="H40" s="846"/>
      <c r="I40" s="276"/>
      <c r="J40" s="277"/>
      <c r="K40" s="278">
        <f>VLOOKUP(A40,EQUIPOS!A10:D167,4,FALSE)</f>
        <v>12704.5</v>
      </c>
      <c r="L40" s="279"/>
      <c r="M40" s="280">
        <v>6.25</v>
      </c>
      <c r="N40" s="281">
        <f t="shared" si="0"/>
        <v>2032.72</v>
      </c>
    </row>
    <row r="41" spans="1:14">
      <c r="A41" t="s">
        <v>363</v>
      </c>
      <c r="B41" s="844" t="str">
        <f>VLOOKUP(A41,EQUIPOS!A11:D155,3,FALSE)</f>
        <v>Vibrador de concreto, Motor de 3 hp a 18.000 rpm Mangueras de 4 mt</v>
      </c>
      <c r="C41" s="845"/>
      <c r="D41" s="845"/>
      <c r="E41" s="845"/>
      <c r="F41" s="845"/>
      <c r="G41" s="845"/>
      <c r="H41" s="846"/>
      <c r="I41" s="276"/>
      <c r="J41" s="277"/>
      <c r="K41" s="278">
        <f>VLOOKUP(A41,EQUIPOS!A11:D168,4,FALSE)</f>
        <v>5750</v>
      </c>
      <c r="L41" s="279"/>
      <c r="M41" s="280">
        <v>6.25</v>
      </c>
      <c r="N41" s="281">
        <f t="shared" si="0"/>
        <v>920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N83*M46</f>
        <v>919.20969370980004</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16309.103027043133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45299</v>
      </c>
      <c r="N53" s="281">
        <f>K53*M53</f>
        <v>277875.81018518517</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11119</v>
      </c>
      <c r="N54" s="281">
        <f>K54*M54</f>
        <v>4118.1481481481487</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82402</v>
      </c>
      <c r="N55" s="281">
        <f>K55*M55</f>
        <v>91557.777777777781</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5796</v>
      </c>
      <c r="N56" s="281">
        <f>K56*M56</f>
        <v>6440</v>
      </c>
    </row>
    <row r="57" spans="1:14">
      <c r="A57" s="150" t="s">
        <v>849</v>
      </c>
      <c r="B57" s="826" t="str">
        <f>VLOOKUP(A57,MATERIALES!A7:D373,3,FALSE)</f>
        <v>Antisol blanco (presentación 20 kg)</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20" t="str">
        <f>VLOOKUP(A57,MATERIALES!A11:D649,2,FALSE)</f>
        <v>kg</v>
      </c>
      <c r="K57" s="50">
        <v>1.1200000000000001</v>
      </c>
      <c r="L57" s="920">
        <f>VLOOKUP(A57,MATERIALES!A4:D373,4,FALSE)</f>
        <v>4561</v>
      </c>
      <c r="M57" s="921"/>
      <c r="N57" s="281">
        <f>K57*L57</f>
        <v>5108.3200000000006</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622602</v>
      </c>
      <c r="N58" s="281">
        <f>K58*M58</f>
        <v>628828.02</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31" t="s">
        <v>1037</v>
      </c>
      <c r="C61" s="832"/>
      <c r="D61" s="832"/>
      <c r="E61" s="832"/>
      <c r="F61" s="832"/>
      <c r="G61" s="832"/>
      <c r="H61" s="832"/>
      <c r="I61" s="832"/>
      <c r="J61" s="832"/>
      <c r="K61" s="832"/>
      <c r="L61" s="832"/>
      <c r="M61" s="833"/>
      <c r="N61" s="403">
        <f>SUM(N53:N60)</f>
        <v>1013928.0761111111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4" t="s">
        <v>1045</v>
      </c>
      <c r="M65" s="80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20">
        <f>VLOOKUP(A66,TRANSPORTE!A5:D117,4,FALSE)</f>
        <v>1236</v>
      </c>
      <c r="M66" s="921"/>
      <c r="N66" s="296">
        <f>K66*L66</f>
        <v>1248.3599999999999</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20"/>
      <c r="M71" s="821"/>
      <c r="N71" s="133"/>
    </row>
    <row r="72" spans="1:15" ht="15" thickBot="1">
      <c r="B72" s="837" t="s">
        <v>1037</v>
      </c>
      <c r="C72" s="838"/>
      <c r="D72" s="838"/>
      <c r="E72" s="838"/>
      <c r="F72" s="838"/>
      <c r="G72" s="838"/>
      <c r="H72" s="838"/>
      <c r="I72" s="838"/>
      <c r="J72" s="838"/>
      <c r="K72" s="838"/>
      <c r="L72" s="838"/>
      <c r="M72" s="839"/>
      <c r="N72" s="110">
        <f>N66+N67+N68+N69+N70</f>
        <v>1248.3599999999999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8"/>
      <c r="C82" s="819"/>
      <c r="D82" s="819"/>
      <c r="E82" s="819"/>
      <c r="F82" s="819"/>
      <c r="G82" s="819"/>
      <c r="H82" s="819"/>
      <c r="I82" s="132"/>
      <c r="J82" s="132"/>
      <c r="K82" s="132"/>
      <c r="L82" s="919"/>
      <c r="M82" s="919"/>
      <c r="N82" s="133"/>
    </row>
    <row r="83" spans="1:14" ht="15" thickBot="1">
      <c r="B83" s="837" t="s">
        <v>1037</v>
      </c>
      <c r="C83" s="838"/>
      <c r="D83" s="838"/>
      <c r="E83" s="838"/>
      <c r="F83" s="838"/>
      <c r="G83" s="838"/>
      <c r="H83" s="838"/>
      <c r="I83" s="838"/>
      <c r="J83" s="838"/>
      <c r="K83" s="838"/>
      <c r="L83" s="838"/>
      <c r="M83" s="839"/>
      <c r="N83" s="469">
        <f>SUM(N77:N82)</f>
        <v>9192.0969370980001</v>
      </c>
    </row>
    <row r="84" spans="1:14" ht="15" thickBot="1">
      <c r="B84" s="39"/>
      <c r="C84" s="40"/>
      <c r="D84" s="40"/>
      <c r="E84" s="40"/>
      <c r="F84" s="40"/>
      <c r="G84" s="40"/>
      <c r="H84" s="40"/>
      <c r="I84" s="40"/>
      <c r="J84" s="40"/>
      <c r="K84" s="40"/>
      <c r="L84" s="40"/>
      <c r="M84" s="40"/>
      <c r="N84" s="41"/>
    </row>
    <row r="85" spans="1:14" ht="15" thickBot="1">
      <c r="B85" s="831" t="s">
        <v>1051</v>
      </c>
      <c r="C85" s="832"/>
      <c r="D85" s="832"/>
      <c r="E85" s="832"/>
      <c r="F85" s="832"/>
      <c r="G85" s="832"/>
      <c r="H85" s="832"/>
      <c r="I85" s="832"/>
      <c r="J85" s="832"/>
      <c r="K85" s="832"/>
      <c r="L85" s="832"/>
      <c r="M85" s="833"/>
      <c r="N85" s="105">
        <f>N48+N61+N72+N83</f>
        <v>1040677.6360752522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2" t="s">
        <v>1053</v>
      </c>
      <c r="C89" s="823"/>
      <c r="D89" s="823"/>
      <c r="E89" s="823"/>
      <c r="F89" s="823"/>
      <c r="G89" s="823"/>
      <c r="H89" s="823"/>
      <c r="I89" s="323"/>
      <c r="J89" s="343"/>
      <c r="K89" s="311" t="s">
        <v>1054</v>
      </c>
      <c r="L89" s="861" t="s">
        <v>1055</v>
      </c>
      <c r="M89" s="862"/>
      <c r="N89" s="312"/>
    </row>
    <row r="90" spans="1:14">
      <c r="B90" s="863" t="s">
        <v>1056</v>
      </c>
      <c r="C90" s="864"/>
      <c r="D90" s="864"/>
      <c r="E90" s="864"/>
      <c r="F90" s="864"/>
      <c r="G90" s="864"/>
      <c r="H90" s="864"/>
      <c r="I90" s="93"/>
      <c r="J90" s="94"/>
      <c r="K90" s="313">
        <v>0.2</v>
      </c>
      <c r="L90" s="865">
        <f>N85*K90</f>
        <v>208135.52721505045</v>
      </c>
      <c r="M90" s="866"/>
      <c r="N90" s="57"/>
    </row>
    <row r="91" spans="1:14">
      <c r="B91" s="95" t="s">
        <v>1057</v>
      </c>
      <c r="C91" s="96"/>
      <c r="D91" s="96"/>
      <c r="E91" s="96"/>
      <c r="F91" s="96"/>
      <c r="G91" s="96"/>
      <c r="H91" s="96"/>
      <c r="I91" s="93"/>
      <c r="J91" s="94"/>
      <c r="K91" s="313">
        <v>0.05</v>
      </c>
      <c r="L91" s="865">
        <f>N85*K91</f>
        <v>52033.881803762612</v>
      </c>
      <c r="M91" s="866"/>
      <c r="N91" s="57"/>
    </row>
    <row r="92" spans="1:14" ht="15" thickBot="1">
      <c r="B92" s="97" t="s">
        <v>1058</v>
      </c>
      <c r="C92" s="98"/>
      <c r="D92" s="98"/>
      <c r="E92" s="98"/>
      <c r="F92" s="98"/>
      <c r="G92" s="98"/>
      <c r="H92" s="98"/>
      <c r="I92" s="99"/>
      <c r="J92" s="100"/>
      <c r="K92" s="314">
        <v>0.05</v>
      </c>
      <c r="L92" s="867">
        <f>N85*K92</f>
        <v>52033.881803762612</v>
      </c>
      <c r="M92" s="868"/>
      <c r="N92" s="57"/>
    </row>
    <row r="93" spans="1:14" ht="15" thickBot="1">
      <c r="B93" s="831" t="s">
        <v>1037</v>
      </c>
      <c r="C93" s="832"/>
      <c r="D93" s="832"/>
      <c r="E93" s="832"/>
      <c r="F93" s="832"/>
      <c r="G93" s="832"/>
      <c r="H93" s="832"/>
      <c r="I93" s="832"/>
      <c r="J93" s="832"/>
      <c r="K93" s="832"/>
      <c r="L93" s="832"/>
      <c r="M93" s="833"/>
      <c r="N93" s="58">
        <f>L90+L91+L92</f>
        <v>312203.29082257568</v>
      </c>
    </row>
    <row r="94" spans="1:14" ht="15" thickBot="1">
      <c r="B94" s="39"/>
      <c r="C94" s="40"/>
      <c r="D94" s="40"/>
      <c r="E94" s="40"/>
      <c r="F94" s="40"/>
      <c r="G94" s="40"/>
      <c r="H94" s="40"/>
      <c r="I94" s="40"/>
      <c r="J94" s="40"/>
      <c r="K94" s="40"/>
      <c r="L94" s="40"/>
      <c r="M94" s="40"/>
      <c r="N94" s="41"/>
    </row>
    <row r="95" spans="1:14" ht="15" thickBot="1">
      <c r="A95" t="s">
        <v>2122</v>
      </c>
      <c r="B95" s="831" t="s">
        <v>1059</v>
      </c>
      <c r="C95" s="832"/>
      <c r="D95" s="832"/>
      <c r="E95" s="832"/>
      <c r="F95" s="832"/>
      <c r="G95" s="832"/>
      <c r="H95" s="832"/>
      <c r="I95" s="832"/>
      <c r="J95" s="832"/>
      <c r="K95" s="832"/>
      <c r="L95" s="832"/>
      <c r="M95" s="833"/>
      <c r="N95" s="196">
        <f>N85+N93</f>
        <v>1352880.926897828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9" t="s">
        <v>2324</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2325</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8"/>
      <c r="K125" s="808"/>
      <c r="L125" s="808"/>
      <c r="M125" s="808"/>
      <c r="N125" s="809"/>
    </row>
    <row r="126" spans="2:14" ht="15.75" customHeight="1" thickBot="1">
      <c r="B126" s="270" t="s">
        <v>2327</v>
      </c>
      <c r="C126" s="402"/>
      <c r="D126" s="402"/>
      <c r="E126" s="63"/>
      <c r="F126" s="63"/>
      <c r="G126" s="63"/>
      <c r="H126" s="63"/>
      <c r="I126" s="63"/>
      <c r="J126" s="810"/>
      <c r="K126" s="810"/>
      <c r="L126" s="810"/>
      <c r="M126" s="810"/>
      <c r="N126" s="81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election activeCell="C72" sqref="C72"/>
    </sheetView>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5" hidden="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280">
        <v>6.25</v>
      </c>
      <c r="N36" s="281">
        <f t="shared" ref="N36:N41" si="0">K36/M36</f>
        <v>472.8</v>
      </c>
    </row>
    <row r="37" spans="1:14">
      <c r="A37" s="119" t="s">
        <v>176</v>
      </c>
      <c r="B37" s="844" t="str">
        <f>VLOOKUP(A37,EQUIPOS!A7:D154,3,FALSE)</f>
        <v xml:space="preserve">Compresor (barrido y soplado)
</v>
      </c>
      <c r="C37" s="845"/>
      <c r="D37" s="845"/>
      <c r="E37" s="845"/>
      <c r="F37" s="845"/>
      <c r="G37" s="845"/>
      <c r="H37" s="846"/>
      <c r="I37" s="276"/>
      <c r="J37" s="277"/>
      <c r="K37" s="278">
        <f>VLOOKUP(A37,EQUIPOS!A7:D164,4,FALSE)</f>
        <v>84384</v>
      </c>
      <c r="L37" s="279"/>
      <c r="M37" s="280">
        <v>50</v>
      </c>
      <c r="N37" s="281">
        <f t="shared" si="0"/>
        <v>1687.68</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76"/>
      <c r="J38" s="277"/>
      <c r="K38" s="278">
        <f>VLOOKUP(A38,EQUIPOS!A8:D165,4,FALSE)</f>
        <v>35000</v>
      </c>
      <c r="L38" s="279"/>
      <c r="M38" s="280">
        <v>3.75</v>
      </c>
      <c r="N38" s="281">
        <f t="shared" si="0"/>
        <v>9333.3333333333339</v>
      </c>
    </row>
    <row r="39" spans="1:14">
      <c r="A39" t="s">
        <v>228</v>
      </c>
      <c r="B39" s="844" t="str">
        <f>VLOOKUP(A39,EQUIPOS!A9:D154,3,FALSE)</f>
        <v xml:space="preserve">Formaleta metálica (concreto hidráulico)
</v>
      </c>
      <c r="C39" s="845"/>
      <c r="D39" s="845"/>
      <c r="E39" s="845"/>
      <c r="F39" s="845"/>
      <c r="G39" s="845"/>
      <c r="H39" s="846"/>
      <c r="I39" s="276"/>
      <c r="J39" s="277"/>
      <c r="K39" s="278">
        <f>VLOOKUP(A39,EQUIPOS!A9:D166,4,FALSE)</f>
        <v>5896</v>
      </c>
      <c r="L39" s="279"/>
      <c r="M39" s="280">
        <v>6.25</v>
      </c>
      <c r="N39" s="281">
        <f t="shared" si="0"/>
        <v>943.36</v>
      </c>
    </row>
    <row r="40" spans="1:14">
      <c r="A40" t="s">
        <v>301</v>
      </c>
      <c r="B40" s="844" t="str">
        <f>VLOOKUP(A40,EQUIPOS!A10:D154,3,FALSE)</f>
        <v>Regla vibratoria, de longitud de 3 a 5 m, motor de 3600 rpm, potencia 6 HP</v>
      </c>
      <c r="C40" s="845"/>
      <c r="D40" s="845"/>
      <c r="E40" s="845"/>
      <c r="F40" s="845"/>
      <c r="G40" s="845"/>
      <c r="H40" s="846"/>
      <c r="I40" s="276"/>
      <c r="J40" s="277"/>
      <c r="K40" s="278">
        <f>VLOOKUP(A40,EQUIPOS!A10:D167,4,FALSE)</f>
        <v>12704.5</v>
      </c>
      <c r="L40" s="279"/>
      <c r="M40" s="280">
        <v>6.25</v>
      </c>
      <c r="N40" s="281">
        <f t="shared" si="0"/>
        <v>2032.72</v>
      </c>
    </row>
    <row r="41" spans="1:14">
      <c r="A41" t="s">
        <v>363</v>
      </c>
      <c r="B41" s="844" t="str">
        <f>VLOOKUP(A41,EQUIPOS!A11:D155,3,FALSE)</f>
        <v>Vibrador de concreto, Motor de 3 hp a 18.000 rpm Mangueras de 4 mt</v>
      </c>
      <c r="C41" s="845"/>
      <c r="D41" s="845"/>
      <c r="E41" s="845"/>
      <c r="F41" s="845"/>
      <c r="G41" s="845"/>
      <c r="H41" s="846"/>
      <c r="I41" s="276"/>
      <c r="J41" s="277"/>
      <c r="K41" s="278">
        <f>VLOOKUP(A41,EQUIPOS!A11:D168,4,FALSE)</f>
        <v>5750</v>
      </c>
      <c r="L41" s="279"/>
      <c r="M41" s="280">
        <v>6.25</v>
      </c>
      <c r="N41" s="281">
        <f t="shared" si="0"/>
        <v>920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4"/>
      <c r="C44" s="845"/>
      <c r="D44" s="845"/>
      <c r="E44" s="845"/>
      <c r="F44" s="845"/>
      <c r="G44" s="845"/>
      <c r="H44" s="846"/>
      <c r="I44" s="847"/>
      <c r="J44" s="828"/>
      <c r="K44" s="278"/>
      <c r="L44" s="848"/>
      <c r="M44" s="849"/>
      <c r="N44" s="281"/>
    </row>
    <row r="45" spans="1:14">
      <c r="B45" s="844"/>
      <c r="C45" s="845"/>
      <c r="D45" s="845"/>
      <c r="E45" s="850"/>
      <c r="F45" s="845"/>
      <c r="G45" s="845"/>
      <c r="H45" s="846"/>
      <c r="I45" s="42"/>
      <c r="J45" s="43"/>
      <c r="K45" s="283"/>
      <c r="L45" s="285"/>
      <c r="M45" s="286"/>
      <c r="N45" s="287"/>
    </row>
    <row r="46" spans="1:14">
      <c r="B46" s="851" t="s">
        <v>1036</v>
      </c>
      <c r="C46" s="852"/>
      <c r="D46" s="852"/>
      <c r="E46" s="44"/>
      <c r="F46" s="45"/>
      <c r="G46" s="45"/>
      <c r="H46" s="46"/>
      <c r="I46" s="42"/>
      <c r="J46" s="43"/>
      <c r="K46" s="288"/>
      <c r="L46" s="285"/>
      <c r="M46" s="410">
        <v>0.1</v>
      </c>
      <c r="N46" s="353">
        <f>N83*M46</f>
        <v>919.20969370980004</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SUM(N36:N47)</f>
        <v>16309.103027043133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45299</v>
      </c>
      <c r="N53" s="281">
        <f>K53*M53</f>
        <v>277875.81018518517</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71643</v>
      </c>
      <c r="N54" s="281">
        <f>K54*M54</f>
        <v>80240.160000000003</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11119</v>
      </c>
      <c r="N55" s="281">
        <f>K55*M55</f>
        <v>4118.1481481481487</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82402</v>
      </c>
      <c r="N56" s="281">
        <f>K56*M56</f>
        <v>91557.777777777781</v>
      </c>
    </row>
    <row r="57" spans="1:14">
      <c r="A57" s="150" t="s">
        <v>684</v>
      </c>
      <c r="B57" s="826" t="str">
        <f>VLOOKUP(A57,MATERIALES!A7:D373,3,FALSE)</f>
        <v>Sello de silicona o sellador autonivelante</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20" t="s">
        <v>144</v>
      </c>
      <c r="K57" s="50">
        <v>1.1111111111111112</v>
      </c>
      <c r="L57" s="920">
        <f>VLOOKUP(A57,MATERIALES!A4:D373,4,FALSE)</f>
        <v>5796</v>
      </c>
      <c r="M57" s="921"/>
      <c r="N57" s="281">
        <f>K57*L57</f>
        <v>6440</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4561</v>
      </c>
      <c r="N58" s="281">
        <f>K58*M58</f>
        <v>5108.3200000000006</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622602</v>
      </c>
      <c r="N59" s="281">
        <f>K59*M59</f>
        <v>628828.02</v>
      </c>
    </row>
    <row r="60" spans="1:14" ht="15" thickBot="1">
      <c r="B60" s="318"/>
      <c r="C60" s="319"/>
      <c r="D60" s="319"/>
      <c r="E60" s="319"/>
      <c r="F60" s="319"/>
      <c r="G60" s="319"/>
      <c r="H60" s="319"/>
      <c r="I60" s="319"/>
      <c r="J60" s="132"/>
      <c r="K60" s="132"/>
      <c r="L60" s="334"/>
      <c r="M60" s="333"/>
      <c r="N60" s="133"/>
    </row>
    <row r="61" spans="1:14" ht="15" thickBot="1">
      <c r="B61" s="831" t="s">
        <v>1037</v>
      </c>
      <c r="C61" s="832"/>
      <c r="D61" s="832"/>
      <c r="E61" s="832"/>
      <c r="F61" s="832"/>
      <c r="G61" s="832"/>
      <c r="H61" s="832"/>
      <c r="I61" s="832"/>
      <c r="J61" s="832"/>
      <c r="K61" s="832"/>
      <c r="L61" s="832"/>
      <c r="M61" s="833"/>
      <c r="N61" s="403">
        <f>SUM(N53:N60)</f>
        <v>1094168.2361111112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4" t="s">
        <v>1045</v>
      </c>
      <c r="M65" s="80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20">
        <f>VLOOKUP(A66,TRANSPORTE!A5:D117,4,FALSE)</f>
        <v>1236</v>
      </c>
      <c r="M66" s="921"/>
      <c r="N66" s="296">
        <f>K66*L66</f>
        <v>1248.3599999999999</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20"/>
      <c r="M71" s="821"/>
      <c r="N71" s="133"/>
    </row>
    <row r="72" spans="1:15" ht="15" thickBot="1">
      <c r="B72" s="837" t="s">
        <v>1037</v>
      </c>
      <c r="C72" s="838"/>
      <c r="D72" s="838"/>
      <c r="E72" s="838"/>
      <c r="F72" s="838"/>
      <c r="G72" s="838"/>
      <c r="H72" s="838"/>
      <c r="I72" s="838"/>
      <c r="J72" s="838"/>
      <c r="K72" s="838"/>
      <c r="L72" s="838"/>
      <c r="M72" s="839"/>
      <c r="N72" s="110">
        <f>N66+N67+N68+N69+N70</f>
        <v>1248.3599999999999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8"/>
      <c r="C82" s="819"/>
      <c r="D82" s="819"/>
      <c r="E82" s="819"/>
      <c r="F82" s="819"/>
      <c r="G82" s="819"/>
      <c r="H82" s="819"/>
      <c r="I82" s="132"/>
      <c r="J82" s="132"/>
      <c r="K82" s="132"/>
      <c r="L82" s="919"/>
      <c r="M82" s="919"/>
      <c r="N82" s="51"/>
    </row>
    <row r="83" spans="1:14" ht="15" thickBot="1">
      <c r="B83" s="837" t="s">
        <v>1037</v>
      </c>
      <c r="C83" s="838"/>
      <c r="D83" s="838"/>
      <c r="E83" s="838"/>
      <c r="F83" s="838"/>
      <c r="G83" s="838"/>
      <c r="H83" s="838"/>
      <c r="I83" s="838"/>
      <c r="J83" s="838"/>
      <c r="K83" s="838"/>
      <c r="L83" s="838"/>
      <c r="M83" s="839"/>
      <c r="N83" s="310">
        <f>SUM(N77:N82)</f>
        <v>9192.0969370980001</v>
      </c>
    </row>
    <row r="84" spans="1:14" ht="15" thickBot="1">
      <c r="B84" s="39"/>
      <c r="C84" s="40"/>
      <c r="D84" s="40"/>
      <c r="E84" s="40"/>
      <c r="F84" s="40"/>
      <c r="G84" s="40"/>
      <c r="H84" s="40"/>
      <c r="I84" s="40"/>
      <c r="J84" s="40"/>
      <c r="K84" s="40"/>
      <c r="L84" s="40"/>
      <c r="M84" s="40"/>
      <c r="N84" s="41"/>
    </row>
    <row r="85" spans="1:14" ht="15" thickBot="1">
      <c r="B85" s="831" t="s">
        <v>1051</v>
      </c>
      <c r="C85" s="832"/>
      <c r="D85" s="832"/>
      <c r="E85" s="832"/>
      <c r="F85" s="832"/>
      <c r="G85" s="832"/>
      <c r="H85" s="832"/>
      <c r="I85" s="832"/>
      <c r="J85" s="832"/>
      <c r="K85" s="832"/>
      <c r="L85" s="832"/>
      <c r="M85" s="833"/>
      <c r="N85" s="105">
        <f>N48+N61+N72+N83</f>
        <v>1120917.7960752526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2" t="s">
        <v>1053</v>
      </c>
      <c r="C89" s="823"/>
      <c r="D89" s="823"/>
      <c r="E89" s="823"/>
      <c r="F89" s="823"/>
      <c r="G89" s="823"/>
      <c r="H89" s="823"/>
      <c r="I89" s="323"/>
      <c r="J89" s="343"/>
      <c r="K89" s="311" t="s">
        <v>1054</v>
      </c>
      <c r="L89" s="861" t="s">
        <v>1055</v>
      </c>
      <c r="M89" s="862"/>
      <c r="N89" s="312"/>
    </row>
    <row r="90" spans="1:14">
      <c r="B90" s="863" t="s">
        <v>1056</v>
      </c>
      <c r="C90" s="864"/>
      <c r="D90" s="864"/>
      <c r="E90" s="864"/>
      <c r="F90" s="864"/>
      <c r="G90" s="864"/>
      <c r="H90" s="864"/>
      <c r="I90" s="93"/>
      <c r="J90" s="94"/>
      <c r="K90" s="313">
        <v>0.2</v>
      </c>
      <c r="L90" s="865">
        <f>N85*K90</f>
        <v>224183.55921505054</v>
      </c>
      <c r="M90" s="866"/>
      <c r="N90" s="57"/>
    </row>
    <row r="91" spans="1:14">
      <c r="B91" s="95" t="s">
        <v>1057</v>
      </c>
      <c r="C91" s="96"/>
      <c r="D91" s="96"/>
      <c r="E91" s="96"/>
      <c r="F91" s="96"/>
      <c r="G91" s="96"/>
      <c r="H91" s="96"/>
      <c r="I91" s="93"/>
      <c r="J91" s="94"/>
      <c r="K91" s="313">
        <v>0.05</v>
      </c>
      <c r="L91" s="865">
        <f>N85*K91</f>
        <v>56045.889803762635</v>
      </c>
      <c r="M91" s="866"/>
      <c r="N91" s="57"/>
    </row>
    <row r="92" spans="1:14" ht="15" thickBot="1">
      <c r="B92" s="97" t="s">
        <v>1058</v>
      </c>
      <c r="C92" s="98"/>
      <c r="D92" s="98"/>
      <c r="E92" s="98"/>
      <c r="F92" s="98"/>
      <c r="G92" s="98"/>
      <c r="H92" s="98"/>
      <c r="I92" s="99"/>
      <c r="J92" s="100"/>
      <c r="K92" s="314">
        <v>0.05</v>
      </c>
      <c r="L92" s="867">
        <f>N85*K92</f>
        <v>56045.889803762635</v>
      </c>
      <c r="M92" s="868"/>
      <c r="N92" s="57"/>
    </row>
    <row r="93" spans="1:14" ht="15" thickBot="1">
      <c r="B93" s="831" t="s">
        <v>1037</v>
      </c>
      <c r="C93" s="832"/>
      <c r="D93" s="832"/>
      <c r="E93" s="832"/>
      <c r="F93" s="832"/>
      <c r="G93" s="832"/>
      <c r="H93" s="832"/>
      <c r="I93" s="832"/>
      <c r="J93" s="832"/>
      <c r="K93" s="832"/>
      <c r="L93" s="832"/>
      <c r="M93" s="833"/>
      <c r="N93" s="58">
        <f>L90+L91+L92</f>
        <v>336275.33882257587</v>
      </c>
    </row>
    <row r="94" spans="1:14" ht="15" thickBot="1">
      <c r="B94" s="39"/>
      <c r="C94" s="40"/>
      <c r="D94" s="40"/>
      <c r="E94" s="40"/>
      <c r="F94" s="40"/>
      <c r="G94" s="40"/>
      <c r="H94" s="40"/>
      <c r="I94" s="40"/>
      <c r="J94" s="40"/>
      <c r="K94" s="40"/>
      <c r="L94" s="40"/>
      <c r="M94" s="40"/>
      <c r="N94" s="41"/>
    </row>
    <row r="95" spans="1:14" ht="15" thickBot="1">
      <c r="A95" t="s">
        <v>2122</v>
      </c>
      <c r="B95" s="831" t="s">
        <v>1059</v>
      </c>
      <c r="C95" s="832"/>
      <c r="D95" s="832"/>
      <c r="E95" s="832"/>
      <c r="F95" s="832"/>
      <c r="G95" s="832"/>
      <c r="H95" s="832"/>
      <c r="I95" s="832"/>
      <c r="J95" s="832"/>
      <c r="K95" s="832"/>
      <c r="L95" s="832"/>
      <c r="M95" s="833"/>
      <c r="N95" s="196">
        <f>N85+N93</f>
        <v>1457193.1348978286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9" t="s">
        <v>2324</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2325</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8"/>
      <c r="K125" s="808"/>
      <c r="L125" s="808"/>
      <c r="M125" s="808"/>
      <c r="N125" s="809"/>
    </row>
    <row r="126" spans="2:14" ht="15.75" customHeight="1" thickBot="1">
      <c r="B126" s="270" t="s">
        <v>2327</v>
      </c>
      <c r="C126" s="402"/>
      <c r="D126" s="402"/>
      <c r="E126" s="63"/>
      <c r="F126" s="63"/>
      <c r="G126" s="63"/>
      <c r="H126" s="63"/>
      <c r="I126" s="63"/>
      <c r="J126" s="810"/>
      <c r="K126" s="810"/>
      <c r="L126" s="810"/>
      <c r="M126" s="810"/>
      <c r="N126" s="81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29.25" customHeight="1" thickBot="1">
      <c r="A31" s="163" t="s">
        <v>1929</v>
      </c>
      <c r="B31" s="86" t="s">
        <v>1177</v>
      </c>
      <c r="C31" s="973" t="s">
        <v>1709</v>
      </c>
      <c r="D31" s="974"/>
      <c r="E31" s="974"/>
      <c r="F31" s="974"/>
      <c r="G31" s="974"/>
      <c r="H31" s="974"/>
      <c r="I31" s="974"/>
      <c r="J31" s="974"/>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45"/>
      <c r="F40" s="845"/>
      <c r="G40" s="845"/>
      <c r="H40" s="846"/>
      <c r="I40" s="42"/>
      <c r="J40" s="43"/>
      <c r="K40" s="278"/>
      <c r="L40" s="285"/>
      <c r="M40" s="286"/>
      <c r="N40" s="281"/>
    </row>
    <row r="41" spans="1:14">
      <c r="B41" s="329"/>
      <c r="C41" s="330"/>
      <c r="D41" s="330"/>
      <c r="E41" s="330"/>
      <c r="F41" s="332"/>
      <c r="G41" s="332"/>
      <c r="H41" s="131"/>
      <c r="I41" s="42"/>
      <c r="J41" s="43"/>
      <c r="K41" s="283"/>
      <c r="L41" s="285"/>
      <c r="M41" s="286"/>
      <c r="N41" s="287"/>
    </row>
    <row r="42" spans="1:14">
      <c r="B42" s="851"/>
      <c r="C42" s="852"/>
      <c r="D42" s="852"/>
      <c r="E42" s="44"/>
      <c r="F42" s="45"/>
      <c r="G42" s="45"/>
      <c r="H42" s="46"/>
      <c r="I42" s="42"/>
      <c r="J42" s="43"/>
      <c r="K42" s="288"/>
      <c r="L42" s="285"/>
      <c r="M42" s="410"/>
      <c r="N42" s="353"/>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19575</v>
      </c>
      <c r="N49" s="281">
        <f>K49*M49</f>
        <v>19575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19575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N44+N54+N65+N76</f>
        <v>19575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3915</v>
      </c>
      <c r="M83" s="866"/>
      <c r="N83" s="57"/>
    </row>
    <row r="84" spans="1:14">
      <c r="B84" s="95" t="s">
        <v>1057</v>
      </c>
      <c r="C84" s="96"/>
      <c r="D84" s="96"/>
      <c r="E84" s="96"/>
      <c r="F84" s="96"/>
      <c r="G84" s="96"/>
      <c r="H84" s="96"/>
      <c r="I84" s="93"/>
      <c r="J84" s="94"/>
      <c r="K84" s="313">
        <v>0.05</v>
      </c>
      <c r="L84" s="865">
        <f>N78*K84</f>
        <v>978.75</v>
      </c>
      <c r="M84" s="866"/>
      <c r="N84" s="57"/>
    </row>
    <row r="85" spans="1:14" ht="15" thickBot="1">
      <c r="B85" s="97" t="s">
        <v>1058</v>
      </c>
      <c r="C85" s="98"/>
      <c r="D85" s="98"/>
      <c r="E85" s="98"/>
      <c r="F85" s="98"/>
      <c r="G85" s="98"/>
      <c r="H85" s="98"/>
      <c r="I85" s="99"/>
      <c r="J85" s="100"/>
      <c r="K85" s="314">
        <v>0.05</v>
      </c>
      <c r="L85" s="867">
        <f>N78*K85</f>
        <v>978.75</v>
      </c>
      <c r="M85" s="868"/>
      <c r="N85" s="57"/>
    </row>
    <row r="86" spans="1:14" ht="15" thickBot="1">
      <c r="B86" s="831" t="s">
        <v>1037</v>
      </c>
      <c r="C86" s="832"/>
      <c r="D86" s="832"/>
      <c r="E86" s="832"/>
      <c r="F86" s="832"/>
      <c r="G86" s="832"/>
      <c r="H86" s="832"/>
      <c r="I86" s="832"/>
      <c r="J86" s="832"/>
      <c r="K86" s="832"/>
      <c r="L86" s="832"/>
      <c r="M86" s="833"/>
      <c r="N86" s="58">
        <f>L83+L84+L85</f>
        <v>5872.5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25447.5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9" t="s">
        <v>2324</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9.25" customHeight="1">
      <c r="B107" s="872" t="s">
        <v>2325</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8"/>
      <c r="K118" s="808"/>
      <c r="L118" s="808"/>
      <c r="M118" s="808"/>
      <c r="N118" s="809"/>
    </row>
    <row r="119" spans="2:14" ht="15.75" customHeight="1" thickBot="1">
      <c r="B119" s="270" t="s">
        <v>2327</v>
      </c>
      <c r="C119" s="402"/>
      <c r="D119" s="402"/>
      <c r="E119" s="63"/>
      <c r="F119" s="63"/>
      <c r="G119" s="63"/>
      <c r="H119" s="63"/>
      <c r="I119" s="63"/>
      <c r="J119" s="810"/>
      <c r="K119" s="810"/>
      <c r="L119" s="810"/>
      <c r="M119" s="810"/>
      <c r="N119" s="81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29.25" customHeight="1" thickBot="1">
      <c r="A31" t="s">
        <v>1929</v>
      </c>
      <c r="B31" s="86" t="s">
        <v>1710</v>
      </c>
      <c r="C31" s="973" t="s">
        <v>2146</v>
      </c>
      <c r="D31" s="974"/>
      <c r="E31" s="974"/>
      <c r="F31" s="974"/>
      <c r="G31" s="974"/>
      <c r="H31" s="974"/>
      <c r="I31" s="974"/>
      <c r="J31" s="974"/>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45"/>
      <c r="F40" s="845"/>
      <c r="G40" s="845"/>
      <c r="H40" s="846"/>
      <c r="I40" s="42"/>
      <c r="J40" s="43"/>
      <c r="K40" s="278"/>
      <c r="L40" s="285"/>
      <c r="M40" s="286"/>
      <c r="N40" s="281"/>
    </row>
    <row r="41" spans="1:14">
      <c r="B41" s="329"/>
      <c r="C41" s="330"/>
      <c r="D41" s="330"/>
      <c r="E41" s="330"/>
      <c r="F41" s="332"/>
      <c r="G41" s="332"/>
      <c r="H41" s="131"/>
      <c r="I41" s="42"/>
      <c r="J41" s="43"/>
      <c r="K41" s="283"/>
      <c r="L41" s="285"/>
      <c r="M41" s="286"/>
      <c r="N41" s="287"/>
    </row>
    <row r="42" spans="1:14">
      <c r="B42" s="851"/>
      <c r="C42" s="852"/>
      <c r="D42" s="852"/>
      <c r="E42" s="44"/>
      <c r="F42" s="45"/>
      <c r="G42" s="45"/>
      <c r="H42" s="46"/>
      <c r="I42" s="42"/>
      <c r="J42" s="43"/>
      <c r="K42" s="288"/>
      <c r="L42" s="285"/>
      <c r="M42" s="410"/>
      <c r="N42" s="353"/>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18931.5</v>
      </c>
      <c r="N49" s="281">
        <f>K49*M49</f>
        <v>18931.5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18931.5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N44+N54+N65+N76</f>
        <v>18931.5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3786.3</v>
      </c>
      <c r="M83" s="866"/>
      <c r="N83" s="57"/>
    </row>
    <row r="84" spans="1:14">
      <c r="B84" s="95" t="s">
        <v>1057</v>
      </c>
      <c r="C84" s="96"/>
      <c r="D84" s="96"/>
      <c r="E84" s="96"/>
      <c r="F84" s="96"/>
      <c r="G84" s="96"/>
      <c r="H84" s="96"/>
      <c r="I84" s="93"/>
      <c r="J84" s="94"/>
      <c r="K84" s="313">
        <v>0.05</v>
      </c>
      <c r="L84" s="865">
        <f>N78*K84</f>
        <v>946.57500000000005</v>
      </c>
      <c r="M84" s="866"/>
      <c r="N84" s="57"/>
    </row>
    <row r="85" spans="1:14" ht="15" thickBot="1">
      <c r="B85" s="97" t="s">
        <v>1058</v>
      </c>
      <c r="C85" s="98"/>
      <c r="D85" s="98"/>
      <c r="E85" s="98"/>
      <c r="F85" s="98"/>
      <c r="G85" s="98"/>
      <c r="H85" s="98"/>
      <c r="I85" s="99"/>
      <c r="J85" s="100"/>
      <c r="K85" s="314">
        <v>0.05</v>
      </c>
      <c r="L85" s="867">
        <f>N78*K85</f>
        <v>946.57500000000005</v>
      </c>
      <c r="M85" s="868"/>
      <c r="N85" s="57"/>
    </row>
    <row r="86" spans="1:14" ht="15" thickBot="1">
      <c r="B86" s="831" t="s">
        <v>1037</v>
      </c>
      <c r="C86" s="832"/>
      <c r="D86" s="832"/>
      <c r="E86" s="832"/>
      <c r="F86" s="832"/>
      <c r="G86" s="832"/>
      <c r="H86" s="832"/>
      <c r="I86" s="832"/>
      <c r="J86" s="832"/>
      <c r="K86" s="832"/>
      <c r="L86" s="832"/>
      <c r="M86" s="833"/>
      <c r="N86" s="58">
        <f>L83+L84+L85</f>
        <v>5679.45</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24610.95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41.25" customHeight="1" thickBot="1">
      <c r="A31" t="s">
        <v>1929</v>
      </c>
      <c r="B31" s="86" t="s">
        <v>1711</v>
      </c>
      <c r="C31" s="973" t="s">
        <v>2147</v>
      </c>
      <c r="D31" s="974"/>
      <c r="E31" s="974"/>
      <c r="F31" s="974"/>
      <c r="G31" s="974"/>
      <c r="H31" s="974"/>
      <c r="I31" s="974"/>
      <c r="J31" s="974"/>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280"/>
      <c r="N36" s="281"/>
    </row>
    <row r="37" spans="1:14">
      <c r="A37" s="119"/>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1"/>
    </row>
    <row r="39" spans="1:14">
      <c r="B39" s="844"/>
      <c r="C39" s="845"/>
      <c r="D39" s="845"/>
      <c r="E39" s="845"/>
      <c r="F39" s="845"/>
      <c r="G39" s="845"/>
      <c r="H39" s="846"/>
      <c r="I39" s="847"/>
      <c r="J39" s="828"/>
      <c r="K39" s="278"/>
      <c r="L39" s="848"/>
      <c r="M39" s="849"/>
      <c r="N39" s="281"/>
    </row>
    <row r="40" spans="1:14">
      <c r="B40" s="844"/>
      <c r="C40" s="845"/>
      <c r="D40" s="845"/>
      <c r="E40" s="845"/>
      <c r="F40" s="845"/>
      <c r="G40" s="845"/>
      <c r="H40" s="846"/>
      <c r="I40" s="42"/>
      <c r="J40" s="43"/>
      <c r="K40" s="278"/>
      <c r="L40" s="285"/>
      <c r="M40" s="286"/>
      <c r="N40" s="281"/>
    </row>
    <row r="41" spans="1:14">
      <c r="B41" s="329"/>
      <c r="C41" s="330"/>
      <c r="D41" s="330"/>
      <c r="E41" s="330"/>
      <c r="F41" s="332"/>
      <c r="G41" s="332"/>
      <c r="H41" s="131"/>
      <c r="I41" s="42"/>
      <c r="J41" s="43"/>
      <c r="K41" s="283"/>
      <c r="L41" s="285"/>
      <c r="M41" s="286"/>
      <c r="N41" s="287"/>
    </row>
    <row r="42" spans="1:14">
      <c r="B42" s="851"/>
      <c r="C42" s="852"/>
      <c r="D42" s="852"/>
      <c r="E42" s="44"/>
      <c r="F42" s="45"/>
      <c r="G42" s="45"/>
      <c r="H42" s="46"/>
      <c r="I42" s="42"/>
      <c r="J42" s="43"/>
      <c r="K42" s="288"/>
      <c r="L42" s="285"/>
      <c r="M42" s="410"/>
      <c r="N42" s="353"/>
    </row>
    <row r="43" spans="1:14" ht="15" thickBot="1">
      <c r="B43" s="844"/>
      <c r="C43" s="845"/>
      <c r="D43" s="845"/>
      <c r="E43" s="845"/>
      <c r="F43" s="845"/>
      <c r="G43" s="845"/>
      <c r="H43" s="846"/>
      <c r="I43" s="853"/>
      <c r="J43" s="854"/>
      <c r="K43" s="47"/>
      <c r="L43" s="855"/>
      <c r="M43" s="856"/>
      <c r="N43" s="111"/>
    </row>
    <row r="44" spans="1:14" ht="15" thickBot="1">
      <c r="B44" s="831" t="s">
        <v>1037</v>
      </c>
      <c r="C44" s="832"/>
      <c r="D44" s="832"/>
      <c r="E44" s="832"/>
      <c r="F44" s="832"/>
      <c r="G44" s="832"/>
      <c r="H44" s="832"/>
      <c r="I44" s="832"/>
      <c r="J44" s="832"/>
      <c r="K44" s="832"/>
      <c r="L44" s="832"/>
      <c r="M44" s="83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22" t="s">
        <v>1028</v>
      </c>
      <c r="C48" s="823"/>
      <c r="D48" s="823"/>
      <c r="E48" s="823"/>
      <c r="F48" s="823"/>
      <c r="G48" s="823"/>
      <c r="H48" s="823"/>
      <c r="I48" s="824"/>
      <c r="J48" s="324" t="s">
        <v>1029</v>
      </c>
      <c r="K48" s="91" t="s">
        <v>1030</v>
      </c>
      <c r="L48" s="825" t="s">
        <v>1039</v>
      </c>
      <c r="M48" s="824"/>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29703</v>
      </c>
      <c r="N49" s="281">
        <f>K49*M49</f>
        <v>29703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6"/>
      <c r="C53" s="827"/>
      <c r="D53" s="827"/>
      <c r="E53" s="827"/>
      <c r="F53" s="827"/>
      <c r="G53" s="827"/>
      <c r="H53" s="827"/>
      <c r="I53" s="828"/>
      <c r="J53" s="48"/>
      <c r="K53" s="50"/>
      <c r="L53" s="829"/>
      <c r="M53" s="830"/>
      <c r="N53" s="51"/>
    </row>
    <row r="54" spans="1:14" ht="15" thickBot="1">
      <c r="B54" s="831" t="s">
        <v>1037</v>
      </c>
      <c r="C54" s="832"/>
      <c r="D54" s="832"/>
      <c r="E54" s="832"/>
      <c r="F54" s="832"/>
      <c r="G54" s="832"/>
      <c r="H54" s="832"/>
      <c r="I54" s="832"/>
      <c r="J54" s="832"/>
      <c r="K54" s="832"/>
      <c r="L54" s="832"/>
      <c r="M54" s="833"/>
      <c r="N54" s="403">
        <f>SUM(N49:N53)</f>
        <v>29703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320"/>
      <c r="I60" s="288"/>
      <c r="J60" s="295"/>
      <c r="K60" s="288"/>
      <c r="L60" s="920"/>
      <c r="M60" s="9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2:15" ht="15" thickBot="1">
      <c r="B65" s="837" t="s">
        <v>1037</v>
      </c>
      <c r="C65" s="838"/>
      <c r="D65" s="838"/>
      <c r="E65" s="838"/>
      <c r="F65" s="838"/>
      <c r="G65" s="838"/>
      <c r="H65" s="838"/>
      <c r="I65" s="838"/>
      <c r="J65" s="838"/>
      <c r="K65" s="838"/>
      <c r="L65" s="838"/>
      <c r="M65" s="83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8"/>
      <c r="C75" s="819"/>
      <c r="D75" s="819"/>
      <c r="E75" s="819"/>
      <c r="F75" s="819"/>
      <c r="G75" s="819"/>
      <c r="H75" s="819"/>
      <c r="I75" s="132"/>
      <c r="J75" s="132"/>
      <c r="K75" s="132"/>
      <c r="L75" s="919"/>
      <c r="M75" s="919"/>
      <c r="N75" s="51"/>
    </row>
    <row r="76" spans="2:15" ht="15" thickBot="1">
      <c r="B76" s="837" t="s">
        <v>1037</v>
      </c>
      <c r="C76" s="838"/>
      <c r="D76" s="838"/>
      <c r="E76" s="838"/>
      <c r="F76" s="838"/>
      <c r="G76" s="838"/>
      <c r="H76" s="838"/>
      <c r="I76" s="838"/>
      <c r="J76" s="838"/>
      <c r="K76" s="838"/>
      <c r="L76" s="838"/>
      <c r="M76" s="839"/>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N44+N54+N65+N76</f>
        <v>29703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5940.6</v>
      </c>
      <c r="M83" s="866"/>
      <c r="N83" s="57"/>
    </row>
    <row r="84" spans="1:14">
      <c r="B84" s="95" t="s">
        <v>1057</v>
      </c>
      <c r="C84" s="96"/>
      <c r="D84" s="96"/>
      <c r="E84" s="96"/>
      <c r="F84" s="96"/>
      <c r="G84" s="96"/>
      <c r="H84" s="96"/>
      <c r="I84" s="93"/>
      <c r="J84" s="94"/>
      <c r="K84" s="313">
        <v>0.05</v>
      </c>
      <c r="L84" s="865">
        <f>N78*K84</f>
        <v>1485.15</v>
      </c>
      <c r="M84" s="866"/>
      <c r="N84" s="57"/>
    </row>
    <row r="85" spans="1:14" ht="15" thickBot="1">
      <c r="B85" s="97" t="s">
        <v>1058</v>
      </c>
      <c r="C85" s="98"/>
      <c r="D85" s="98"/>
      <c r="E85" s="98"/>
      <c r="F85" s="98"/>
      <c r="G85" s="98"/>
      <c r="H85" s="98"/>
      <c r="I85" s="99"/>
      <c r="J85" s="100"/>
      <c r="K85" s="314">
        <v>0.05</v>
      </c>
      <c r="L85" s="867">
        <f>N78*K85</f>
        <v>1485.15</v>
      </c>
      <c r="M85" s="868"/>
      <c r="N85" s="57"/>
    </row>
    <row r="86" spans="1:14" ht="15" thickBot="1">
      <c r="B86" s="831" t="s">
        <v>1037</v>
      </c>
      <c r="C86" s="832"/>
      <c r="D86" s="832"/>
      <c r="E86" s="832"/>
      <c r="F86" s="832"/>
      <c r="G86" s="832"/>
      <c r="H86" s="832"/>
      <c r="I86" s="832"/>
      <c r="J86" s="832"/>
      <c r="K86" s="832"/>
      <c r="L86" s="832"/>
      <c r="M86" s="833"/>
      <c r="N86" s="58">
        <f>L83+L84+L85</f>
        <v>8910.9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38613.9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10" zoomScale="78" zoomScaleNormal="78" workbookViewId="0">
      <selection activeCell="B72" sqref="B72:M72"/>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280">
        <v>30</v>
      </c>
      <c r="N36" s="281">
        <f>K36/M36</f>
        <v>98.5</v>
      </c>
    </row>
    <row r="37" spans="1:14">
      <c r="A37" t="s">
        <v>363</v>
      </c>
      <c r="B37" s="844" t="str">
        <f>VLOOKUP(A37,EQUIPOS!A7:D154,3,FALSE)</f>
        <v>Vibrador de concreto, Motor de 3 hp a 18.000 rpm Mangueras de 4 mt</v>
      </c>
      <c r="C37" s="845"/>
      <c r="D37" s="845"/>
      <c r="E37" s="845"/>
      <c r="F37" s="845"/>
      <c r="G37" s="845"/>
      <c r="H37" s="846"/>
      <c r="I37" s="276"/>
      <c r="J37" s="277"/>
      <c r="K37" s="278">
        <f>VLOOKUP(A37,EQUIPOS!A7:D164,4,FALSE)</f>
        <v>5750</v>
      </c>
      <c r="L37" s="279"/>
      <c r="M37" s="280">
        <v>30</v>
      </c>
      <c r="N37" s="281">
        <f>K37/M37</f>
        <v>191.66666666666666</v>
      </c>
    </row>
    <row r="38" spans="1:14">
      <c r="A38" t="s">
        <v>228</v>
      </c>
      <c r="B38" s="844" t="str">
        <f>VLOOKUP(A38,EQUIPOS!A8:D154,3,FALSE)</f>
        <v xml:space="preserve">Formaleta metálica (concreto hidráulico)
</v>
      </c>
      <c r="C38" s="845"/>
      <c r="D38" s="845"/>
      <c r="E38" s="845"/>
      <c r="F38" s="845"/>
      <c r="G38" s="845"/>
      <c r="H38" s="846"/>
      <c r="I38" s="847"/>
      <c r="J38" s="828"/>
      <c r="K38" s="278">
        <f>VLOOKUP(A38,EQUIPOS!A8:D165,4,FALSE)</f>
        <v>5896</v>
      </c>
      <c r="L38" s="848">
        <v>0.33329999999999999</v>
      </c>
      <c r="M38" s="849"/>
      <c r="N38" s="281">
        <f>K38/L38</f>
        <v>17689.768976897689</v>
      </c>
    </row>
    <row r="39" spans="1:14">
      <c r="B39" s="844"/>
      <c r="C39" s="845"/>
      <c r="D39" s="845"/>
      <c r="E39" s="845"/>
      <c r="F39" s="845"/>
      <c r="G39" s="845"/>
      <c r="H39" s="846"/>
      <c r="I39" s="42"/>
      <c r="J39" s="43"/>
      <c r="K39" s="278"/>
      <c r="L39" s="285"/>
      <c r="M39" s="286"/>
      <c r="N39" s="281"/>
    </row>
    <row r="40" spans="1:14">
      <c r="B40" s="329"/>
      <c r="C40" s="330"/>
      <c r="D40" s="330"/>
      <c r="E40" s="332"/>
      <c r="F40" s="332"/>
      <c r="G40" s="332"/>
      <c r="H40" s="131"/>
      <c r="I40" s="42"/>
      <c r="J40" s="43"/>
      <c r="K40" s="283"/>
      <c r="L40" s="285"/>
      <c r="M40" s="286"/>
      <c r="N40" s="287"/>
    </row>
    <row r="41" spans="1:14">
      <c r="B41" s="851" t="s">
        <v>1036</v>
      </c>
      <c r="C41" s="852"/>
      <c r="D41" s="852"/>
      <c r="E41" s="44"/>
      <c r="F41" s="45"/>
      <c r="G41" s="45"/>
      <c r="H41" s="46"/>
      <c r="I41" s="42"/>
      <c r="J41" s="43"/>
      <c r="K41" s="288"/>
      <c r="L41" s="285"/>
      <c r="M41" s="410">
        <v>0.1</v>
      </c>
      <c r="N41" s="353">
        <f>N72*M41</f>
        <v>212.78002169208332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18192.715665256441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622602</v>
      </c>
      <c r="N48" s="281">
        <f>K48*M48</f>
        <v>628828.02</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26"/>
      <c r="C51" s="827"/>
      <c r="D51" s="827"/>
      <c r="E51" s="827"/>
      <c r="F51" s="827"/>
      <c r="G51" s="827"/>
      <c r="H51" s="827"/>
      <c r="I51" s="828"/>
      <c r="J51" s="48"/>
      <c r="K51" s="50"/>
      <c r="L51" s="829"/>
      <c r="M51" s="830"/>
      <c r="N51" s="51"/>
    </row>
    <row r="52" spans="1:14" ht="15" thickBot="1">
      <c r="B52" s="831" t="s">
        <v>1037</v>
      </c>
      <c r="C52" s="832"/>
      <c r="D52" s="832"/>
      <c r="E52" s="832"/>
      <c r="F52" s="832"/>
      <c r="G52" s="832"/>
      <c r="H52" s="832"/>
      <c r="I52" s="832"/>
      <c r="J52" s="832"/>
      <c r="K52" s="832"/>
      <c r="L52" s="832"/>
      <c r="M52" s="833"/>
      <c r="N52" s="403">
        <f>SUM(N48:N51)</f>
        <v>628828.02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34" t="s">
        <v>1045</v>
      </c>
      <c r="M56" s="807"/>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20">
        <f>VLOOKUP(A57,TRANSPORTE!A5:D117,4,FALSE)</f>
        <v>1236</v>
      </c>
      <c r="M57" s="921"/>
      <c r="N57" s="296">
        <f>K57*L57</f>
        <v>1248.3599999999999</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20"/>
      <c r="M61" s="821"/>
      <c r="N61" s="133"/>
    </row>
    <row r="62" spans="1:14" ht="15" thickBot="1">
      <c r="B62" s="837" t="s">
        <v>1037</v>
      </c>
      <c r="C62" s="838"/>
      <c r="D62" s="838"/>
      <c r="E62" s="838"/>
      <c r="F62" s="838"/>
      <c r="G62" s="838"/>
      <c r="H62" s="838"/>
      <c r="I62" s="838"/>
      <c r="J62" s="838"/>
      <c r="K62" s="838"/>
      <c r="L62" s="838"/>
      <c r="M62" s="839"/>
      <c r="N62" s="110">
        <f>SUM(N57:N61)</f>
        <v>1248.3599999999999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7" t="s">
        <v>1047</v>
      </c>
      <c r="C66" s="858"/>
      <c r="D66" s="858"/>
      <c r="E66" s="858"/>
      <c r="F66" s="858"/>
      <c r="G66" s="858"/>
      <c r="H66" s="858"/>
      <c r="I66" s="79" t="s">
        <v>1048</v>
      </c>
      <c r="J66" s="81" t="s">
        <v>1494</v>
      </c>
      <c r="K66" s="80" t="s">
        <v>1050</v>
      </c>
      <c r="L66" s="859" t="s">
        <v>1034</v>
      </c>
      <c r="M66" s="860"/>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8"/>
      <c r="C71" s="819"/>
      <c r="D71" s="819"/>
      <c r="E71" s="819"/>
      <c r="F71" s="819"/>
      <c r="G71" s="819"/>
      <c r="H71" s="819"/>
      <c r="I71" s="132"/>
      <c r="J71" s="132"/>
      <c r="K71" s="132"/>
      <c r="L71" s="919"/>
      <c r="M71" s="919"/>
      <c r="N71" s="51"/>
    </row>
    <row r="72" spans="1:15" ht="15" thickBot="1">
      <c r="B72" s="837" t="s">
        <v>1037</v>
      </c>
      <c r="C72" s="838"/>
      <c r="D72" s="838"/>
      <c r="E72" s="838"/>
      <c r="F72" s="838"/>
      <c r="G72" s="838"/>
      <c r="H72" s="838"/>
      <c r="I72" s="838"/>
      <c r="J72" s="838"/>
      <c r="K72" s="838"/>
      <c r="L72" s="838"/>
      <c r="M72" s="839"/>
      <c r="N72" s="310">
        <f>SUM(N67:N71)</f>
        <v>2127.800216920833</v>
      </c>
    </row>
    <row r="73" spans="1:15" ht="15" thickBot="1">
      <c r="B73" s="39"/>
      <c r="C73" s="40"/>
      <c r="D73" s="40"/>
      <c r="E73" s="40"/>
      <c r="F73" s="40"/>
      <c r="G73" s="40"/>
      <c r="H73" s="40"/>
      <c r="I73" s="40"/>
      <c r="J73" s="40"/>
      <c r="K73" s="40"/>
      <c r="L73" s="40"/>
      <c r="M73" s="40"/>
      <c r="N73" s="41"/>
    </row>
    <row r="74" spans="1:15" ht="15" thickBot="1">
      <c r="B74" s="831" t="s">
        <v>1051</v>
      </c>
      <c r="C74" s="832"/>
      <c r="D74" s="832"/>
      <c r="E74" s="832"/>
      <c r="F74" s="832"/>
      <c r="G74" s="832"/>
      <c r="H74" s="832"/>
      <c r="I74" s="832"/>
      <c r="J74" s="832"/>
      <c r="K74" s="832"/>
      <c r="L74" s="832"/>
      <c r="M74" s="833"/>
      <c r="N74" s="105">
        <f>N43+N52+N62+N72</f>
        <v>650396.89588217728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22" t="s">
        <v>1053</v>
      </c>
      <c r="C78" s="823"/>
      <c r="D78" s="823"/>
      <c r="E78" s="823"/>
      <c r="F78" s="823"/>
      <c r="G78" s="823"/>
      <c r="H78" s="823"/>
      <c r="I78" s="323"/>
      <c r="J78" s="343"/>
      <c r="K78" s="311" t="s">
        <v>1054</v>
      </c>
      <c r="L78" s="861" t="s">
        <v>1055</v>
      </c>
      <c r="M78" s="862"/>
      <c r="N78" s="312"/>
    </row>
    <row r="79" spans="1:15">
      <c r="B79" s="863" t="s">
        <v>1056</v>
      </c>
      <c r="C79" s="864"/>
      <c r="D79" s="864"/>
      <c r="E79" s="864"/>
      <c r="F79" s="864"/>
      <c r="G79" s="864"/>
      <c r="H79" s="864"/>
      <c r="I79" s="93"/>
      <c r="J79" s="94"/>
      <c r="K79" s="313">
        <v>0.2</v>
      </c>
      <c r="L79" s="865">
        <f>N74*K79</f>
        <v>130079.37917643547</v>
      </c>
      <c r="M79" s="866"/>
      <c r="N79" s="57"/>
    </row>
    <row r="80" spans="1:15">
      <c r="B80" s="95" t="s">
        <v>1057</v>
      </c>
      <c r="C80" s="96"/>
      <c r="D80" s="96"/>
      <c r="E80" s="96"/>
      <c r="F80" s="96"/>
      <c r="G80" s="96"/>
      <c r="H80" s="96"/>
      <c r="I80" s="93"/>
      <c r="J80" s="94"/>
      <c r="K80" s="313">
        <v>0.05</v>
      </c>
      <c r="L80" s="865">
        <f>N74*K80</f>
        <v>32519.844794108867</v>
      </c>
      <c r="M80" s="866"/>
      <c r="N80" s="57"/>
    </row>
    <row r="81" spans="1:14" ht="15" thickBot="1">
      <c r="B81" s="97" t="s">
        <v>1058</v>
      </c>
      <c r="C81" s="98"/>
      <c r="D81" s="98"/>
      <c r="E81" s="98"/>
      <c r="F81" s="98"/>
      <c r="G81" s="98"/>
      <c r="H81" s="98"/>
      <c r="I81" s="99"/>
      <c r="J81" s="100"/>
      <c r="K81" s="314">
        <v>0.05</v>
      </c>
      <c r="L81" s="867">
        <f>N74*K81</f>
        <v>32519.844794108867</v>
      </c>
      <c r="M81" s="868"/>
      <c r="N81" s="57"/>
    </row>
    <row r="82" spans="1:14" ht="15" thickBot="1">
      <c r="B82" s="831" t="s">
        <v>1037</v>
      </c>
      <c r="C82" s="832"/>
      <c r="D82" s="832"/>
      <c r="E82" s="832"/>
      <c r="F82" s="832"/>
      <c r="G82" s="832"/>
      <c r="H82" s="832"/>
      <c r="I82" s="832"/>
      <c r="J82" s="832"/>
      <c r="K82" s="832"/>
      <c r="L82" s="832"/>
      <c r="M82" s="833"/>
      <c r="N82" s="58">
        <f>L79+L80+L81</f>
        <v>195119.06876465323</v>
      </c>
    </row>
    <row r="83" spans="1:14" ht="15" thickBot="1">
      <c r="B83" s="39"/>
      <c r="C83" s="40"/>
      <c r="D83" s="40"/>
      <c r="E83" s="40"/>
      <c r="F83" s="40"/>
      <c r="G83" s="40"/>
      <c r="H83" s="40"/>
      <c r="I83" s="40"/>
      <c r="J83" s="40"/>
      <c r="K83" s="40"/>
      <c r="L83" s="40"/>
      <c r="M83" s="40"/>
      <c r="N83" s="41"/>
    </row>
    <row r="84" spans="1:14" ht="15" thickBot="1">
      <c r="A84" t="s">
        <v>2122</v>
      </c>
      <c r="B84" s="831" t="s">
        <v>1059</v>
      </c>
      <c r="C84" s="832"/>
      <c r="D84" s="832"/>
      <c r="E84" s="832"/>
      <c r="F84" s="832"/>
      <c r="G84" s="832"/>
      <c r="H84" s="832"/>
      <c r="I84" s="832"/>
      <c r="J84" s="832"/>
      <c r="K84" s="832"/>
      <c r="L84" s="832"/>
      <c r="M84" s="833"/>
      <c r="N84" s="196">
        <f>N74+N82</f>
        <v>845515.96464683046</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5" t="s">
        <v>2324</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2325</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81"/>
      <c r="K114" s="981"/>
      <c r="L114" s="981"/>
      <c r="M114" s="981"/>
      <c r="N114" s="982"/>
    </row>
    <row r="115" spans="2:14" ht="15" thickBot="1">
      <c r="B115" s="428" t="s">
        <v>2327</v>
      </c>
      <c r="C115" s="429"/>
      <c r="D115" s="429"/>
      <c r="E115" s="268"/>
      <c r="F115" s="268"/>
      <c r="G115" s="268"/>
      <c r="H115" s="268"/>
      <c r="I115" s="268"/>
      <c r="J115" s="983"/>
      <c r="K115" s="983"/>
      <c r="L115" s="983"/>
      <c r="M115" s="983"/>
      <c r="N115" s="98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10" zoomScale="77" zoomScaleNormal="77" workbookViewId="0">
      <selection activeCell="B72" sqref="B72:M72"/>
    </sheetView>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280">
        <v>37.5</v>
      </c>
      <c r="N36" s="281">
        <f>K36/M36</f>
        <v>288.50666666666666</v>
      </c>
    </row>
    <row r="37" spans="1:14">
      <c r="B37" s="844"/>
      <c r="C37" s="845"/>
      <c r="D37" s="845"/>
      <c r="E37" s="850"/>
      <c r="F37" s="845"/>
      <c r="G37" s="845"/>
      <c r="H37" s="846"/>
      <c r="I37" s="42"/>
      <c r="J37" s="43"/>
      <c r="K37" s="283"/>
      <c r="L37" s="285"/>
      <c r="M37" s="286"/>
      <c r="N37" s="287"/>
    </row>
    <row r="38" spans="1:14">
      <c r="B38" s="851" t="s">
        <v>1036</v>
      </c>
      <c r="C38" s="852"/>
      <c r="D38" s="852"/>
      <c r="E38" s="44"/>
      <c r="F38" s="45"/>
      <c r="G38" s="45"/>
      <c r="H38" s="46"/>
      <c r="I38" s="42"/>
      <c r="J38" s="43"/>
      <c r="K38" s="288"/>
      <c r="L38" s="285"/>
      <c r="M38" s="478">
        <v>0.1</v>
      </c>
      <c r="N38" s="353">
        <f>N72*M38</f>
        <v>1021.344104122</v>
      </c>
    </row>
    <row r="39" spans="1:14" ht="15" thickBot="1">
      <c r="B39" s="844"/>
      <c r="C39" s="845"/>
      <c r="D39" s="845"/>
      <c r="E39" s="845"/>
      <c r="F39" s="845"/>
      <c r="G39" s="845"/>
      <c r="H39" s="846"/>
      <c r="I39" s="853"/>
      <c r="J39" s="854"/>
      <c r="K39" s="47"/>
      <c r="L39" s="855"/>
      <c r="M39" s="856"/>
      <c r="N39" s="111"/>
    </row>
    <row r="40" spans="1:14" ht="15" thickBot="1">
      <c r="B40" s="831" t="s">
        <v>1037</v>
      </c>
      <c r="C40" s="832"/>
      <c r="D40" s="832"/>
      <c r="E40" s="832"/>
      <c r="F40" s="832"/>
      <c r="G40" s="832"/>
      <c r="H40" s="832"/>
      <c r="I40" s="832"/>
      <c r="J40" s="832"/>
      <c r="K40" s="832"/>
      <c r="L40" s="832"/>
      <c r="M40" s="833"/>
      <c r="N40" s="403">
        <f>SUM(N36:N39)</f>
        <v>1309.8507707886665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22" t="s">
        <v>1028</v>
      </c>
      <c r="C44" s="823"/>
      <c r="D44" s="823"/>
      <c r="E44" s="823"/>
      <c r="F44" s="823"/>
      <c r="G44" s="823"/>
      <c r="H44" s="823"/>
      <c r="I44" s="824"/>
      <c r="J44" s="324" t="s">
        <v>1029</v>
      </c>
      <c r="K44" s="91" t="s">
        <v>1030</v>
      </c>
      <c r="L44" s="825" t="s">
        <v>1039</v>
      </c>
      <c r="M44" s="824"/>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207171</v>
      </c>
      <c r="N45" s="281">
        <f>K45*M45</f>
        <v>213386.13</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91555</v>
      </c>
      <c r="N46" s="281">
        <f>K46*M46</f>
        <v>915.55000000000007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49584.5</v>
      </c>
      <c r="N47" s="281">
        <f>K47*M47</f>
        <v>2479.2250000000004</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14002</v>
      </c>
      <c r="N48" s="281">
        <f>K48*M48</f>
        <v>140.02000000000001</v>
      </c>
    </row>
    <row r="49" spans="1:14" ht="15" thickBot="1">
      <c r="B49" s="318"/>
      <c r="C49" s="319"/>
      <c r="D49" s="319"/>
      <c r="E49" s="319"/>
      <c r="F49" s="319"/>
      <c r="G49" s="319"/>
      <c r="H49" s="319"/>
      <c r="I49" s="319"/>
      <c r="J49" s="132"/>
      <c r="K49" s="132"/>
      <c r="L49" s="334"/>
      <c r="M49" s="333"/>
      <c r="N49" s="133"/>
    </row>
    <row r="50" spans="1:14" ht="15" thickBot="1">
      <c r="B50" s="831" t="s">
        <v>1037</v>
      </c>
      <c r="C50" s="832"/>
      <c r="D50" s="832"/>
      <c r="E50" s="832"/>
      <c r="F50" s="832"/>
      <c r="G50" s="832"/>
      <c r="H50" s="832"/>
      <c r="I50" s="832"/>
      <c r="J50" s="832"/>
      <c r="K50" s="832"/>
      <c r="L50" s="832"/>
      <c r="M50" s="833"/>
      <c r="N50" s="403">
        <f>SUM(N45:N49)</f>
        <v>216920.92499999999</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34" t="s">
        <v>1045</v>
      </c>
      <c r="M54" s="807"/>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20">
        <f>VLOOKUP(A55,TRANSPORTE!A5:D117,4,FALSE)</f>
        <v>1251</v>
      </c>
      <c r="M55" s="921"/>
      <c r="N55" s="296">
        <f>K55*L55</f>
        <v>1150.92</v>
      </c>
    </row>
    <row r="56" spans="1:14">
      <c r="A56" t="s">
        <v>1311</v>
      </c>
      <c r="B56" s="52" t="str">
        <f>VLOOKUP(A56,TRANSPORTE!A6:D117,3,FALSE)</f>
        <v>Transporte de Arena</v>
      </c>
      <c r="C56" s="53"/>
      <c r="D56" s="53"/>
      <c r="E56" s="53"/>
      <c r="F56" s="53"/>
      <c r="G56" s="53"/>
      <c r="H56" s="320" t="s">
        <v>1552</v>
      </c>
      <c r="I56" s="288">
        <v>0.01</v>
      </c>
      <c r="J56" s="295">
        <v>1</v>
      </c>
      <c r="K56" s="288">
        <f>I56*J56</f>
        <v>0.01</v>
      </c>
      <c r="L56" s="920">
        <f>VLOOKUP(A56,TRANSPORTE!A6:D117,4,FALSE)</f>
        <v>1236</v>
      </c>
      <c r="M56" s="921"/>
      <c r="N56" s="296">
        <f>K56*L56</f>
        <v>12.36</v>
      </c>
    </row>
    <row r="57" spans="1:14">
      <c r="A57" t="s">
        <v>1311</v>
      </c>
      <c r="B57" s="52" t="str">
        <f>VLOOKUP(A57,TRANSPORTE!A6:D117,3,FALSE)</f>
        <v>Transporte de Arena</v>
      </c>
      <c r="C57" s="53"/>
      <c r="D57" s="53"/>
      <c r="E57" s="53"/>
      <c r="F57" s="53"/>
      <c r="G57" s="53"/>
      <c r="H57" s="320" t="s">
        <v>1552</v>
      </c>
      <c r="I57" s="288">
        <v>0.05</v>
      </c>
      <c r="J57" s="295">
        <v>1</v>
      </c>
      <c r="K57" s="288">
        <f>I57*J57</f>
        <v>0.05</v>
      </c>
      <c r="L57" s="920">
        <f>VLOOKUP(A57,TRANSPORTE!A6:D118,4,FALSE)</f>
        <v>1236</v>
      </c>
      <c r="M57" s="921"/>
      <c r="N57" s="296">
        <f>K57*L57</f>
        <v>61.800000000000004</v>
      </c>
    </row>
    <row r="58" spans="1:14">
      <c r="B58" s="52"/>
      <c r="C58" s="53"/>
      <c r="D58" s="53"/>
      <c r="E58" s="53"/>
      <c r="F58" s="53"/>
      <c r="G58" s="53"/>
      <c r="H58" s="320"/>
      <c r="I58" s="288"/>
      <c r="J58" s="295"/>
      <c r="K58" s="288"/>
      <c r="L58" s="920"/>
      <c r="M58" s="921"/>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20"/>
      <c r="M60" s="821"/>
      <c r="N60" s="133"/>
    </row>
    <row r="61" spans="1:14" ht="15" thickBot="1">
      <c r="B61" s="837" t="s">
        <v>1037</v>
      </c>
      <c r="C61" s="838"/>
      <c r="D61" s="838"/>
      <c r="E61" s="838"/>
      <c r="F61" s="838"/>
      <c r="G61" s="838"/>
      <c r="H61" s="838"/>
      <c r="I61" s="838"/>
      <c r="J61" s="838"/>
      <c r="K61" s="838"/>
      <c r="L61" s="838"/>
      <c r="M61" s="839"/>
      <c r="N61" s="110">
        <f>N55+N56+N57+N58+N59</f>
        <v>1225.08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7" t="s">
        <v>1047</v>
      </c>
      <c r="C65" s="858"/>
      <c r="D65" s="858"/>
      <c r="E65" s="858"/>
      <c r="F65" s="858"/>
      <c r="G65" s="858"/>
      <c r="H65" s="858"/>
      <c r="I65" s="79" t="s">
        <v>1048</v>
      </c>
      <c r="J65" s="81" t="s">
        <v>1494</v>
      </c>
      <c r="K65" s="80" t="s">
        <v>1050</v>
      </c>
      <c r="L65" s="859" t="s">
        <v>1034</v>
      </c>
      <c r="M65" s="860"/>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8"/>
      <c r="C71" s="819"/>
      <c r="D71" s="819"/>
      <c r="E71" s="819"/>
      <c r="F71" s="819"/>
      <c r="G71" s="819"/>
      <c r="H71" s="819"/>
      <c r="I71" s="132"/>
      <c r="J71" s="132"/>
      <c r="K71" s="132"/>
      <c r="L71" s="919"/>
      <c r="M71" s="919"/>
      <c r="N71" s="51"/>
    </row>
    <row r="72" spans="1:15" ht="15" thickBot="1">
      <c r="B72" s="837" t="s">
        <v>1037</v>
      </c>
      <c r="C72" s="838"/>
      <c r="D72" s="838"/>
      <c r="E72" s="838"/>
      <c r="F72" s="838"/>
      <c r="G72" s="838"/>
      <c r="H72" s="838"/>
      <c r="I72" s="838"/>
      <c r="J72" s="838"/>
      <c r="K72" s="838"/>
      <c r="L72" s="838"/>
      <c r="M72" s="839"/>
      <c r="N72" s="310">
        <f>SUM(N66:N71)</f>
        <v>10213.44104122</v>
      </c>
    </row>
    <row r="73" spans="1:15" ht="15" thickBot="1">
      <c r="B73" s="39"/>
      <c r="C73" s="40"/>
      <c r="D73" s="40"/>
      <c r="E73" s="40"/>
      <c r="F73" s="40"/>
      <c r="G73" s="40"/>
      <c r="H73" s="40"/>
      <c r="I73" s="40"/>
      <c r="J73" s="40"/>
      <c r="K73" s="40"/>
      <c r="L73" s="40"/>
      <c r="M73" s="40"/>
      <c r="N73" s="41"/>
    </row>
    <row r="74" spans="1:15" ht="15" thickBot="1">
      <c r="B74" s="831" t="s">
        <v>1051</v>
      </c>
      <c r="C74" s="832"/>
      <c r="D74" s="832"/>
      <c r="E74" s="832"/>
      <c r="F74" s="832"/>
      <c r="G74" s="832"/>
      <c r="H74" s="832"/>
      <c r="I74" s="832"/>
      <c r="J74" s="832"/>
      <c r="K74" s="832"/>
      <c r="L74" s="832"/>
      <c r="M74" s="833"/>
      <c r="N74" s="105">
        <f>N40+N50+N61+N72</f>
        <v>229669.29681200866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22" t="s">
        <v>1053</v>
      </c>
      <c r="C78" s="823"/>
      <c r="D78" s="823"/>
      <c r="E78" s="823"/>
      <c r="F78" s="823"/>
      <c r="G78" s="823"/>
      <c r="H78" s="823"/>
      <c r="I78" s="323"/>
      <c r="J78" s="343"/>
      <c r="K78" s="311" t="s">
        <v>1054</v>
      </c>
      <c r="L78" s="861" t="s">
        <v>1055</v>
      </c>
      <c r="M78" s="862"/>
      <c r="N78" s="312"/>
    </row>
    <row r="79" spans="1:15">
      <c r="B79" s="863" t="s">
        <v>1056</v>
      </c>
      <c r="C79" s="864"/>
      <c r="D79" s="864"/>
      <c r="E79" s="864"/>
      <c r="F79" s="864"/>
      <c r="G79" s="864"/>
      <c r="H79" s="864"/>
      <c r="I79" s="93"/>
      <c r="J79" s="94"/>
      <c r="K79" s="313">
        <v>0.2</v>
      </c>
      <c r="L79" s="865">
        <f>N74*K79</f>
        <v>45933.859362401738</v>
      </c>
      <c r="M79" s="866"/>
      <c r="N79" s="57"/>
    </row>
    <row r="80" spans="1:15">
      <c r="B80" s="95" t="s">
        <v>1057</v>
      </c>
      <c r="C80" s="96"/>
      <c r="D80" s="96"/>
      <c r="E80" s="96"/>
      <c r="F80" s="96"/>
      <c r="G80" s="96"/>
      <c r="H80" s="96"/>
      <c r="I80" s="93"/>
      <c r="J80" s="94"/>
      <c r="K80" s="313">
        <v>0.05</v>
      </c>
      <c r="L80" s="865">
        <f>N74*K80</f>
        <v>11483.464840600434</v>
      </c>
      <c r="M80" s="866"/>
      <c r="N80" s="57"/>
    </row>
    <row r="81" spans="1:14" ht="15" thickBot="1">
      <c r="B81" s="97" t="s">
        <v>1058</v>
      </c>
      <c r="C81" s="98"/>
      <c r="D81" s="98"/>
      <c r="E81" s="98"/>
      <c r="F81" s="98"/>
      <c r="G81" s="98"/>
      <c r="H81" s="98"/>
      <c r="I81" s="99"/>
      <c r="J81" s="100"/>
      <c r="K81" s="314">
        <v>0.05</v>
      </c>
      <c r="L81" s="867">
        <f>N74*K81</f>
        <v>11483.464840600434</v>
      </c>
      <c r="M81" s="868"/>
      <c r="N81" s="57"/>
    </row>
    <row r="82" spans="1:14" ht="15" thickBot="1">
      <c r="B82" s="831" t="s">
        <v>1037</v>
      </c>
      <c r="C82" s="832"/>
      <c r="D82" s="832"/>
      <c r="E82" s="832"/>
      <c r="F82" s="832"/>
      <c r="G82" s="832"/>
      <c r="H82" s="832"/>
      <c r="I82" s="832"/>
      <c r="J82" s="832"/>
      <c r="K82" s="832"/>
      <c r="L82" s="832"/>
      <c r="M82" s="833"/>
      <c r="N82" s="58">
        <f>L79+L80+L81</f>
        <v>68900.789043602606</v>
      </c>
    </row>
    <row r="83" spans="1:14" ht="15" thickBot="1">
      <c r="B83" s="39"/>
      <c r="C83" s="40"/>
      <c r="D83" s="40"/>
      <c r="E83" s="40"/>
      <c r="F83" s="40"/>
      <c r="G83" s="40"/>
      <c r="H83" s="40"/>
      <c r="I83" s="40"/>
      <c r="J83" s="40"/>
      <c r="K83" s="40"/>
      <c r="L83" s="40"/>
      <c r="M83" s="40"/>
      <c r="N83" s="41"/>
    </row>
    <row r="84" spans="1:14" ht="15" thickBot="1">
      <c r="A84" t="s">
        <v>2122</v>
      </c>
      <c r="B84" s="831" t="s">
        <v>1059</v>
      </c>
      <c r="C84" s="832"/>
      <c r="D84" s="832"/>
      <c r="E84" s="832"/>
      <c r="F84" s="832"/>
      <c r="G84" s="832"/>
      <c r="H84" s="832"/>
      <c r="I84" s="832"/>
      <c r="J84" s="832"/>
      <c r="K84" s="832"/>
      <c r="L84" s="832"/>
      <c r="M84" s="833"/>
      <c r="N84" s="196">
        <f>N74+N82</f>
        <v>298570.08585561125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5" t="s">
        <v>2324</v>
      </c>
      <c r="C101" s="976"/>
      <c r="D101" s="976"/>
      <c r="E101" s="976"/>
      <c r="F101" s="976"/>
      <c r="G101" s="976"/>
      <c r="H101" s="976"/>
      <c r="I101" s="976"/>
      <c r="J101" s="976"/>
      <c r="K101" s="976"/>
      <c r="L101" s="976"/>
      <c r="M101" s="976"/>
      <c r="N101" s="977"/>
    </row>
    <row r="102" spans="2:14" ht="15" customHeight="1">
      <c r="B102" s="975"/>
      <c r="C102" s="976"/>
      <c r="D102" s="976"/>
      <c r="E102" s="976"/>
      <c r="F102" s="976"/>
      <c r="G102" s="976"/>
      <c r="H102" s="976"/>
      <c r="I102" s="976"/>
      <c r="J102" s="976"/>
      <c r="K102" s="976"/>
      <c r="L102" s="976"/>
      <c r="M102" s="976"/>
      <c r="N102" s="977"/>
    </row>
    <row r="103" spans="2:14" ht="30" customHeight="1">
      <c r="B103" s="978" t="s">
        <v>2325</v>
      </c>
      <c r="C103" s="979"/>
      <c r="D103" s="979"/>
      <c r="E103" s="979"/>
      <c r="F103" s="979"/>
      <c r="G103" s="979"/>
      <c r="H103" s="979"/>
      <c r="I103" s="979"/>
      <c r="J103" s="979"/>
      <c r="K103" s="979"/>
      <c r="L103" s="979"/>
      <c r="M103" s="979"/>
      <c r="N103" s="980"/>
    </row>
    <row r="104" spans="2:14">
      <c r="B104" s="978"/>
      <c r="C104" s="979"/>
      <c r="D104" s="979"/>
      <c r="E104" s="979"/>
      <c r="F104" s="979"/>
      <c r="G104" s="979"/>
      <c r="H104" s="979"/>
      <c r="I104" s="979"/>
      <c r="J104" s="979"/>
      <c r="K104" s="979"/>
      <c r="L104" s="979"/>
      <c r="M104" s="979"/>
      <c r="N104" s="980"/>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81"/>
      <c r="K114" s="981"/>
      <c r="L114" s="981"/>
      <c r="M114" s="981"/>
      <c r="N114" s="982"/>
    </row>
    <row r="115" spans="2:14" ht="15" thickBot="1">
      <c r="B115" s="428" t="s">
        <v>2327</v>
      </c>
      <c r="C115" s="429"/>
      <c r="D115" s="429"/>
      <c r="E115" s="268"/>
      <c r="F115" s="268"/>
      <c r="G115" s="268"/>
      <c r="H115" s="268"/>
      <c r="I115" s="268"/>
      <c r="J115" s="983"/>
      <c r="K115" s="983"/>
      <c r="L115" s="983"/>
      <c r="M115" s="983"/>
      <c r="N115" s="98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election activeCell="C72" sqref="C72"/>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180</v>
      </c>
      <c r="B36" s="844" t="str">
        <f>VLOOKUP(A36,EQUIPOS!A6:D154,3,FALSE)</f>
        <v>Compresor 120 HP, con martillo.</v>
      </c>
      <c r="C36" s="845"/>
      <c r="D36" s="845"/>
      <c r="E36" s="845"/>
      <c r="F36" s="845"/>
      <c r="G36" s="845"/>
      <c r="H36" s="846"/>
      <c r="I36" s="276"/>
      <c r="J36" s="277"/>
      <c r="K36" s="278">
        <f>VLOOKUP(A36,EQUIPOS!A6:D163,4,FALSE)</f>
        <v>144942</v>
      </c>
      <c r="L36" s="279"/>
      <c r="M36" s="280">
        <v>35</v>
      </c>
      <c r="N36" s="281">
        <f>K36/M36</f>
        <v>4141.2</v>
      </c>
    </row>
    <row r="37" spans="1:14">
      <c r="A37" s="119" t="s">
        <v>312</v>
      </c>
      <c r="B37" s="844" t="str">
        <f>VLOOKUP(A37,EQUIPOS!A7:D154,3,FALSE)</f>
        <v>Retroexcavadora sobre oruga, potencia 138 HP, balde de 1,5 m3.</v>
      </c>
      <c r="C37" s="845"/>
      <c r="D37" s="845"/>
      <c r="E37" s="845"/>
      <c r="F37" s="845"/>
      <c r="G37" s="845"/>
      <c r="H37" s="846"/>
      <c r="I37" s="430"/>
      <c r="J37" s="431"/>
      <c r="K37" s="278">
        <f>VLOOKUP(A37,EQUIPOS!A7:D164,4,FALSE)</f>
        <v>209009</v>
      </c>
      <c r="L37" s="344"/>
      <c r="M37" s="345">
        <v>35</v>
      </c>
      <c r="N37" s="281">
        <f>K37/M37</f>
        <v>5971.6857142857143</v>
      </c>
    </row>
    <row r="38" spans="1:14">
      <c r="A38" s="119"/>
      <c r="B38" s="329"/>
      <c r="C38" s="330"/>
      <c r="D38" s="330"/>
      <c r="E38" s="332"/>
      <c r="F38" s="330"/>
      <c r="G38" s="330"/>
      <c r="H38" s="331"/>
      <c r="I38" s="337"/>
      <c r="J38" s="339"/>
      <c r="K38" s="278"/>
      <c r="L38" s="432"/>
      <c r="M38" s="433"/>
      <c r="N38" s="281"/>
    </row>
    <row r="39" spans="1:14">
      <c r="B39" s="844"/>
      <c r="C39" s="845"/>
      <c r="D39" s="845"/>
      <c r="E39" s="850"/>
      <c r="F39" s="845"/>
      <c r="G39" s="845"/>
      <c r="H39" s="846"/>
      <c r="I39" s="42"/>
      <c r="J39" s="43"/>
      <c r="K39" s="283"/>
      <c r="L39" s="285"/>
      <c r="M39" s="286"/>
      <c r="N39" s="287"/>
    </row>
    <row r="40" spans="1:14">
      <c r="B40" s="851" t="s">
        <v>1036</v>
      </c>
      <c r="C40" s="852"/>
      <c r="D40" s="852"/>
      <c r="E40" s="44"/>
      <c r="F40" s="45"/>
      <c r="G40" s="45"/>
      <c r="H40" s="46"/>
      <c r="I40" s="42"/>
      <c r="J40" s="43"/>
      <c r="K40" s="288"/>
      <c r="L40" s="285"/>
      <c r="M40" s="410">
        <v>0.01</v>
      </c>
      <c r="N40" s="353">
        <f>N73*M40</f>
        <v>7.2953150294428575</v>
      </c>
    </row>
    <row r="41" spans="1:14" ht="15" thickBot="1">
      <c r="B41" s="844"/>
      <c r="C41" s="845"/>
      <c r="D41" s="845"/>
      <c r="E41" s="845"/>
      <c r="F41" s="845"/>
      <c r="G41" s="845"/>
      <c r="H41" s="846"/>
      <c r="I41" s="853"/>
      <c r="J41" s="854"/>
      <c r="K41" s="47"/>
      <c r="L41" s="855"/>
      <c r="M41" s="856"/>
      <c r="N41" s="111"/>
    </row>
    <row r="42" spans="1:14" ht="15" thickBot="1">
      <c r="B42" s="831" t="s">
        <v>1037</v>
      </c>
      <c r="C42" s="832"/>
      <c r="D42" s="832"/>
      <c r="E42" s="832"/>
      <c r="F42" s="832"/>
      <c r="G42" s="832"/>
      <c r="H42" s="832"/>
      <c r="I42" s="832"/>
      <c r="J42" s="832"/>
      <c r="K42" s="832"/>
      <c r="L42" s="832"/>
      <c r="M42" s="833"/>
      <c r="N42" s="403">
        <f>SUM(N36:N41)</f>
        <v>10120.181029315158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2" t="s">
        <v>1028</v>
      </c>
      <c r="C46" s="823"/>
      <c r="D46" s="823"/>
      <c r="E46" s="823"/>
      <c r="F46" s="823"/>
      <c r="G46" s="823"/>
      <c r="H46" s="823"/>
      <c r="I46" s="824"/>
      <c r="J46" s="324" t="s">
        <v>1029</v>
      </c>
      <c r="K46" s="91" t="s">
        <v>1030</v>
      </c>
      <c r="L46" s="825" t="s">
        <v>1039</v>
      </c>
      <c r="M46" s="824"/>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115760</v>
      </c>
      <c r="N47" s="281">
        <f>K47*M47</f>
        <v>150488</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31" t="s">
        <v>1037</v>
      </c>
      <c r="C51" s="832"/>
      <c r="D51" s="832"/>
      <c r="E51" s="832"/>
      <c r="F51" s="832"/>
      <c r="G51" s="832"/>
      <c r="H51" s="832"/>
      <c r="I51" s="832"/>
      <c r="J51" s="832"/>
      <c r="K51" s="832"/>
      <c r="L51" s="832"/>
      <c r="M51" s="833"/>
      <c r="N51" s="403">
        <f>SUM(N47:N50)</f>
        <v>150488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34" t="s">
        <v>1045</v>
      </c>
      <c r="M55" s="807"/>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20">
        <f>VLOOKUP(A56,TRANSPORTE!A5:D117,4,FALSE)</f>
        <v>1236</v>
      </c>
      <c r="M56" s="921"/>
      <c r="N56" s="296">
        <f>K56*L56</f>
        <v>1606.8</v>
      </c>
    </row>
    <row r="57" spans="1:14">
      <c r="B57" s="52"/>
      <c r="C57" s="53"/>
      <c r="D57" s="53"/>
      <c r="E57" s="53"/>
      <c r="F57" s="53"/>
      <c r="G57" s="53"/>
      <c r="H57" s="320"/>
      <c r="I57" s="288"/>
      <c r="J57" s="295"/>
      <c r="K57" s="288"/>
      <c r="L57" s="920"/>
      <c r="M57" s="921"/>
      <c r="N57" s="296"/>
    </row>
    <row r="58" spans="1:14">
      <c r="B58" s="52"/>
      <c r="C58" s="53"/>
      <c r="D58" s="53"/>
      <c r="E58" s="53"/>
      <c r="F58" s="53"/>
      <c r="G58" s="53"/>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20"/>
      <c r="M61" s="821"/>
      <c r="N61" s="133"/>
    </row>
    <row r="62" spans="1:14" ht="15" thickBot="1">
      <c r="B62" s="837" t="s">
        <v>1037</v>
      </c>
      <c r="C62" s="838"/>
      <c r="D62" s="838"/>
      <c r="E62" s="838"/>
      <c r="F62" s="838"/>
      <c r="G62" s="838"/>
      <c r="H62" s="838"/>
      <c r="I62" s="838"/>
      <c r="J62" s="838"/>
      <c r="K62" s="838"/>
      <c r="L62" s="838"/>
      <c r="M62" s="839"/>
      <c r="N62" s="110">
        <f>N56+N57+N58+N59+N60</f>
        <v>1606.8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7" t="s">
        <v>1047</v>
      </c>
      <c r="C66" s="858"/>
      <c r="D66" s="858"/>
      <c r="E66" s="858"/>
      <c r="F66" s="858"/>
      <c r="G66" s="858"/>
      <c r="H66" s="858"/>
      <c r="I66" s="79" t="s">
        <v>1048</v>
      </c>
      <c r="J66" s="81" t="s">
        <v>1494</v>
      </c>
      <c r="K66" s="80" t="s">
        <v>1050</v>
      </c>
      <c r="L66" s="859" t="s">
        <v>1034</v>
      </c>
      <c r="M66" s="860"/>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18"/>
      <c r="C72" s="819"/>
      <c r="D72" s="819"/>
      <c r="E72" s="819"/>
      <c r="F72" s="819"/>
      <c r="G72" s="819"/>
      <c r="H72" s="819"/>
      <c r="I72" s="132"/>
      <c r="J72" s="132"/>
      <c r="K72" s="132"/>
      <c r="L72" s="919"/>
      <c r="M72" s="919"/>
      <c r="N72" s="51"/>
    </row>
    <row r="73" spans="1:15" ht="15" thickBot="1">
      <c r="B73" s="837" t="s">
        <v>1037</v>
      </c>
      <c r="C73" s="838"/>
      <c r="D73" s="838"/>
      <c r="E73" s="838"/>
      <c r="F73" s="838"/>
      <c r="G73" s="838"/>
      <c r="H73" s="838"/>
      <c r="I73" s="838"/>
      <c r="J73" s="838"/>
      <c r="K73" s="838"/>
      <c r="L73" s="838"/>
      <c r="M73" s="839"/>
      <c r="N73" s="310">
        <f>SUM(N67:N72)</f>
        <v>729.53150294428576</v>
      </c>
    </row>
    <row r="74" spans="1:15" ht="15" thickBot="1">
      <c r="B74" s="39"/>
      <c r="C74" s="40"/>
      <c r="D74" s="40"/>
      <c r="E74" s="40"/>
      <c r="F74" s="40"/>
      <c r="G74" s="40"/>
      <c r="H74" s="40"/>
      <c r="I74" s="40"/>
      <c r="J74" s="40"/>
      <c r="K74" s="40"/>
      <c r="L74" s="40"/>
      <c r="M74" s="40"/>
      <c r="N74" s="41"/>
    </row>
    <row r="75" spans="1:15" ht="15" thickBot="1">
      <c r="B75" s="831" t="s">
        <v>1051</v>
      </c>
      <c r="C75" s="832"/>
      <c r="D75" s="832"/>
      <c r="E75" s="832"/>
      <c r="F75" s="832"/>
      <c r="G75" s="832"/>
      <c r="H75" s="832"/>
      <c r="I75" s="832"/>
      <c r="J75" s="832"/>
      <c r="K75" s="832"/>
      <c r="L75" s="832"/>
      <c r="M75" s="833"/>
      <c r="N75" s="105">
        <f>N42+N51+N62+N73</f>
        <v>162944.51253225942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22" t="s">
        <v>1053</v>
      </c>
      <c r="C79" s="823"/>
      <c r="D79" s="823"/>
      <c r="E79" s="823"/>
      <c r="F79" s="823"/>
      <c r="G79" s="823"/>
      <c r="H79" s="823"/>
      <c r="I79" s="323"/>
      <c r="J79" s="343"/>
      <c r="K79" s="311" t="s">
        <v>1054</v>
      </c>
      <c r="L79" s="861" t="s">
        <v>1055</v>
      </c>
      <c r="M79" s="862"/>
      <c r="N79" s="312"/>
    </row>
    <row r="80" spans="1:15">
      <c r="B80" s="863" t="s">
        <v>1056</v>
      </c>
      <c r="C80" s="864"/>
      <c r="D80" s="864"/>
      <c r="E80" s="864"/>
      <c r="F80" s="864"/>
      <c r="G80" s="864"/>
      <c r="H80" s="864"/>
      <c r="I80" s="93"/>
      <c r="J80" s="94"/>
      <c r="K80" s="313">
        <v>0.2</v>
      </c>
      <c r="L80" s="865">
        <f>N75*K80</f>
        <v>32588.902506451886</v>
      </c>
      <c r="M80" s="866"/>
      <c r="N80" s="57"/>
    </row>
    <row r="81" spans="1:14">
      <c r="B81" s="95" t="s">
        <v>1057</v>
      </c>
      <c r="C81" s="96"/>
      <c r="D81" s="96"/>
      <c r="E81" s="96"/>
      <c r="F81" s="96"/>
      <c r="G81" s="96"/>
      <c r="H81" s="96"/>
      <c r="I81" s="93"/>
      <c r="J81" s="94"/>
      <c r="K81" s="313">
        <v>0.05</v>
      </c>
      <c r="L81" s="865">
        <f>N75*K81</f>
        <v>8147.2256266129716</v>
      </c>
      <c r="M81" s="866"/>
      <c r="N81" s="57"/>
    </row>
    <row r="82" spans="1:14" ht="15" thickBot="1">
      <c r="B82" s="97" t="s">
        <v>1058</v>
      </c>
      <c r="C82" s="98"/>
      <c r="D82" s="98"/>
      <c r="E82" s="98"/>
      <c r="F82" s="98"/>
      <c r="G82" s="98"/>
      <c r="H82" s="98"/>
      <c r="I82" s="99"/>
      <c r="J82" s="100"/>
      <c r="K82" s="314">
        <v>0.05</v>
      </c>
      <c r="L82" s="867">
        <f>N75*K82</f>
        <v>8147.2256266129716</v>
      </c>
      <c r="M82" s="868"/>
      <c r="N82" s="57"/>
    </row>
    <row r="83" spans="1:14" ht="15" thickBot="1">
      <c r="B83" s="831" t="s">
        <v>1037</v>
      </c>
      <c r="C83" s="832"/>
      <c r="D83" s="832"/>
      <c r="E83" s="832"/>
      <c r="F83" s="832"/>
      <c r="G83" s="832"/>
      <c r="H83" s="832"/>
      <c r="I83" s="832"/>
      <c r="J83" s="832"/>
      <c r="K83" s="832"/>
      <c r="L83" s="832"/>
      <c r="M83" s="833"/>
      <c r="N83" s="58">
        <f>L80+L81+L82</f>
        <v>48883.353759677826</v>
      </c>
    </row>
    <row r="84" spans="1:14" ht="15" thickBot="1">
      <c r="B84" s="39"/>
      <c r="C84" s="40"/>
      <c r="D84" s="40"/>
      <c r="E84" s="40"/>
      <c r="F84" s="40"/>
      <c r="G84" s="40"/>
      <c r="H84" s="40"/>
      <c r="I84" s="40"/>
      <c r="J84" s="40"/>
      <c r="K84" s="40"/>
      <c r="L84" s="40"/>
      <c r="M84" s="40"/>
      <c r="N84" s="41"/>
    </row>
    <row r="85" spans="1:14" ht="15" thickBot="1">
      <c r="A85" t="s">
        <v>2122</v>
      </c>
      <c r="B85" s="831" t="s">
        <v>1059</v>
      </c>
      <c r="C85" s="832"/>
      <c r="D85" s="832"/>
      <c r="E85" s="832"/>
      <c r="F85" s="832"/>
      <c r="G85" s="832"/>
      <c r="H85" s="832"/>
      <c r="I85" s="832"/>
      <c r="J85" s="832"/>
      <c r="K85" s="832"/>
      <c r="L85" s="832"/>
      <c r="M85" s="833"/>
      <c r="N85" s="196">
        <f>N75+N83</f>
        <v>211827.86629193724</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75" t="s">
        <v>2324</v>
      </c>
      <c r="C102" s="976"/>
      <c r="D102" s="976"/>
      <c r="E102" s="976"/>
      <c r="F102" s="976"/>
      <c r="G102" s="976"/>
      <c r="H102" s="976"/>
      <c r="I102" s="976"/>
      <c r="J102" s="976"/>
      <c r="K102" s="976"/>
      <c r="L102" s="976"/>
      <c r="M102" s="976"/>
      <c r="N102" s="977"/>
    </row>
    <row r="103" spans="2:14" ht="15" customHeight="1">
      <c r="B103" s="975"/>
      <c r="C103" s="976"/>
      <c r="D103" s="976"/>
      <c r="E103" s="976"/>
      <c r="F103" s="976"/>
      <c r="G103" s="976"/>
      <c r="H103" s="976"/>
      <c r="I103" s="976"/>
      <c r="J103" s="976"/>
      <c r="K103" s="976"/>
      <c r="L103" s="976"/>
      <c r="M103" s="976"/>
      <c r="N103" s="977"/>
    </row>
    <row r="104" spans="2:14" ht="30" customHeight="1">
      <c r="B104" s="978" t="s">
        <v>2325</v>
      </c>
      <c r="C104" s="979"/>
      <c r="D104" s="979"/>
      <c r="E104" s="979"/>
      <c r="F104" s="979"/>
      <c r="G104" s="979"/>
      <c r="H104" s="979"/>
      <c r="I104" s="979"/>
      <c r="J104" s="979"/>
      <c r="K104" s="979"/>
      <c r="L104" s="979"/>
      <c r="M104" s="979"/>
      <c r="N104" s="980"/>
    </row>
    <row r="105" spans="2:14">
      <c r="B105" s="978"/>
      <c r="C105" s="979"/>
      <c r="D105" s="979"/>
      <c r="E105" s="979"/>
      <c r="F105" s="979"/>
      <c r="G105" s="979"/>
      <c r="H105" s="979"/>
      <c r="I105" s="979"/>
      <c r="J105" s="979"/>
      <c r="K105" s="979"/>
      <c r="L105" s="979"/>
      <c r="M105" s="979"/>
      <c r="N105" s="98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81"/>
      <c r="K115" s="981"/>
      <c r="L115" s="981"/>
      <c r="M115" s="981"/>
      <c r="N115" s="982"/>
    </row>
    <row r="116" spans="2:14" ht="15" thickBot="1">
      <c r="B116" s="428" t="s">
        <v>2327</v>
      </c>
      <c r="C116" s="429"/>
      <c r="D116" s="429"/>
      <c r="E116" s="268"/>
      <c r="F116" s="268"/>
      <c r="G116" s="268"/>
      <c r="H116" s="268"/>
      <c r="I116" s="268"/>
      <c r="J116" s="983"/>
      <c r="K116" s="983"/>
      <c r="L116" s="983"/>
      <c r="M116" s="983"/>
      <c r="N116" s="98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13" zoomScale="77" zoomScaleNormal="77" workbookViewId="0">
      <selection activeCell="C72" sqref="C72"/>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180</v>
      </c>
      <c r="B36" s="844" t="str">
        <f>VLOOKUP(A36,EQUIPOS!A6:D154,3,FALSE)</f>
        <v>Compresor 120 HP, con martillo.</v>
      </c>
      <c r="C36" s="845"/>
      <c r="D36" s="845"/>
      <c r="E36" s="845"/>
      <c r="F36" s="845"/>
      <c r="G36" s="845"/>
      <c r="H36" s="846"/>
      <c r="I36" s="276"/>
      <c r="J36" s="277"/>
      <c r="K36" s="278">
        <f>VLOOKUP(A36,EQUIPOS!A6:D163,4,FALSE)</f>
        <v>144942</v>
      </c>
      <c r="L36" s="279"/>
      <c r="M36" s="280">
        <v>2.5</v>
      </c>
      <c r="N36" s="281">
        <f>K36/M36</f>
        <v>57976.800000000003</v>
      </c>
    </row>
    <row r="37" spans="1:14">
      <c r="A37" s="119" t="s">
        <v>129</v>
      </c>
      <c r="B37" s="844" t="str">
        <f>VLOOKUP(A37,EQUIPOS!A7:D154,3,FALSE)</f>
        <v xml:space="preserve">Buldozer, Potencia al volante de 140 HP, motor de 2200 RPM, longitud de hoja 4,80m. </v>
      </c>
      <c r="C37" s="845"/>
      <c r="D37" s="845"/>
      <c r="E37" s="845"/>
      <c r="F37" s="845"/>
      <c r="G37" s="845"/>
      <c r="H37" s="846"/>
      <c r="I37" s="430"/>
      <c r="J37" s="431"/>
      <c r="K37" s="278">
        <f>VLOOKUP(A37,EQUIPOS!A7:D164,4,FALSE)</f>
        <v>207171</v>
      </c>
      <c r="L37" s="344"/>
      <c r="M37" s="345">
        <v>100</v>
      </c>
      <c r="N37" s="281">
        <f>K37/M37</f>
        <v>2071.71</v>
      </c>
    </row>
    <row r="38" spans="1:14">
      <c r="A38" s="119" t="s">
        <v>312</v>
      </c>
      <c r="B38" s="844" t="str">
        <f>VLOOKUP(A38,EQUIPOS!A8:D154,3,FALSE)</f>
        <v>Retroexcavadora sobre oruga, potencia 138 HP, balde de 1,5 m3.</v>
      </c>
      <c r="C38" s="845"/>
      <c r="D38" s="845"/>
      <c r="E38" s="845"/>
      <c r="F38" s="845"/>
      <c r="G38" s="845"/>
      <c r="H38" s="846"/>
      <c r="I38" s="337"/>
      <c r="J38" s="339"/>
      <c r="K38" s="278">
        <f>VLOOKUP(A38,EQUIPOS!A8:D165,4,FALSE)</f>
        <v>209009</v>
      </c>
      <c r="L38" s="432"/>
      <c r="M38" s="433">
        <v>16</v>
      </c>
      <c r="N38" s="281">
        <f>K38/M38</f>
        <v>13063.0625</v>
      </c>
    </row>
    <row r="39" spans="1:14">
      <c r="B39" s="844"/>
      <c r="C39" s="845"/>
      <c r="D39" s="845"/>
      <c r="E39" s="850"/>
      <c r="F39" s="845"/>
      <c r="G39" s="845"/>
      <c r="H39" s="846"/>
      <c r="I39" s="42"/>
      <c r="J39" s="43"/>
      <c r="K39" s="283"/>
      <c r="L39" s="285"/>
      <c r="M39" s="286"/>
      <c r="N39" s="287"/>
    </row>
    <row r="40" spans="1:14">
      <c r="B40" s="851" t="s">
        <v>1036</v>
      </c>
      <c r="C40" s="852"/>
      <c r="D40" s="852"/>
      <c r="E40" s="44"/>
      <c r="F40" s="45"/>
      <c r="G40" s="45"/>
      <c r="H40" s="46"/>
      <c r="I40" s="42"/>
      <c r="J40" s="43"/>
      <c r="K40" s="288"/>
      <c r="L40" s="285"/>
      <c r="M40" s="410">
        <v>0.01</v>
      </c>
      <c r="N40" s="353">
        <f>N76*M40</f>
        <v>23.937752440359372</v>
      </c>
    </row>
    <row r="41" spans="1:14" ht="15" thickBot="1">
      <c r="B41" s="844"/>
      <c r="C41" s="845"/>
      <c r="D41" s="845"/>
      <c r="E41" s="845"/>
      <c r="F41" s="845"/>
      <c r="G41" s="845"/>
      <c r="H41" s="846"/>
      <c r="I41" s="853"/>
      <c r="J41" s="854"/>
      <c r="K41" s="47"/>
      <c r="L41" s="855"/>
      <c r="M41" s="856"/>
      <c r="N41" s="111"/>
    </row>
    <row r="42" spans="1:14" ht="15" thickBot="1">
      <c r="B42" s="831" t="s">
        <v>1037</v>
      </c>
      <c r="C42" s="832"/>
      <c r="D42" s="832"/>
      <c r="E42" s="832"/>
      <c r="F42" s="832"/>
      <c r="G42" s="832"/>
      <c r="H42" s="832"/>
      <c r="I42" s="832"/>
      <c r="J42" s="832"/>
      <c r="K42" s="832"/>
      <c r="L42" s="832"/>
      <c r="M42" s="833"/>
      <c r="N42" s="403">
        <f>SUM(N36:N41)</f>
        <v>73135.510252440363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2" t="s">
        <v>1028</v>
      </c>
      <c r="C46" s="823"/>
      <c r="D46" s="823"/>
      <c r="E46" s="823"/>
      <c r="F46" s="823"/>
      <c r="G46" s="823"/>
      <c r="H46" s="823"/>
      <c r="I46" s="824"/>
      <c r="J46" s="324" t="s">
        <v>1029</v>
      </c>
      <c r="K46" s="91" t="s">
        <v>1030</v>
      </c>
      <c r="L46" s="825" t="s">
        <v>1039</v>
      </c>
      <c r="M46" s="824"/>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35000</v>
      </c>
      <c r="N47" s="281">
        <f>K47*M47</f>
        <v>10500</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507338</v>
      </c>
      <c r="N48" s="281">
        <f t="shared" ref="N48:N53" si="0">K48*M48</f>
        <v>1522014</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146651.5</v>
      </c>
      <c r="N49" s="281">
        <f t="shared" si="0"/>
        <v>36662.875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155840</v>
      </c>
      <c r="N50" s="281">
        <f t="shared" si="0"/>
        <v>155840</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900</v>
      </c>
      <c r="N51" s="281">
        <f t="shared" si="0"/>
        <v>900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0</v>
      </c>
      <c r="N52" s="281">
        <f t="shared" si="0"/>
        <v>0</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115760</v>
      </c>
      <c r="N53" s="281">
        <f t="shared" si="0"/>
        <v>150488</v>
      </c>
    </row>
    <row r="54" spans="1:14" ht="15" thickBot="1">
      <c r="B54" s="831" t="s">
        <v>1037</v>
      </c>
      <c r="C54" s="832"/>
      <c r="D54" s="832"/>
      <c r="E54" s="832"/>
      <c r="F54" s="832"/>
      <c r="G54" s="832"/>
      <c r="H54" s="832"/>
      <c r="I54" s="832"/>
      <c r="J54" s="832"/>
      <c r="K54" s="832"/>
      <c r="L54" s="832"/>
      <c r="M54" s="833"/>
      <c r="N54" s="403">
        <f>SUM(N47:N53)</f>
        <v>1876404.875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20">
        <f>VLOOKUP(A59,TRANSPORTE!A5:D117,4,FALSE)</f>
        <v>1236</v>
      </c>
      <c r="M59" s="921"/>
      <c r="N59" s="296">
        <f>K59*L59</f>
        <v>1606.8</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1" t="s">
        <v>1037</v>
      </c>
      <c r="C76" s="832"/>
      <c r="D76" s="832"/>
      <c r="E76" s="832"/>
      <c r="F76" s="832"/>
      <c r="G76" s="832"/>
      <c r="H76" s="832"/>
      <c r="I76" s="838"/>
      <c r="J76" s="838"/>
      <c r="K76" s="838"/>
      <c r="L76" s="838"/>
      <c r="M76" s="839"/>
      <c r="N76" s="310">
        <f>SUM(N70:N75)</f>
        <v>2393.7752440359372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N42+N54+N65+N76</f>
        <v>1953540.9604964764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390708.19209929532</v>
      </c>
      <c r="M83" s="866"/>
      <c r="N83" s="57"/>
    </row>
    <row r="84" spans="1:14">
      <c r="B84" s="95" t="s">
        <v>1057</v>
      </c>
      <c r="C84" s="96"/>
      <c r="D84" s="96"/>
      <c r="E84" s="96"/>
      <c r="F84" s="96"/>
      <c r="G84" s="96"/>
      <c r="H84" s="96"/>
      <c r="I84" s="93"/>
      <c r="J84" s="94"/>
      <c r="K84" s="313">
        <v>0.05</v>
      </c>
      <c r="L84" s="865">
        <f>N78*K84</f>
        <v>97677.048024823831</v>
      </c>
      <c r="M84" s="866"/>
      <c r="N84" s="57"/>
    </row>
    <row r="85" spans="1:14" ht="15" thickBot="1">
      <c r="B85" s="97" t="s">
        <v>1058</v>
      </c>
      <c r="C85" s="98"/>
      <c r="D85" s="98"/>
      <c r="E85" s="98"/>
      <c r="F85" s="98"/>
      <c r="G85" s="98"/>
      <c r="H85" s="98"/>
      <c r="I85" s="99"/>
      <c r="J85" s="100"/>
      <c r="K85" s="314">
        <v>0.05</v>
      </c>
      <c r="L85" s="867">
        <f>N78*K85</f>
        <v>97677.048024823831</v>
      </c>
      <c r="M85" s="868"/>
      <c r="N85" s="57"/>
    </row>
    <row r="86" spans="1:14" ht="15" thickBot="1">
      <c r="B86" s="831" t="s">
        <v>1037</v>
      </c>
      <c r="C86" s="832"/>
      <c r="D86" s="832"/>
      <c r="E86" s="832"/>
      <c r="F86" s="832"/>
      <c r="G86" s="832"/>
      <c r="H86" s="832"/>
      <c r="I86" s="832"/>
      <c r="J86" s="832"/>
      <c r="K86" s="832"/>
      <c r="L86" s="832"/>
      <c r="M86" s="833"/>
      <c r="N86" s="58">
        <f>L83+L84+L85</f>
        <v>586062.28814894299</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2539603.2486454193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10" zoomScale="77" zoomScaleNormal="77" workbookViewId="0">
      <selection activeCell="C72" sqref="C72"/>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180</v>
      </c>
      <c r="B36" s="844" t="str">
        <f>VLOOKUP(A36,EQUIPOS!A6:D154,3,FALSE)</f>
        <v>Compresor 120 HP, con martillo.</v>
      </c>
      <c r="C36" s="845"/>
      <c r="D36" s="845"/>
      <c r="E36" s="845"/>
      <c r="F36" s="845"/>
      <c r="G36" s="845"/>
      <c r="H36" s="846"/>
      <c r="I36" s="276"/>
      <c r="J36" s="277"/>
      <c r="K36" s="278">
        <f>VLOOKUP(A36,EQUIPOS!A6:D163,4,FALSE)</f>
        <v>144942</v>
      </c>
      <c r="L36" s="279"/>
      <c r="M36" s="345">
        <v>2.5</v>
      </c>
      <c r="N36" s="281">
        <f>K36/M36</f>
        <v>57976.800000000003</v>
      </c>
    </row>
    <row r="37" spans="1:14">
      <c r="A37" s="119" t="s">
        <v>129</v>
      </c>
      <c r="B37" s="844" t="str">
        <f>VLOOKUP(A37,EQUIPOS!A7:D154,3,FALSE)</f>
        <v xml:space="preserve">Buldozer, Potencia al volante de 140 HP, motor de 2200 RPM, longitud de hoja 4,80m. </v>
      </c>
      <c r="C37" s="845"/>
      <c r="D37" s="845"/>
      <c r="E37" s="845"/>
      <c r="F37" s="845"/>
      <c r="G37" s="845"/>
      <c r="H37" s="846"/>
      <c r="I37" s="430"/>
      <c r="J37" s="431"/>
      <c r="K37" s="278">
        <f>VLOOKUP(A37,EQUIPOS!A7:D164,4,FALSE)</f>
        <v>207171</v>
      </c>
      <c r="L37" s="344"/>
      <c r="M37" s="345">
        <v>100</v>
      </c>
      <c r="N37" s="281">
        <f>K37/M37</f>
        <v>2071.71</v>
      </c>
    </row>
    <row r="38" spans="1:14">
      <c r="A38" s="119" t="s">
        <v>261</v>
      </c>
      <c r="B38" s="844" t="str">
        <f>VLOOKUP(A38,EQUIPOS!A8:D154,3,FALSE)</f>
        <v xml:space="preserve">Motobomba 3 PULGADAS (incluye operario)
</v>
      </c>
      <c r="C38" s="845"/>
      <c r="D38" s="845"/>
      <c r="E38" s="845"/>
      <c r="F38" s="845"/>
      <c r="G38" s="845"/>
      <c r="H38" s="846"/>
      <c r="I38" s="337"/>
      <c r="J38" s="339"/>
      <c r="K38" s="278">
        <f>VLOOKUP(A38,EQUIPOS!A8:D165,4,FALSE)</f>
        <v>10674</v>
      </c>
      <c r="L38" s="432"/>
      <c r="M38" s="433">
        <v>8</v>
      </c>
      <c r="N38" s="281">
        <f>K38/M38</f>
        <v>1334.25</v>
      </c>
    </row>
    <row r="39" spans="1:14">
      <c r="A39" t="s">
        <v>312</v>
      </c>
      <c r="B39" s="844" t="str">
        <f>VLOOKUP(A39,EQUIPOS!A9:D154,3,FALSE)</f>
        <v>Retroexcavadora sobre oruga, potencia 138 HP, balde de 1,5 m3.</v>
      </c>
      <c r="C39" s="845"/>
      <c r="D39" s="845"/>
      <c r="E39" s="845"/>
      <c r="F39" s="845"/>
      <c r="G39" s="845"/>
      <c r="H39" s="846"/>
      <c r="I39" s="42"/>
      <c r="J39" s="43"/>
      <c r="K39" s="278">
        <f>VLOOKUP(A39,EQUIPOS!A9:D166,4,FALSE)</f>
        <v>209009</v>
      </c>
      <c r="L39" s="285"/>
      <c r="M39" s="345">
        <v>8</v>
      </c>
      <c r="N39" s="281">
        <f>K39/M39</f>
        <v>26126.125</v>
      </c>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N78*M41</f>
        <v>204.2688208244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87713.153820824416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35000</v>
      </c>
      <c r="N48" s="281">
        <f>K48*M48</f>
        <v>10500</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507338</v>
      </c>
      <c r="N49" s="281">
        <f t="shared" ref="N49:N54" si="0">K49*M49</f>
        <v>1522014</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146651.5</v>
      </c>
      <c r="N50" s="281">
        <f t="shared" si="0"/>
        <v>36662.875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155840</v>
      </c>
      <c r="N51" s="281">
        <f t="shared" si="0"/>
        <v>155840</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900</v>
      </c>
      <c r="N52" s="281">
        <f t="shared" si="0"/>
        <v>900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0</v>
      </c>
      <c r="N53" s="281">
        <f>K53*M53</f>
        <v>0</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115760</v>
      </c>
      <c r="N54" s="281">
        <f t="shared" si="0"/>
        <v>150488</v>
      </c>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1876404.875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20">
        <f>VLOOKUP(A61,TRANSPORTE!A5:D117,4,FALSE)</f>
        <v>1236</v>
      </c>
      <c r="M61" s="921"/>
      <c r="N61" s="296">
        <f>K61*L61</f>
        <v>1606.8</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1606.8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20426.882082439999</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1986151.7109032643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397230.34218065289</v>
      </c>
      <c r="M85" s="866"/>
      <c r="N85" s="57"/>
    </row>
    <row r="86" spans="1:14">
      <c r="B86" s="95" t="s">
        <v>1057</v>
      </c>
      <c r="C86" s="96"/>
      <c r="D86" s="96"/>
      <c r="E86" s="96"/>
      <c r="F86" s="96"/>
      <c r="G86" s="96"/>
      <c r="H86" s="96"/>
      <c r="I86" s="93"/>
      <c r="J86" s="94"/>
      <c r="K86" s="313">
        <v>0.05</v>
      </c>
      <c r="L86" s="865">
        <f>N80*K86</f>
        <v>99307.585545163223</v>
      </c>
      <c r="M86" s="866"/>
      <c r="N86" s="57"/>
    </row>
    <row r="87" spans="1:14" ht="15" thickBot="1">
      <c r="B87" s="97" t="s">
        <v>1058</v>
      </c>
      <c r="C87" s="98"/>
      <c r="D87" s="98"/>
      <c r="E87" s="98"/>
      <c r="F87" s="98"/>
      <c r="G87" s="98"/>
      <c r="H87" s="98"/>
      <c r="I87" s="99"/>
      <c r="J87" s="100"/>
      <c r="K87" s="314">
        <v>0.05</v>
      </c>
      <c r="L87" s="867">
        <f>N80*K87</f>
        <v>99307.585545163223</v>
      </c>
      <c r="M87" s="868"/>
      <c r="N87" s="57"/>
    </row>
    <row r="88" spans="1:14" ht="15" thickBot="1">
      <c r="B88" s="831" t="s">
        <v>1037</v>
      </c>
      <c r="C88" s="832"/>
      <c r="D88" s="832"/>
      <c r="E88" s="832"/>
      <c r="F88" s="832"/>
      <c r="G88" s="832"/>
      <c r="H88" s="832"/>
      <c r="I88" s="832"/>
      <c r="J88" s="832"/>
      <c r="K88" s="832"/>
      <c r="L88" s="832"/>
      <c r="M88" s="833"/>
      <c r="N88" s="58">
        <f>L85+L86+L87</f>
        <v>595845.5132709794</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2581997.2241742439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0" zoomScale="77" zoomScaleNormal="77" workbookViewId="0">
      <selection activeCell="C72" sqref="C72"/>
    </sheetView>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2.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129</v>
      </c>
      <c r="B36" s="844" t="str">
        <f>VLOOKUP(A36,EQUIPOS!A6:D154,3,FALSE)</f>
        <v xml:space="preserve">Buldozer, Potencia al volante de 140 HP, motor de 2200 RPM, longitud de hoja 4,80m. </v>
      </c>
      <c r="C36" s="845"/>
      <c r="D36" s="845"/>
      <c r="E36" s="845"/>
      <c r="F36" s="845"/>
      <c r="G36" s="845"/>
      <c r="H36" s="846"/>
      <c r="I36" s="276"/>
      <c r="J36" s="277"/>
      <c r="K36" s="278">
        <f>VLOOKUP(A36,EQUIPOS!A6:D163,4,FALSE)</f>
        <v>207171</v>
      </c>
      <c r="L36" s="279"/>
      <c r="M36" s="345">
        <v>100</v>
      </c>
      <c r="N36" s="281">
        <f>K36/M36</f>
        <v>2071.71</v>
      </c>
    </row>
    <row r="37" spans="1:14">
      <c r="A37" s="119" t="s">
        <v>312</v>
      </c>
      <c r="B37" s="844" t="str">
        <f>VLOOKUP(A37,EQUIPOS!A7:D154,3,FALSE)</f>
        <v>Retroexcavadora sobre oruga, potencia 138 HP, balde de 1,5 m3.</v>
      </c>
      <c r="C37" s="845"/>
      <c r="D37" s="845"/>
      <c r="E37" s="845"/>
      <c r="F37" s="845"/>
      <c r="G37" s="845"/>
      <c r="H37" s="846"/>
      <c r="I37" s="430"/>
      <c r="J37" s="431"/>
      <c r="K37" s="278">
        <f>VLOOKUP(A37,EQUIPOS!A7:D164,4,FALSE)</f>
        <v>209009</v>
      </c>
      <c r="L37" s="344"/>
      <c r="M37" s="345">
        <v>35</v>
      </c>
      <c r="N37" s="281">
        <f>K37/M37</f>
        <v>5971.6857142857143</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7.2953150294428575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8050.6910293151568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115760</v>
      </c>
      <c r="N48" s="281">
        <f>K48*M48</f>
        <v>150488</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31" t="s">
        <v>1037</v>
      </c>
      <c r="C55" s="832"/>
      <c r="D55" s="832"/>
      <c r="E55" s="832"/>
      <c r="F55" s="832"/>
      <c r="G55" s="832"/>
      <c r="H55" s="832"/>
      <c r="I55" s="832"/>
      <c r="J55" s="832"/>
      <c r="K55" s="832"/>
      <c r="L55" s="832"/>
      <c r="M55" s="833"/>
      <c r="N55" s="403">
        <f>SUM(N48:N54)</f>
        <v>150488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729.53150294428576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160875.02253225941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32175.004506451882</v>
      </c>
      <c r="M84" s="866"/>
      <c r="N84" s="57"/>
    </row>
    <row r="85" spans="1:14">
      <c r="B85" s="95" t="s">
        <v>1057</v>
      </c>
      <c r="C85" s="96"/>
      <c r="D85" s="96"/>
      <c r="E85" s="96"/>
      <c r="F85" s="96"/>
      <c r="G85" s="96"/>
      <c r="H85" s="96"/>
      <c r="I85" s="93"/>
      <c r="J85" s="94"/>
      <c r="K85" s="313">
        <v>0.05</v>
      </c>
      <c r="L85" s="865">
        <f>N79*K85</f>
        <v>8043.7511266129704</v>
      </c>
      <c r="M85" s="866"/>
      <c r="N85" s="57"/>
    </row>
    <row r="86" spans="1:14" ht="15" thickBot="1">
      <c r="B86" s="97" t="s">
        <v>1058</v>
      </c>
      <c r="C86" s="98"/>
      <c r="D86" s="98"/>
      <c r="E86" s="98"/>
      <c r="F86" s="98"/>
      <c r="G86" s="98"/>
      <c r="H86" s="98"/>
      <c r="I86" s="99"/>
      <c r="J86" s="100"/>
      <c r="K86" s="314">
        <v>0.05</v>
      </c>
      <c r="L86" s="867">
        <f>N79*K86</f>
        <v>8043.7511266129704</v>
      </c>
      <c r="M86" s="868"/>
      <c r="N86" s="57"/>
    </row>
    <row r="87" spans="1:14" ht="15" thickBot="1">
      <c r="B87" s="831" t="s">
        <v>1037</v>
      </c>
      <c r="C87" s="832"/>
      <c r="D87" s="832"/>
      <c r="E87" s="832"/>
      <c r="F87" s="832"/>
      <c r="G87" s="832"/>
      <c r="H87" s="832"/>
      <c r="I87" s="832"/>
      <c r="J87" s="832"/>
      <c r="K87" s="832"/>
      <c r="L87" s="832"/>
      <c r="M87" s="833"/>
      <c r="N87" s="58">
        <f>L84+L85+L86</f>
        <v>48262.506759677824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209137.52929193724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10" zoomScale="76" zoomScaleNormal="76" workbookViewId="0">
      <selection activeCell="C72" sqref="C72"/>
    </sheetView>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75" customHeight="1" thickBot="1">
      <c r="B29" s="77" t="s">
        <v>1027</v>
      </c>
      <c r="C29" s="840" t="s">
        <v>1028</v>
      </c>
      <c r="D29" s="841"/>
      <c r="E29" s="841"/>
      <c r="F29" s="841"/>
      <c r="G29" s="841"/>
      <c r="H29" s="841"/>
      <c r="I29" s="841"/>
      <c r="J29" s="78"/>
      <c r="K29" s="351" t="s">
        <v>2321</v>
      </c>
      <c r="L29" s="842" t="s">
        <v>1029</v>
      </c>
      <c r="M29" s="84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12" t="s">
        <v>1028</v>
      </c>
      <c r="C34" s="813"/>
      <c r="D34" s="813"/>
      <c r="E34" s="813"/>
      <c r="F34" s="813"/>
      <c r="G34" s="813"/>
      <c r="H34" s="814"/>
      <c r="I34" s="815" t="s">
        <v>1032</v>
      </c>
      <c r="J34" s="816"/>
      <c r="K34" s="75" t="s">
        <v>1033</v>
      </c>
      <c r="L34" s="817" t="s">
        <v>1034</v>
      </c>
      <c r="M34" s="814"/>
      <c r="N34" s="76" t="s">
        <v>1035</v>
      </c>
    </row>
    <row r="35" spans="1:14">
      <c r="A35" s="119" t="s">
        <v>263</v>
      </c>
      <c r="B35" s="844" t="str">
        <f>VLOOKUP(A35,EQUIPOS!A6:D154,3,FALSE)</f>
        <v xml:space="preserve">Motobomba 4 pulgadas
</v>
      </c>
      <c r="C35" s="845"/>
      <c r="D35" s="845"/>
      <c r="E35" s="845"/>
      <c r="F35" s="845"/>
      <c r="G35" s="845"/>
      <c r="H35" s="846"/>
      <c r="I35" s="276"/>
      <c r="J35" s="277"/>
      <c r="K35" s="278">
        <f>VLOOKUP(A35,EQUIPOS!A6:D163,4,FALSE)</f>
        <v>11573</v>
      </c>
      <c r="L35" s="279"/>
      <c r="M35" s="345">
        <v>21</v>
      </c>
      <c r="N35" s="281">
        <f>K35/M35</f>
        <v>551.09523809523807</v>
      </c>
    </row>
    <row r="36" spans="1:14">
      <c r="A36" s="119" t="s">
        <v>129</v>
      </c>
      <c r="B36" s="844" t="str">
        <f>VLOOKUP(A36,EQUIPOS!A7:D154,3,FALSE)</f>
        <v xml:space="preserve">Buldozer, Potencia al volante de 140 HP, motor de 2200 RPM, longitud de hoja 4,80m. </v>
      </c>
      <c r="C36" s="845"/>
      <c r="D36" s="845"/>
      <c r="E36" s="845"/>
      <c r="F36" s="845"/>
      <c r="G36" s="845"/>
      <c r="H36" s="846"/>
      <c r="I36" s="430"/>
      <c r="J36" s="431"/>
      <c r="K36" s="278">
        <f>VLOOKUP(A36,EQUIPOS!A7:D164,4,FALSE)</f>
        <v>207171</v>
      </c>
      <c r="L36" s="344"/>
      <c r="M36" s="345">
        <v>100</v>
      </c>
      <c r="N36" s="281">
        <f>K36/M36</f>
        <v>2071.71</v>
      </c>
    </row>
    <row r="37" spans="1:14">
      <c r="A37" s="119" t="s">
        <v>312</v>
      </c>
      <c r="B37" s="844" t="str">
        <f>VLOOKUP(A37,EQUIPOS!A8:D154,3,FALSE)</f>
        <v>Retroexcavadora sobre oruga, potencia 138 HP, balde de 1,5 m3.</v>
      </c>
      <c r="C37" s="845"/>
      <c r="D37" s="845"/>
      <c r="E37" s="845"/>
      <c r="F37" s="845"/>
      <c r="G37" s="845"/>
      <c r="H37" s="846"/>
      <c r="I37" s="337"/>
      <c r="J37" s="339"/>
      <c r="K37" s="278">
        <f>VLOOKUP(A37,EQUIPOS!A8:D165,4,FALSE)</f>
        <v>209009</v>
      </c>
      <c r="L37" s="432"/>
      <c r="M37" s="433">
        <v>21</v>
      </c>
      <c r="N37" s="281">
        <f>K37/M37</f>
        <v>9952.8095238095229</v>
      </c>
    </row>
    <row r="38" spans="1:14">
      <c r="B38" s="844"/>
      <c r="C38" s="845"/>
      <c r="D38" s="845"/>
      <c r="E38" s="845"/>
      <c r="F38" s="845"/>
      <c r="G38" s="845"/>
      <c r="H38" s="846"/>
      <c r="I38" s="42"/>
      <c r="J38" s="43"/>
      <c r="K38" s="278"/>
      <c r="L38" s="285"/>
      <c r="M38" s="345"/>
      <c r="N38" s="281"/>
    </row>
    <row r="39" spans="1:14">
      <c r="B39" s="329"/>
      <c r="C39" s="330"/>
      <c r="D39" s="330"/>
      <c r="E39" s="330"/>
      <c r="F39" s="332"/>
      <c r="G39" s="332"/>
      <c r="H39" s="131"/>
      <c r="I39" s="42"/>
      <c r="J39" s="43"/>
      <c r="K39" s="278"/>
      <c r="L39" s="285"/>
      <c r="M39" s="286"/>
      <c r="N39" s="282"/>
    </row>
    <row r="40" spans="1:14">
      <c r="B40" s="851" t="s">
        <v>1036</v>
      </c>
      <c r="C40" s="852"/>
      <c r="D40" s="852"/>
      <c r="E40" s="44"/>
      <c r="F40" s="45"/>
      <c r="G40" s="45"/>
      <c r="H40" s="46"/>
      <c r="I40" s="42"/>
      <c r="J40" s="43"/>
      <c r="K40" s="288"/>
      <c r="L40" s="285"/>
      <c r="M40" s="410">
        <v>0.01</v>
      </c>
      <c r="N40" s="353">
        <f>N76*M40</f>
        <v>12.158858382404762</v>
      </c>
    </row>
    <row r="41" spans="1:14" ht="15" thickBot="1">
      <c r="B41" s="844"/>
      <c r="C41" s="845"/>
      <c r="D41" s="845"/>
      <c r="E41" s="845"/>
      <c r="F41" s="845"/>
      <c r="G41" s="845"/>
      <c r="H41" s="846"/>
      <c r="I41" s="853"/>
      <c r="J41" s="854"/>
      <c r="K41" s="47"/>
      <c r="L41" s="855"/>
      <c r="M41" s="856"/>
      <c r="N41" s="111"/>
    </row>
    <row r="42" spans="1:14" ht="15" thickBot="1">
      <c r="B42" s="831" t="s">
        <v>1037</v>
      </c>
      <c r="C42" s="832"/>
      <c r="D42" s="832"/>
      <c r="E42" s="832"/>
      <c r="F42" s="832"/>
      <c r="G42" s="832"/>
      <c r="H42" s="832"/>
      <c r="I42" s="832"/>
      <c r="J42" s="832"/>
      <c r="K42" s="832"/>
      <c r="L42" s="832"/>
      <c r="M42" s="833"/>
      <c r="N42" s="403">
        <f>SUM(N35:N41)</f>
        <v>12587.773620287166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2" t="s">
        <v>1028</v>
      </c>
      <c r="C46" s="823"/>
      <c r="D46" s="823"/>
      <c r="E46" s="823"/>
      <c r="F46" s="823"/>
      <c r="G46" s="823"/>
      <c r="H46" s="823"/>
      <c r="I46" s="824"/>
      <c r="J46" s="324" t="s">
        <v>1029</v>
      </c>
      <c r="K46" s="91" t="s">
        <v>1030</v>
      </c>
      <c r="L46" s="825" t="s">
        <v>1039</v>
      </c>
      <c r="M46" s="824"/>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115760</v>
      </c>
      <c r="N47" s="281">
        <f>K47*M47</f>
        <v>150488</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1" t="s">
        <v>1037</v>
      </c>
      <c r="C54" s="832"/>
      <c r="D54" s="832"/>
      <c r="E54" s="832"/>
      <c r="F54" s="832"/>
      <c r="G54" s="832"/>
      <c r="H54" s="832"/>
      <c r="I54" s="832"/>
      <c r="J54" s="832"/>
      <c r="K54" s="832"/>
      <c r="L54" s="832"/>
      <c r="M54" s="833"/>
      <c r="N54" s="403">
        <f>SUM(N47:N53)</f>
        <v>150488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20">
        <f>VLOOKUP(A59,TRANSPORTE!A5:D117,4,FALSE)</f>
        <v>1236</v>
      </c>
      <c r="M59" s="921"/>
      <c r="N59" s="296">
        <f>K59*L59</f>
        <v>1606.8</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1606.8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133"/>
    </row>
    <row r="76" spans="1:15" ht="15" thickBot="1">
      <c r="B76" s="837" t="s">
        <v>1037</v>
      </c>
      <c r="C76" s="838"/>
      <c r="D76" s="838"/>
      <c r="E76" s="838"/>
      <c r="F76" s="838"/>
      <c r="G76" s="838"/>
      <c r="H76" s="838"/>
      <c r="I76" s="838"/>
      <c r="J76" s="838"/>
      <c r="K76" s="838"/>
      <c r="L76" s="838"/>
      <c r="M76" s="839"/>
      <c r="N76" s="469">
        <f>SUM(N70:N75)</f>
        <v>1215.8858382404762</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N42+N54+N65+N76</f>
        <v>165898.45945852762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33179.691891705523</v>
      </c>
      <c r="M83" s="866"/>
      <c r="N83" s="57"/>
    </row>
    <row r="84" spans="1:14">
      <c r="B84" s="95" t="s">
        <v>1057</v>
      </c>
      <c r="C84" s="96"/>
      <c r="D84" s="96"/>
      <c r="E84" s="96"/>
      <c r="F84" s="96"/>
      <c r="G84" s="96"/>
      <c r="H84" s="96"/>
      <c r="I84" s="93"/>
      <c r="J84" s="94"/>
      <c r="K84" s="313">
        <v>0.05</v>
      </c>
      <c r="L84" s="865">
        <f>N78*K84</f>
        <v>8294.9229729263807</v>
      </c>
      <c r="M84" s="866"/>
      <c r="N84" s="57"/>
    </row>
    <row r="85" spans="1:14" ht="15" thickBot="1">
      <c r="B85" s="97" t="s">
        <v>1058</v>
      </c>
      <c r="C85" s="98"/>
      <c r="D85" s="98"/>
      <c r="E85" s="98"/>
      <c r="F85" s="98"/>
      <c r="G85" s="98"/>
      <c r="H85" s="98"/>
      <c r="I85" s="99"/>
      <c r="J85" s="100"/>
      <c r="K85" s="314">
        <v>0.05</v>
      </c>
      <c r="L85" s="867">
        <f>N78*K85</f>
        <v>8294.9229729263807</v>
      </c>
      <c r="M85" s="868"/>
      <c r="N85" s="57"/>
    </row>
    <row r="86" spans="1:14" ht="15" thickBot="1">
      <c r="B86" s="831" t="s">
        <v>1037</v>
      </c>
      <c r="C86" s="832"/>
      <c r="D86" s="832"/>
      <c r="E86" s="832"/>
      <c r="F86" s="832"/>
      <c r="G86" s="832"/>
      <c r="H86" s="832"/>
      <c r="I86" s="832"/>
      <c r="J86" s="832"/>
      <c r="K86" s="832"/>
      <c r="L86" s="832"/>
      <c r="M86" s="833"/>
      <c r="N86" s="58">
        <f>L83+L84+L85</f>
        <v>49769.537837558288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215667.9972960859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10" zoomScale="77" zoomScaleNormal="77" workbookViewId="0">
      <selection activeCell="C72" sqref="C72"/>
    </sheetView>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345">
        <v>2.5</v>
      </c>
      <c r="N36" s="281">
        <f>K36/M36</f>
        <v>9059.2000000000007</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9442.2040390457514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25000</v>
      </c>
      <c r="N48" s="281">
        <f>K48*M48</f>
        <v>32500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28090</v>
      </c>
      <c r="N49" s="281">
        <f>K49*M49</f>
        <v>842700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875200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893909.08481996076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178781.81696399217</v>
      </c>
      <c r="M84" s="866"/>
      <c r="N84" s="57"/>
    </row>
    <row r="85" spans="1:14">
      <c r="B85" s="95" t="s">
        <v>1057</v>
      </c>
      <c r="C85" s="96"/>
      <c r="D85" s="96"/>
      <c r="E85" s="96"/>
      <c r="F85" s="96"/>
      <c r="G85" s="96"/>
      <c r="H85" s="96"/>
      <c r="I85" s="93"/>
      <c r="J85" s="94"/>
      <c r="K85" s="313">
        <v>0.05</v>
      </c>
      <c r="L85" s="865">
        <f>N79*K85</f>
        <v>44695.454240998042</v>
      </c>
      <c r="M85" s="866"/>
      <c r="N85" s="57"/>
    </row>
    <row r="86" spans="1:14" ht="15" thickBot="1">
      <c r="B86" s="97" t="s">
        <v>1058</v>
      </c>
      <c r="C86" s="98"/>
      <c r="D86" s="98"/>
      <c r="E86" s="98"/>
      <c r="F86" s="98"/>
      <c r="G86" s="98"/>
      <c r="H86" s="98"/>
      <c r="I86" s="99"/>
      <c r="J86" s="100"/>
      <c r="K86" s="314">
        <v>0.05</v>
      </c>
      <c r="L86" s="867">
        <f>N79*K86</f>
        <v>44695.454240998042</v>
      </c>
      <c r="M86" s="868"/>
      <c r="N86" s="57"/>
    </row>
    <row r="87" spans="1:14" ht="15" thickBot="1">
      <c r="B87" s="831" t="s">
        <v>1037</v>
      </c>
      <c r="C87" s="832"/>
      <c r="D87" s="832"/>
      <c r="E87" s="832"/>
      <c r="F87" s="832"/>
      <c r="G87" s="832"/>
      <c r="H87" s="832"/>
      <c r="I87" s="832"/>
      <c r="J87" s="832"/>
      <c r="K87" s="832"/>
      <c r="L87" s="832"/>
      <c r="M87" s="833"/>
      <c r="N87" s="58">
        <f>L84+L85+L86</f>
        <v>268172.72544598824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1162081.810265949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345">
        <v>2.5</v>
      </c>
      <c r="N36" s="281">
        <f>K36/M36</f>
        <v>9059.2000000000007</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9442.2040390457514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17255</v>
      </c>
      <c r="N48" s="281">
        <f>K48*M48</f>
        <v>22431.5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28090</v>
      </c>
      <c r="N49" s="281">
        <f>K49*M49</f>
        <v>842700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865131.5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51"/>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883840.58481996076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176768.11696399216</v>
      </c>
      <c r="M84" s="866"/>
      <c r="N84" s="57"/>
    </row>
    <row r="85" spans="1:14">
      <c r="B85" s="95" t="s">
        <v>1057</v>
      </c>
      <c r="C85" s="96"/>
      <c r="D85" s="96"/>
      <c r="E85" s="96"/>
      <c r="F85" s="96"/>
      <c r="G85" s="96"/>
      <c r="H85" s="96"/>
      <c r="I85" s="93"/>
      <c r="J85" s="94"/>
      <c r="K85" s="313">
        <v>0.05</v>
      </c>
      <c r="L85" s="865">
        <f>N79*K85</f>
        <v>44192.029240998039</v>
      </c>
      <c r="M85" s="866"/>
      <c r="N85" s="57"/>
    </row>
    <row r="86" spans="1:14" ht="15" thickBot="1">
      <c r="B86" s="97" t="s">
        <v>1058</v>
      </c>
      <c r="C86" s="98"/>
      <c r="D86" s="98"/>
      <c r="E86" s="98"/>
      <c r="F86" s="98"/>
      <c r="G86" s="98"/>
      <c r="H86" s="98"/>
      <c r="I86" s="99"/>
      <c r="J86" s="100"/>
      <c r="K86" s="314">
        <v>0.05</v>
      </c>
      <c r="L86" s="867">
        <f>N79*K86</f>
        <v>44192.029240998039</v>
      </c>
      <c r="M86" s="868"/>
      <c r="N86" s="57"/>
    </row>
    <row r="87" spans="1:14" ht="15" thickBot="1">
      <c r="B87" s="831" t="s">
        <v>1037</v>
      </c>
      <c r="C87" s="832"/>
      <c r="D87" s="832"/>
      <c r="E87" s="832"/>
      <c r="F87" s="832"/>
      <c r="G87" s="832"/>
      <c r="H87" s="832"/>
      <c r="I87" s="832"/>
      <c r="J87" s="832"/>
      <c r="K87" s="832"/>
      <c r="L87" s="832"/>
      <c r="M87" s="833"/>
      <c r="N87" s="58">
        <f>L84+L85+L86</f>
        <v>265152.17544598825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1148992.7602659489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topLeftCell="A10" zoomScale="76" zoomScaleNormal="76" workbookViewId="0">
      <selection activeCell="C72" sqref="C72"/>
    </sheetView>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345">
        <v>2.5</v>
      </c>
      <c r="N36" s="281">
        <f>K36/M36</f>
        <v>9059.2000000000007</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9442.2040390457514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40460</v>
      </c>
      <c r="N48" s="281">
        <f>K48*M48</f>
        <v>52598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28090</v>
      </c>
      <c r="N49" s="281">
        <f>K49*M49</f>
        <v>842700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895298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914007.08481996076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182801.41696399217</v>
      </c>
      <c r="M84" s="866"/>
      <c r="N84" s="57"/>
    </row>
    <row r="85" spans="1:14">
      <c r="B85" s="95" t="s">
        <v>1057</v>
      </c>
      <c r="C85" s="96"/>
      <c r="D85" s="96"/>
      <c r="E85" s="96"/>
      <c r="F85" s="96"/>
      <c r="G85" s="96"/>
      <c r="H85" s="96"/>
      <c r="I85" s="93"/>
      <c r="J85" s="94"/>
      <c r="K85" s="313">
        <v>0.05</v>
      </c>
      <c r="L85" s="865">
        <f>N79*K85</f>
        <v>45700.354240998044</v>
      </c>
      <c r="M85" s="866"/>
      <c r="N85" s="57"/>
    </row>
    <row r="86" spans="1:14" ht="15" thickBot="1">
      <c r="B86" s="97" t="s">
        <v>1058</v>
      </c>
      <c r="C86" s="98"/>
      <c r="D86" s="98"/>
      <c r="E86" s="98"/>
      <c r="F86" s="98"/>
      <c r="G86" s="98"/>
      <c r="H86" s="98"/>
      <c r="I86" s="99"/>
      <c r="J86" s="100"/>
      <c r="K86" s="314">
        <v>0.05</v>
      </c>
      <c r="L86" s="867">
        <f>N79*K86</f>
        <v>45700.354240998044</v>
      </c>
      <c r="M86" s="868"/>
      <c r="N86" s="57"/>
    </row>
    <row r="87" spans="1:14" ht="15" thickBot="1">
      <c r="B87" s="831" t="s">
        <v>1037</v>
      </c>
      <c r="C87" s="832"/>
      <c r="D87" s="832"/>
      <c r="E87" s="832"/>
      <c r="F87" s="832"/>
      <c r="G87" s="832"/>
      <c r="H87" s="832"/>
      <c r="I87" s="832"/>
      <c r="J87" s="832"/>
      <c r="K87" s="832"/>
      <c r="L87" s="832"/>
      <c r="M87" s="833"/>
      <c r="N87" s="58">
        <f>L84+L85+L86</f>
        <v>274202.12544598826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1188209.2102659489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election activeCell="C72" sqref="C72"/>
    </sheetView>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162</v>
      </c>
      <c r="B36" s="844" t="str">
        <f>VLOOKUP(A36,EQUIPOS!A6:D154,3,FALSE)</f>
        <v>Compactador manual (SALTARIN) Peso de operación (Kg.) 52, Fuerza de impacto por golpe (KN) 12.</v>
      </c>
      <c r="C36" s="845"/>
      <c r="D36" s="845"/>
      <c r="E36" s="845"/>
      <c r="F36" s="845"/>
      <c r="G36" s="845"/>
      <c r="H36" s="846"/>
      <c r="I36" s="276"/>
      <c r="J36" s="277"/>
      <c r="K36" s="278">
        <f>VLOOKUP(A36,EQUIPOS!A6:D163,4,FALSE)</f>
        <v>22648</v>
      </c>
      <c r="L36" s="279"/>
      <c r="M36" s="345">
        <v>2.5</v>
      </c>
      <c r="N36" s="281">
        <f>K36/M36</f>
        <v>9059.2000000000007</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9442.2040390457514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50456</v>
      </c>
      <c r="N48" s="281">
        <f>K48*M48</f>
        <v>65592.800000000003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28090</v>
      </c>
      <c r="N49" s="281">
        <f>K49*M49</f>
        <v>842700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908292.8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927001.8848199608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185400.37696399217</v>
      </c>
      <c r="M84" s="866"/>
      <c r="N84" s="57"/>
    </row>
    <row r="85" spans="1:14">
      <c r="B85" s="95" t="s">
        <v>1057</v>
      </c>
      <c r="C85" s="96"/>
      <c r="D85" s="96"/>
      <c r="E85" s="96"/>
      <c r="F85" s="96"/>
      <c r="G85" s="96"/>
      <c r="H85" s="96"/>
      <c r="I85" s="93"/>
      <c r="J85" s="94"/>
      <c r="K85" s="313">
        <v>0.05</v>
      </c>
      <c r="L85" s="865">
        <f>N79*K85</f>
        <v>46350.094240998042</v>
      </c>
      <c r="M85" s="866"/>
      <c r="N85" s="57"/>
    </row>
    <row r="86" spans="1:14" ht="15" thickBot="1">
      <c r="B86" s="97" t="s">
        <v>1058</v>
      </c>
      <c r="C86" s="98"/>
      <c r="D86" s="98"/>
      <c r="E86" s="98"/>
      <c r="F86" s="98"/>
      <c r="G86" s="98"/>
      <c r="H86" s="98"/>
      <c r="I86" s="99"/>
      <c r="J86" s="100"/>
      <c r="K86" s="314">
        <v>0.05</v>
      </c>
      <c r="L86" s="867">
        <f>N79*K86</f>
        <v>46350.094240998042</v>
      </c>
      <c r="M86" s="868"/>
      <c r="N86" s="57"/>
    </row>
    <row r="87" spans="1:14" ht="15" thickBot="1">
      <c r="B87" s="831" t="s">
        <v>1037</v>
      </c>
      <c r="C87" s="832"/>
      <c r="D87" s="832"/>
      <c r="E87" s="832"/>
      <c r="F87" s="832"/>
      <c r="G87" s="832"/>
      <c r="H87" s="832"/>
      <c r="I87" s="832"/>
      <c r="J87" s="832"/>
      <c r="K87" s="832"/>
      <c r="L87" s="832"/>
      <c r="M87" s="833"/>
      <c r="N87" s="58">
        <f>L84+L85+L86</f>
        <v>278100.56544598826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1205102.4502659491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topLeftCell="A13" zoomScale="77" zoomScaleNormal="77" workbookViewId="0">
      <selection activeCell="C72" sqref="C72"/>
    </sheetView>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119"/>
      <c r="B36" s="844"/>
      <c r="C36" s="845"/>
      <c r="D36" s="845"/>
      <c r="E36" s="845"/>
      <c r="F36" s="845"/>
      <c r="G36" s="845"/>
      <c r="H36" s="846"/>
      <c r="I36" s="276"/>
      <c r="J36" s="277"/>
      <c r="K36" s="278"/>
      <c r="L36" s="279"/>
      <c r="M36" s="345"/>
      <c r="N36" s="281"/>
      <c r="P36" s="112"/>
    </row>
    <row r="37" spans="1:16">
      <c r="A37" s="119"/>
      <c r="B37" s="844"/>
      <c r="C37" s="845"/>
      <c r="D37" s="845"/>
      <c r="E37" s="845"/>
      <c r="F37" s="845"/>
      <c r="G37" s="845"/>
      <c r="H37" s="846"/>
      <c r="I37" s="430"/>
      <c r="J37" s="431"/>
      <c r="K37" s="278"/>
      <c r="L37" s="344"/>
      <c r="M37" s="345"/>
      <c r="N37" s="281"/>
      <c r="P37" s="109"/>
    </row>
    <row r="38" spans="1:16">
      <c r="A38" s="119"/>
      <c r="B38" s="844"/>
      <c r="C38" s="845"/>
      <c r="D38" s="845"/>
      <c r="E38" s="845"/>
      <c r="F38" s="845"/>
      <c r="G38" s="845"/>
      <c r="H38" s="846"/>
      <c r="I38" s="337"/>
      <c r="J38" s="339"/>
      <c r="K38" s="278"/>
      <c r="L38" s="432"/>
      <c r="M38" s="433"/>
      <c r="N38" s="281"/>
      <c r="P38" s="112"/>
    </row>
    <row r="39" spans="1:16">
      <c r="B39" s="844"/>
      <c r="C39" s="845"/>
      <c r="D39" s="845"/>
      <c r="E39" s="845"/>
      <c r="F39" s="845"/>
      <c r="G39" s="845"/>
      <c r="H39" s="84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1" t="s">
        <v>1036</v>
      </c>
      <c r="C41" s="852"/>
      <c r="D41" s="852"/>
      <c r="E41" s="44"/>
      <c r="F41" s="45"/>
      <c r="G41" s="45"/>
      <c r="H41" s="46"/>
      <c r="I41" s="42"/>
      <c r="J41" s="43"/>
      <c r="K41" s="288"/>
      <c r="L41" s="285"/>
      <c r="M41" s="410">
        <v>0.05</v>
      </c>
      <c r="N41" s="353">
        <f>N77*M41</f>
        <v>383.00403904575001</v>
      </c>
      <c r="P41" s="112"/>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56525</v>
      </c>
      <c r="N48" s="281">
        <f>K48*M48</f>
        <v>73482.5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73482.5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83132.384819960746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16626.476963992151</v>
      </c>
      <c r="M84" s="866"/>
      <c r="N84" s="57"/>
    </row>
    <row r="85" spans="1:14">
      <c r="B85" s="95" t="s">
        <v>1057</v>
      </c>
      <c r="C85" s="96"/>
      <c r="D85" s="96"/>
      <c r="E85" s="96"/>
      <c r="F85" s="96"/>
      <c r="G85" s="96"/>
      <c r="H85" s="96"/>
      <c r="I85" s="93"/>
      <c r="J85" s="94"/>
      <c r="K85" s="313">
        <v>0.05</v>
      </c>
      <c r="L85" s="865">
        <f>N79*K85</f>
        <v>4156.6192409980376</v>
      </c>
      <c r="M85" s="866"/>
      <c r="N85" s="57"/>
    </row>
    <row r="86" spans="1:14" ht="15" thickBot="1">
      <c r="B86" s="97" t="s">
        <v>1058</v>
      </c>
      <c r="C86" s="98"/>
      <c r="D86" s="98"/>
      <c r="E86" s="98"/>
      <c r="F86" s="98"/>
      <c r="G86" s="98"/>
      <c r="H86" s="98"/>
      <c r="I86" s="99"/>
      <c r="J86" s="100"/>
      <c r="K86" s="314">
        <v>0.05</v>
      </c>
      <c r="L86" s="867">
        <f>N79*K86</f>
        <v>4156.6192409980376</v>
      </c>
      <c r="M86" s="868"/>
      <c r="N86" s="57"/>
    </row>
    <row r="87" spans="1:14" ht="15" thickBot="1">
      <c r="B87" s="831" t="s">
        <v>1037</v>
      </c>
      <c r="C87" s="832"/>
      <c r="D87" s="832"/>
      <c r="E87" s="832"/>
      <c r="F87" s="832"/>
      <c r="G87" s="832"/>
      <c r="H87" s="832"/>
      <c r="I87" s="832"/>
      <c r="J87" s="832"/>
      <c r="K87" s="832"/>
      <c r="L87" s="832"/>
      <c r="M87" s="833"/>
      <c r="N87" s="58">
        <f>L84+L85+L86</f>
        <v>24939.715445988222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108072.10026594897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topLeftCell="A13" zoomScale="77" zoomScaleNormal="77" workbookViewId="0">
      <selection activeCell="C72" sqref="C72"/>
    </sheetView>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119"/>
      <c r="B36" s="844"/>
      <c r="C36" s="845"/>
      <c r="D36" s="845"/>
      <c r="E36" s="845"/>
      <c r="F36" s="845"/>
      <c r="G36" s="845"/>
      <c r="H36" s="846"/>
      <c r="I36" s="276"/>
      <c r="J36" s="277"/>
      <c r="K36" s="278"/>
      <c r="L36" s="279"/>
      <c r="M36" s="345"/>
      <c r="N36" s="281"/>
      <c r="P36" s="112"/>
    </row>
    <row r="37" spans="1:16">
      <c r="A37" s="119"/>
      <c r="B37" s="844"/>
      <c r="C37" s="845"/>
      <c r="D37" s="845"/>
      <c r="E37" s="845"/>
      <c r="F37" s="845"/>
      <c r="G37" s="845"/>
      <c r="H37" s="846"/>
      <c r="I37" s="430"/>
      <c r="J37" s="431"/>
      <c r="K37" s="278"/>
      <c r="L37" s="344"/>
      <c r="M37" s="345"/>
      <c r="N37" s="281"/>
      <c r="P37" s="109"/>
    </row>
    <row r="38" spans="1:16">
      <c r="A38" s="119"/>
      <c r="B38" s="844"/>
      <c r="C38" s="845"/>
      <c r="D38" s="845"/>
      <c r="E38" s="845"/>
      <c r="F38" s="845"/>
      <c r="G38" s="845"/>
      <c r="H38" s="846"/>
      <c r="I38" s="337"/>
      <c r="J38" s="339"/>
      <c r="K38" s="278"/>
      <c r="L38" s="432"/>
      <c r="M38" s="433"/>
      <c r="N38" s="281"/>
      <c r="P38" s="112"/>
    </row>
    <row r="39" spans="1:16">
      <c r="B39" s="844"/>
      <c r="C39" s="845"/>
      <c r="D39" s="845"/>
      <c r="E39" s="845"/>
      <c r="F39" s="845"/>
      <c r="G39" s="845"/>
      <c r="H39" s="84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1" t="s">
        <v>1036</v>
      </c>
      <c r="C41" s="852"/>
      <c r="D41" s="852"/>
      <c r="E41" s="44"/>
      <c r="F41" s="45"/>
      <c r="G41" s="45"/>
      <c r="H41" s="46"/>
      <c r="I41" s="42"/>
      <c r="J41" s="43"/>
      <c r="K41" s="288"/>
      <c r="L41" s="285"/>
      <c r="M41" s="410">
        <v>0.05</v>
      </c>
      <c r="N41" s="353">
        <f>N77*M41</f>
        <v>383.00403904575001</v>
      </c>
      <c r="P41" s="112"/>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71400</v>
      </c>
      <c r="N48" s="281">
        <f>K48*M48</f>
        <v>92820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92820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102469.88481996075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20493.976963992151</v>
      </c>
      <c r="M84" s="866"/>
      <c r="N84" s="57"/>
    </row>
    <row r="85" spans="1:14">
      <c r="B85" s="95" t="s">
        <v>1057</v>
      </c>
      <c r="C85" s="96"/>
      <c r="D85" s="96"/>
      <c r="E85" s="96"/>
      <c r="F85" s="96"/>
      <c r="G85" s="96"/>
      <c r="H85" s="96"/>
      <c r="I85" s="93"/>
      <c r="J85" s="94"/>
      <c r="K85" s="313">
        <v>0.05</v>
      </c>
      <c r="L85" s="865">
        <f>N79*K85</f>
        <v>5123.4942409980376</v>
      </c>
      <c r="M85" s="866"/>
      <c r="N85" s="57"/>
    </row>
    <row r="86" spans="1:14" ht="15" thickBot="1">
      <c r="B86" s="97" t="s">
        <v>1058</v>
      </c>
      <c r="C86" s="98"/>
      <c r="D86" s="98"/>
      <c r="E86" s="98"/>
      <c r="F86" s="98"/>
      <c r="G86" s="98"/>
      <c r="H86" s="98"/>
      <c r="I86" s="99"/>
      <c r="J86" s="100"/>
      <c r="K86" s="314">
        <v>0.05</v>
      </c>
      <c r="L86" s="867">
        <f>N79*K86</f>
        <v>5123.4942409980376</v>
      </c>
      <c r="M86" s="868"/>
      <c r="N86" s="57"/>
    </row>
    <row r="87" spans="1:14" ht="15" thickBot="1">
      <c r="B87" s="831" t="s">
        <v>1037</v>
      </c>
      <c r="C87" s="832"/>
      <c r="D87" s="832"/>
      <c r="E87" s="832"/>
      <c r="F87" s="832"/>
      <c r="G87" s="832"/>
      <c r="H87" s="832"/>
      <c r="I87" s="832"/>
      <c r="J87" s="832"/>
      <c r="K87" s="832"/>
      <c r="L87" s="832"/>
      <c r="M87" s="833"/>
      <c r="N87" s="58">
        <f>L84+L85+L86</f>
        <v>30740.965445988222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133210.85026594897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election activeCell="C72" sqref="C72"/>
    </sheetView>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119"/>
      <c r="B36" s="844"/>
      <c r="C36" s="845"/>
      <c r="D36" s="845"/>
      <c r="E36" s="845"/>
      <c r="F36" s="845"/>
      <c r="G36" s="845"/>
      <c r="H36" s="846"/>
      <c r="I36" s="276"/>
      <c r="J36" s="277"/>
      <c r="K36" s="278"/>
      <c r="L36" s="279"/>
      <c r="M36" s="345"/>
      <c r="N36" s="281"/>
      <c r="P36" s="112"/>
    </row>
    <row r="37" spans="1:16">
      <c r="A37" s="119"/>
      <c r="B37" s="844"/>
      <c r="C37" s="845"/>
      <c r="D37" s="845"/>
      <c r="E37" s="845"/>
      <c r="F37" s="845"/>
      <c r="G37" s="845"/>
      <c r="H37" s="846"/>
      <c r="I37" s="430"/>
      <c r="J37" s="431"/>
      <c r="K37" s="278"/>
      <c r="L37" s="344"/>
      <c r="M37" s="345"/>
      <c r="N37" s="281"/>
      <c r="P37" s="109"/>
    </row>
    <row r="38" spans="1:16">
      <c r="A38" s="119"/>
      <c r="B38" s="844"/>
      <c r="C38" s="845"/>
      <c r="D38" s="845"/>
      <c r="E38" s="845"/>
      <c r="F38" s="845"/>
      <c r="G38" s="845"/>
      <c r="H38" s="846"/>
      <c r="I38" s="337"/>
      <c r="J38" s="339"/>
      <c r="K38" s="278"/>
      <c r="L38" s="432"/>
      <c r="M38" s="433"/>
      <c r="N38" s="281"/>
      <c r="P38" s="112"/>
    </row>
    <row r="39" spans="1:16">
      <c r="B39" s="844"/>
      <c r="C39" s="845"/>
      <c r="D39" s="845"/>
      <c r="E39" s="845"/>
      <c r="F39" s="845"/>
      <c r="G39" s="845"/>
      <c r="H39" s="84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51" t="s">
        <v>1036</v>
      </c>
      <c r="C41" s="852"/>
      <c r="D41" s="852"/>
      <c r="E41" s="44"/>
      <c r="F41" s="45"/>
      <c r="G41" s="45"/>
      <c r="H41" s="46"/>
      <c r="I41" s="42"/>
      <c r="J41" s="43"/>
      <c r="K41" s="288"/>
      <c r="L41" s="285"/>
      <c r="M41" s="410">
        <v>0.05</v>
      </c>
      <c r="N41" s="353">
        <f>N77*M41</f>
        <v>255.33602603049999</v>
      </c>
      <c r="P41" s="112"/>
    </row>
    <row r="42" spans="1:16" ht="15" thickBot="1">
      <c r="B42" s="844"/>
      <c r="C42" s="845"/>
      <c r="D42" s="845"/>
      <c r="E42" s="845"/>
      <c r="F42" s="845"/>
      <c r="G42" s="845"/>
      <c r="H42" s="846"/>
      <c r="I42" s="853"/>
      <c r="J42" s="854"/>
      <c r="K42" s="47"/>
      <c r="L42" s="855"/>
      <c r="M42" s="856"/>
      <c r="N42" s="111"/>
    </row>
    <row r="43" spans="1:16" ht="15" thickBot="1">
      <c r="B43" s="831" t="s">
        <v>1037</v>
      </c>
      <c r="C43" s="832"/>
      <c r="D43" s="832"/>
      <c r="E43" s="832"/>
      <c r="F43" s="832"/>
      <c r="G43" s="832"/>
      <c r="H43" s="832"/>
      <c r="I43" s="832"/>
      <c r="J43" s="832"/>
      <c r="K43" s="832"/>
      <c r="L43" s="832"/>
      <c r="M43" s="833"/>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22" t="s">
        <v>1028</v>
      </c>
      <c r="C47" s="823"/>
      <c r="D47" s="823"/>
      <c r="E47" s="823"/>
      <c r="F47" s="823"/>
      <c r="G47" s="823"/>
      <c r="H47" s="823"/>
      <c r="I47" s="824"/>
      <c r="J47" s="324" t="s">
        <v>1029</v>
      </c>
      <c r="K47" s="91" t="s">
        <v>1030</v>
      </c>
      <c r="L47" s="825" t="s">
        <v>1039</v>
      </c>
      <c r="M47" s="824"/>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19134.5</v>
      </c>
      <c r="N48" s="281">
        <f>K48*M48</f>
        <v>24874.850000000002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24874.850000000002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20">
        <f>VLOOKUP(A60,TRANSPORTE!A5:D117,4,FALSE)</f>
        <v>1236</v>
      </c>
      <c r="M60" s="921"/>
      <c r="N60" s="296">
        <f>K60*L60</f>
        <v>1606.8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1606.8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5106.7205206099998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31843.706546640504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6368.7413093281011</v>
      </c>
      <c r="M84" s="866"/>
      <c r="N84" s="57"/>
    </row>
    <row r="85" spans="1:14">
      <c r="B85" s="95" t="s">
        <v>1057</v>
      </c>
      <c r="C85" s="96"/>
      <c r="D85" s="96"/>
      <c r="E85" s="96"/>
      <c r="F85" s="96"/>
      <c r="G85" s="96"/>
      <c r="H85" s="96"/>
      <c r="I85" s="93"/>
      <c r="J85" s="94"/>
      <c r="K85" s="313">
        <v>0.05</v>
      </c>
      <c r="L85" s="865">
        <f>N79*K85</f>
        <v>1592.1853273320253</v>
      </c>
      <c r="M85" s="866"/>
      <c r="N85" s="57"/>
    </row>
    <row r="86" spans="1:14" ht="15" thickBot="1">
      <c r="B86" s="97" t="s">
        <v>1058</v>
      </c>
      <c r="C86" s="98"/>
      <c r="D86" s="98"/>
      <c r="E86" s="98"/>
      <c r="F86" s="98"/>
      <c r="G86" s="98"/>
      <c r="H86" s="98"/>
      <c r="I86" s="99"/>
      <c r="J86" s="100"/>
      <c r="K86" s="314">
        <v>0.05</v>
      </c>
      <c r="L86" s="867">
        <f>N79*K86</f>
        <v>1592.1853273320253</v>
      </c>
      <c r="M86" s="868"/>
      <c r="N86" s="57"/>
    </row>
    <row r="87" spans="1:14" ht="15" thickBot="1">
      <c r="B87" s="831" t="s">
        <v>1037</v>
      </c>
      <c r="C87" s="832"/>
      <c r="D87" s="832"/>
      <c r="E87" s="832"/>
      <c r="F87" s="832"/>
      <c r="G87" s="832"/>
      <c r="H87" s="832"/>
      <c r="I87" s="832"/>
      <c r="J87" s="832"/>
      <c r="K87" s="832"/>
      <c r="L87" s="832"/>
      <c r="M87" s="833"/>
      <c r="N87" s="58">
        <f>L84+L85+L86</f>
        <v>9553.1119639921508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41396.818510632656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13" zoomScale="77" zoomScaleNormal="77" workbookViewId="0">
      <selection activeCell="C72" sqref="C72"/>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228</v>
      </c>
      <c r="B36" s="844" t="str">
        <f>VLOOKUP(A36,EQUIPOS!A6:D154,3,FALSE)</f>
        <v xml:space="preserve">Formaleta metálica (concreto hidráulico)
</v>
      </c>
      <c r="C36" s="845"/>
      <c r="D36" s="845"/>
      <c r="E36" s="845"/>
      <c r="F36" s="845"/>
      <c r="G36" s="845"/>
      <c r="H36" s="846"/>
      <c r="I36" s="276"/>
      <c r="J36" s="277"/>
      <c r="K36" s="278">
        <f>VLOOKUP(A36,EQUIPOS!A6:D163,4,FALSE)</f>
        <v>5896</v>
      </c>
      <c r="L36" s="279"/>
      <c r="M36" s="280">
        <v>2</v>
      </c>
      <c r="N36" s="281">
        <f>K36/M36</f>
        <v>2948</v>
      </c>
    </row>
    <row r="37" spans="1:14">
      <c r="A37" s="119" t="s">
        <v>282</v>
      </c>
      <c r="B37" s="844" t="str">
        <f>VLOOKUP(A37,EQUIPOS!A7:D154,3,FALSE)</f>
        <v>Piloteadora potencia 250KW, RPM 1800, fuerza elevadora 200KN</v>
      </c>
      <c r="C37" s="845"/>
      <c r="D37" s="845"/>
      <c r="E37" s="845"/>
      <c r="F37" s="845"/>
      <c r="G37" s="845"/>
      <c r="H37" s="846"/>
      <c r="I37" s="430"/>
      <c r="J37" s="431"/>
      <c r="K37" s="278">
        <f>VLOOKUP(A37,EQUIPOS!A7:D164,4,FALSE)</f>
        <v>622602</v>
      </c>
      <c r="L37" s="344"/>
      <c r="M37" s="345">
        <v>4</v>
      </c>
      <c r="N37" s="281">
        <f>K37/M37</f>
        <v>155650.5</v>
      </c>
    </row>
    <row r="38" spans="1:14">
      <c r="A38" s="119" t="s">
        <v>363</v>
      </c>
      <c r="B38" s="844" t="str">
        <f>VLOOKUP(A38,EQUIPOS!A8:D154,3,FALSE)</f>
        <v>Vibrador de concreto, Motor de 3 hp a 18.000 rpm Mangueras de 4 mt</v>
      </c>
      <c r="C38" s="845"/>
      <c r="D38" s="845"/>
      <c r="E38" s="845"/>
      <c r="F38" s="845"/>
      <c r="G38" s="845"/>
      <c r="H38" s="846"/>
      <c r="I38" s="337"/>
      <c r="J38" s="339"/>
      <c r="K38" s="278">
        <f>VLOOKUP(A38,EQUIPOS!A8:D165,4,FALSE)</f>
        <v>5750</v>
      </c>
      <c r="L38" s="432"/>
      <c r="M38" s="433">
        <v>2</v>
      </c>
      <c r="N38" s="281">
        <f>K38/M38</f>
        <v>2875</v>
      </c>
    </row>
    <row r="39" spans="1:14">
      <c r="B39" s="844"/>
      <c r="C39" s="845"/>
      <c r="D39" s="845"/>
      <c r="E39" s="850"/>
      <c r="F39" s="845"/>
      <c r="G39" s="845"/>
      <c r="H39" s="846"/>
      <c r="I39" s="42"/>
      <c r="J39" s="43"/>
      <c r="K39" s="283"/>
      <c r="L39" s="285"/>
      <c r="M39" s="286"/>
      <c r="N39" s="287"/>
    </row>
    <row r="40" spans="1:14">
      <c r="B40" s="851" t="s">
        <v>1036</v>
      </c>
      <c r="C40" s="852"/>
      <c r="D40" s="852"/>
      <c r="E40" s="44"/>
      <c r="F40" s="45"/>
      <c r="G40" s="45"/>
      <c r="H40" s="46"/>
      <c r="I40" s="42"/>
      <c r="J40" s="43"/>
      <c r="K40" s="288"/>
      <c r="L40" s="285"/>
      <c r="M40" s="410">
        <v>0.1</v>
      </c>
      <c r="N40" s="353">
        <f>N76*M40</f>
        <v>1174.5457360179728</v>
      </c>
    </row>
    <row r="41" spans="1:14" ht="15" thickBot="1">
      <c r="B41" s="844"/>
      <c r="C41" s="845"/>
      <c r="D41" s="845"/>
      <c r="E41" s="845"/>
      <c r="F41" s="845"/>
      <c r="G41" s="845"/>
      <c r="H41" s="846"/>
      <c r="I41" s="853"/>
      <c r="J41" s="854"/>
      <c r="K41" s="47"/>
      <c r="L41" s="855"/>
      <c r="M41" s="856"/>
      <c r="N41" s="111"/>
    </row>
    <row r="42" spans="1:14" ht="15" thickBot="1">
      <c r="B42" s="831" t="s">
        <v>1037</v>
      </c>
      <c r="C42" s="832"/>
      <c r="D42" s="832"/>
      <c r="E42" s="832"/>
      <c r="F42" s="832"/>
      <c r="G42" s="832"/>
      <c r="H42" s="832"/>
      <c r="I42" s="832"/>
      <c r="J42" s="832"/>
      <c r="K42" s="832"/>
      <c r="L42" s="832"/>
      <c r="M42" s="833"/>
      <c r="N42" s="403">
        <f>SUM(N36:N41)</f>
        <v>162648.04573601799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2" t="s">
        <v>1028</v>
      </c>
      <c r="C46" s="823"/>
      <c r="D46" s="823"/>
      <c r="E46" s="823"/>
      <c r="F46" s="823"/>
      <c r="G46" s="823"/>
      <c r="H46" s="823"/>
      <c r="I46" s="824"/>
      <c r="J46" s="324" t="s">
        <v>1029</v>
      </c>
      <c r="K46" s="91" t="s">
        <v>1030</v>
      </c>
      <c r="L46" s="825" t="s">
        <v>1039</v>
      </c>
      <c r="M46" s="82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47328</v>
      </c>
      <c r="N47" s="281">
        <f>K47*M47</f>
        <v>562030.42307238944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49394.5</v>
      </c>
      <c r="N48" s="281">
        <f>K48*M48</f>
        <v>24697.25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84384</v>
      </c>
      <c r="N49" s="281">
        <f>K49*M49</f>
        <v>42192</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8999</v>
      </c>
      <c r="N50" s="281">
        <f>K50*M50</f>
        <v>1187.3900761654911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1" t="s">
        <v>1037</v>
      </c>
      <c r="C54" s="832"/>
      <c r="D54" s="832"/>
      <c r="E54" s="832"/>
      <c r="F54" s="832"/>
      <c r="G54" s="832"/>
      <c r="H54" s="832"/>
      <c r="I54" s="832"/>
      <c r="J54" s="832"/>
      <c r="K54" s="832"/>
      <c r="L54" s="832"/>
      <c r="M54" s="833"/>
      <c r="N54" s="403">
        <f>SUM(N47:N53)</f>
        <v>630107.06314855488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20">
        <f>VLOOKUP(A59,TRANSPORTE!A5:D117,4,FALSE)</f>
        <v>88</v>
      </c>
      <c r="M59" s="921"/>
      <c r="N59" s="296">
        <f>K59*L59</f>
        <v>4.4000000000000004</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4.4000000000000004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11745.457360179727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N42+N54+N65+N76</f>
        <v>804504.96624475264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160900.99324895054</v>
      </c>
      <c r="M83" s="866"/>
      <c r="N83" s="57"/>
    </row>
    <row r="84" spans="1:14">
      <c r="B84" s="95" t="s">
        <v>1057</v>
      </c>
      <c r="C84" s="96"/>
      <c r="D84" s="96"/>
      <c r="E84" s="96"/>
      <c r="F84" s="96"/>
      <c r="G84" s="96"/>
      <c r="H84" s="96"/>
      <c r="I84" s="93"/>
      <c r="J84" s="94"/>
      <c r="K84" s="313">
        <v>0.05</v>
      </c>
      <c r="L84" s="865">
        <f>N78*K84</f>
        <v>40225.248312237636</v>
      </c>
      <c r="M84" s="866"/>
      <c r="N84" s="57"/>
    </row>
    <row r="85" spans="1:14" ht="15" thickBot="1">
      <c r="B85" s="97" t="s">
        <v>1058</v>
      </c>
      <c r="C85" s="98"/>
      <c r="D85" s="98"/>
      <c r="E85" s="98"/>
      <c r="F85" s="98"/>
      <c r="G85" s="98"/>
      <c r="H85" s="98"/>
      <c r="I85" s="99"/>
      <c r="J85" s="100"/>
      <c r="K85" s="314">
        <v>0.05</v>
      </c>
      <c r="L85" s="867">
        <f>N78*K85</f>
        <v>40225.248312237636</v>
      </c>
      <c r="M85" s="868"/>
      <c r="N85" s="57"/>
    </row>
    <row r="86" spans="1:14" ht="15" thickBot="1">
      <c r="B86" s="831" t="s">
        <v>1037</v>
      </c>
      <c r="C86" s="832"/>
      <c r="D86" s="832"/>
      <c r="E86" s="832"/>
      <c r="F86" s="832"/>
      <c r="G86" s="832"/>
      <c r="H86" s="832"/>
      <c r="I86" s="832"/>
      <c r="J86" s="832"/>
      <c r="K86" s="832"/>
      <c r="L86" s="832"/>
      <c r="M86" s="833"/>
      <c r="N86" s="58">
        <f>L83+L84+L85</f>
        <v>241351.48987342583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1045856.4561181784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15" customHeight="1">
      <c r="B107" s="978" t="s">
        <v>2325</v>
      </c>
      <c r="C107" s="979"/>
      <c r="D107" s="979"/>
      <c r="E107" s="979"/>
      <c r="F107" s="979"/>
      <c r="G107" s="979"/>
      <c r="H107" s="979"/>
      <c r="I107" s="979"/>
      <c r="J107" s="979"/>
      <c r="K107" s="979"/>
      <c r="L107" s="979"/>
      <c r="M107" s="979"/>
      <c r="N107" s="980"/>
    </row>
    <row r="108" spans="2:14" ht="30.75" customHeight="1">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3" zoomScale="77" zoomScaleNormal="77" workbookViewId="0">
      <selection activeCell="C72" sqref="C72"/>
    </sheetView>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228</v>
      </c>
      <c r="B36" s="844" t="str">
        <f>VLOOKUP(A36,EQUIPOS!A6:D154,3,FALSE)</f>
        <v xml:space="preserve">Formaleta metálica (concreto hidráulico)
</v>
      </c>
      <c r="C36" s="845"/>
      <c r="D36" s="845"/>
      <c r="E36" s="845"/>
      <c r="F36" s="845"/>
      <c r="G36" s="845"/>
      <c r="H36" s="846"/>
      <c r="I36" s="276"/>
      <c r="J36" s="277"/>
      <c r="K36" s="278">
        <f>VLOOKUP(A36,EQUIPOS!A6:D163,4,FALSE)</f>
        <v>5896</v>
      </c>
      <c r="L36" s="279"/>
      <c r="M36" s="280">
        <v>2</v>
      </c>
      <c r="N36" s="281">
        <f>K36/M36</f>
        <v>2948</v>
      </c>
    </row>
    <row r="37" spans="1:14">
      <c r="A37" s="119" t="s">
        <v>282</v>
      </c>
      <c r="B37" s="844" t="str">
        <f>VLOOKUP(A37,EQUIPOS!A7:D154,3,FALSE)</f>
        <v>Piloteadora potencia 250KW, RPM 1800, fuerza elevadora 200KN</v>
      </c>
      <c r="C37" s="845"/>
      <c r="D37" s="845"/>
      <c r="E37" s="845"/>
      <c r="F37" s="845"/>
      <c r="G37" s="845"/>
      <c r="H37" s="846"/>
      <c r="I37" s="430"/>
      <c r="J37" s="431"/>
      <c r="K37" s="278">
        <f>VLOOKUP(A37,EQUIPOS!A7:D164,4,FALSE)</f>
        <v>622602</v>
      </c>
      <c r="L37" s="344"/>
      <c r="M37" s="345">
        <v>4</v>
      </c>
      <c r="N37" s="281">
        <f>K37/M37</f>
        <v>155650.5</v>
      </c>
    </row>
    <row r="38" spans="1:14">
      <c r="A38" s="119" t="s">
        <v>363</v>
      </c>
      <c r="B38" s="844" t="str">
        <f>VLOOKUP(A38,EQUIPOS!A8:D154,3,FALSE)</f>
        <v>Vibrador de concreto, Motor de 3 hp a 18.000 rpm Mangueras de 4 mt</v>
      </c>
      <c r="C38" s="845"/>
      <c r="D38" s="845"/>
      <c r="E38" s="845"/>
      <c r="F38" s="845"/>
      <c r="G38" s="845"/>
      <c r="H38" s="846"/>
      <c r="I38" s="337"/>
      <c r="J38" s="339"/>
      <c r="K38" s="278">
        <f>VLOOKUP(A38,EQUIPOS!A8:D165,4,FALSE)</f>
        <v>5750</v>
      </c>
      <c r="L38" s="432"/>
      <c r="M38" s="433">
        <v>2</v>
      </c>
      <c r="N38" s="281">
        <f>K38/M38</f>
        <v>2875</v>
      </c>
    </row>
    <row r="39" spans="1:14">
      <c r="B39" s="844"/>
      <c r="C39" s="845"/>
      <c r="D39" s="845"/>
      <c r="E39" s="850"/>
      <c r="F39" s="845"/>
      <c r="G39" s="845"/>
      <c r="H39" s="846"/>
      <c r="I39" s="42"/>
      <c r="J39" s="43"/>
      <c r="K39" s="283"/>
      <c r="L39" s="285"/>
      <c r="M39" s="286"/>
      <c r="N39" s="287"/>
    </row>
    <row r="40" spans="1:14">
      <c r="B40" s="851" t="s">
        <v>1036</v>
      </c>
      <c r="C40" s="852"/>
      <c r="D40" s="852"/>
      <c r="E40" s="44"/>
      <c r="F40" s="45"/>
      <c r="G40" s="45"/>
      <c r="H40" s="46"/>
      <c r="I40" s="42"/>
      <c r="J40" s="43"/>
      <c r="K40" s="288"/>
      <c r="L40" s="285"/>
      <c r="M40" s="410">
        <v>0.1</v>
      </c>
      <c r="N40" s="353">
        <f>N76*M40</f>
        <v>1174.5457360179728</v>
      </c>
    </row>
    <row r="41" spans="1:14" ht="15" thickBot="1">
      <c r="B41" s="844"/>
      <c r="C41" s="845"/>
      <c r="D41" s="845"/>
      <c r="E41" s="845"/>
      <c r="F41" s="845"/>
      <c r="G41" s="845"/>
      <c r="H41" s="846"/>
      <c r="I41" s="853"/>
      <c r="J41" s="854"/>
      <c r="K41" s="47"/>
      <c r="L41" s="855"/>
      <c r="M41" s="856"/>
      <c r="N41" s="111"/>
    </row>
    <row r="42" spans="1:14" ht="15" thickBot="1">
      <c r="B42" s="831" t="s">
        <v>1037</v>
      </c>
      <c r="C42" s="832"/>
      <c r="D42" s="832"/>
      <c r="E42" s="832"/>
      <c r="F42" s="832"/>
      <c r="G42" s="832"/>
      <c r="H42" s="832"/>
      <c r="I42" s="832"/>
      <c r="J42" s="832"/>
      <c r="K42" s="832"/>
      <c r="L42" s="832"/>
      <c r="M42" s="833"/>
      <c r="N42" s="403">
        <f>SUM(N36:N41)</f>
        <v>162648.04573601799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22" t="s">
        <v>1028</v>
      </c>
      <c r="C46" s="823"/>
      <c r="D46" s="823"/>
      <c r="E46" s="823"/>
      <c r="F46" s="823"/>
      <c r="G46" s="823"/>
      <c r="H46" s="823"/>
      <c r="I46" s="824"/>
      <c r="J46" s="324" t="s">
        <v>1029</v>
      </c>
      <c r="K46" s="91" t="s">
        <v>1030</v>
      </c>
      <c r="L46" s="825" t="s">
        <v>1039</v>
      </c>
      <c r="M46" s="82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47328</v>
      </c>
      <c r="N47" s="281">
        <f>K47*M47</f>
        <v>562030.42307238944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49394.5</v>
      </c>
      <c r="N48" s="281">
        <f>K48*M48</f>
        <v>24697.25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84384</v>
      </c>
      <c r="N49" s="281">
        <f>K49*M49</f>
        <v>42192</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8999</v>
      </c>
      <c r="N50" s="281">
        <f>K50*M50</f>
        <v>1187.3900761654911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31" t="s">
        <v>1037</v>
      </c>
      <c r="C54" s="832"/>
      <c r="D54" s="832"/>
      <c r="E54" s="832"/>
      <c r="F54" s="832"/>
      <c r="G54" s="832"/>
      <c r="H54" s="832"/>
      <c r="I54" s="832"/>
      <c r="J54" s="832"/>
      <c r="K54" s="832"/>
      <c r="L54" s="832"/>
      <c r="M54" s="833"/>
      <c r="N54" s="403">
        <f>SUM(N47:N53)</f>
        <v>630107.06314855488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20">
        <f>VLOOKUP(A59,TRANSPORTE!A5:D117,4,FALSE)</f>
        <v>88</v>
      </c>
      <c r="M59" s="921"/>
      <c r="N59" s="296">
        <f>K59*L59</f>
        <v>4.4000000000000004</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20"/>
      <c r="M64" s="821"/>
      <c r="N64" s="133"/>
    </row>
    <row r="65" spans="1:15" ht="15" thickBot="1">
      <c r="B65" s="837" t="s">
        <v>1037</v>
      </c>
      <c r="C65" s="838"/>
      <c r="D65" s="838"/>
      <c r="E65" s="838"/>
      <c r="F65" s="838"/>
      <c r="G65" s="838"/>
      <c r="H65" s="838"/>
      <c r="I65" s="838"/>
      <c r="J65" s="838"/>
      <c r="K65" s="838"/>
      <c r="L65" s="838"/>
      <c r="M65" s="839"/>
      <c r="N65" s="110">
        <f>N59+N60+N61+N62+N63</f>
        <v>4.4000000000000004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8"/>
      <c r="C75" s="819"/>
      <c r="D75" s="819"/>
      <c r="E75" s="819"/>
      <c r="F75" s="819"/>
      <c r="G75" s="819"/>
      <c r="H75" s="819"/>
      <c r="I75" s="132"/>
      <c r="J75" s="132"/>
      <c r="K75" s="132"/>
      <c r="L75" s="919"/>
      <c r="M75" s="919"/>
      <c r="N75" s="51"/>
    </row>
    <row r="76" spans="1:15" ht="15" thickBot="1">
      <c r="B76" s="837" t="s">
        <v>1037</v>
      </c>
      <c r="C76" s="838"/>
      <c r="D76" s="838"/>
      <c r="E76" s="838"/>
      <c r="F76" s="838"/>
      <c r="G76" s="838"/>
      <c r="H76" s="838"/>
      <c r="I76" s="838"/>
      <c r="J76" s="838"/>
      <c r="K76" s="838"/>
      <c r="L76" s="838"/>
      <c r="M76" s="839"/>
      <c r="N76" s="310">
        <f>SUM(N70:N75)</f>
        <v>11745.457360179727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N42+N54+N65+N76</f>
        <v>804504.96624475264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160900.99324895054</v>
      </c>
      <c r="M83" s="866"/>
      <c r="N83" s="57"/>
    </row>
    <row r="84" spans="1:14">
      <c r="B84" s="95" t="s">
        <v>1057</v>
      </c>
      <c r="C84" s="96"/>
      <c r="D84" s="96"/>
      <c r="E84" s="96"/>
      <c r="F84" s="96"/>
      <c r="G84" s="96"/>
      <c r="H84" s="96"/>
      <c r="I84" s="93"/>
      <c r="J84" s="94"/>
      <c r="K84" s="313">
        <v>0.05</v>
      </c>
      <c r="L84" s="865">
        <f>N78*K84</f>
        <v>40225.248312237636</v>
      </c>
      <c r="M84" s="866"/>
      <c r="N84" s="57"/>
    </row>
    <row r="85" spans="1:14" ht="15" thickBot="1">
      <c r="B85" s="97" t="s">
        <v>1058</v>
      </c>
      <c r="C85" s="98"/>
      <c r="D85" s="98"/>
      <c r="E85" s="98"/>
      <c r="F85" s="98"/>
      <c r="G85" s="98"/>
      <c r="H85" s="98"/>
      <c r="I85" s="99"/>
      <c r="J85" s="100"/>
      <c r="K85" s="314">
        <v>0.05</v>
      </c>
      <c r="L85" s="867">
        <f>N78*K85</f>
        <v>40225.248312237636</v>
      </c>
      <c r="M85" s="868"/>
      <c r="N85" s="57"/>
    </row>
    <row r="86" spans="1:14" ht="15" thickBot="1">
      <c r="B86" s="831" t="s">
        <v>1037</v>
      </c>
      <c r="C86" s="832"/>
      <c r="D86" s="832"/>
      <c r="E86" s="832"/>
      <c r="F86" s="832"/>
      <c r="G86" s="832"/>
      <c r="H86" s="832"/>
      <c r="I86" s="832"/>
      <c r="J86" s="832"/>
      <c r="K86" s="832"/>
      <c r="L86" s="832"/>
      <c r="M86" s="833"/>
      <c r="N86" s="58">
        <f>L83+L84+L85</f>
        <v>241351.48987342583</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1045856.4561181784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25" zoomScale="77" zoomScaleNormal="77" workbookViewId="0">
      <selection activeCell="J57" sqref="J57"/>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243</v>
      </c>
      <c r="B36" s="844" t="str">
        <f>VLOOKUP(A36,EQUIPOS!A6:D154,3,FALSE)</f>
        <v>Grúa 10 ton</v>
      </c>
      <c r="C36" s="845"/>
      <c r="D36" s="845"/>
      <c r="E36" s="845"/>
      <c r="F36" s="845"/>
      <c r="G36" s="845"/>
      <c r="H36" s="846"/>
      <c r="I36" s="276"/>
      <c r="J36" s="277"/>
      <c r="K36" s="278">
        <f>VLOOKUP(A36,EQUIPOS!A6:D163,4,FALSE)</f>
        <v>135834</v>
      </c>
      <c r="L36" s="279"/>
      <c r="M36" s="280">
        <v>0.158</v>
      </c>
      <c r="N36" s="281">
        <f t="shared" ref="N36:N44" si="0">K36/M36</f>
        <v>859708.86075949366</v>
      </c>
    </row>
    <row r="37" spans="1:14">
      <c r="A37" s="119" t="s">
        <v>121</v>
      </c>
      <c r="B37" s="844" t="str">
        <f>VLOOKUP(A37,EQUIPOS!A7:D154,3,FALSE)</f>
        <v>Bomba eléctrica para accionar la celda</v>
      </c>
      <c r="C37" s="845"/>
      <c r="D37" s="845"/>
      <c r="E37" s="845"/>
      <c r="F37" s="845"/>
      <c r="G37" s="845"/>
      <c r="H37" s="846"/>
      <c r="I37" s="430"/>
      <c r="J37" s="431"/>
      <c r="K37" s="278">
        <f>VLOOKUP(A37,EQUIPOS!A7:D164,4,FALSE)</f>
        <v>71643</v>
      </c>
      <c r="L37" s="344"/>
      <c r="M37" s="345">
        <v>0.158</v>
      </c>
      <c r="N37" s="281">
        <f t="shared" si="0"/>
        <v>453436.70886075951</v>
      </c>
    </row>
    <row r="38" spans="1:14">
      <c r="A38" s="119" t="s">
        <v>217</v>
      </c>
      <c r="B38" s="844" t="str">
        <f>VLOOKUP(A38,EQUIPOS!A8:D154,3,FALSE)</f>
        <v>Equipo de soldadura y de acetileno (incluye soldadura)</v>
      </c>
      <c r="C38" s="845"/>
      <c r="D38" s="845"/>
      <c r="E38" s="845"/>
      <c r="F38" s="845"/>
      <c r="G38" s="845"/>
      <c r="H38" s="846"/>
      <c r="I38" s="430"/>
      <c r="J38" s="431"/>
      <c r="K38" s="447">
        <f>VLOOKUP(A38,EQUIPOS!A8:D165,4,FALSE)</f>
        <v>33225</v>
      </c>
      <c r="L38" s="344"/>
      <c r="M38" s="345">
        <v>0.158</v>
      </c>
      <c r="N38" s="281">
        <f t="shared" si="0"/>
        <v>210284.81012658228</v>
      </c>
    </row>
    <row r="39" spans="1:14">
      <c r="A39" s="119" t="s">
        <v>255</v>
      </c>
      <c r="B39" s="844" t="str">
        <f>VLOOKUP(A39,EQUIPOS!A9:D154,3,FALSE)</f>
        <v>Manómetro cable de acero para bajar la celda</v>
      </c>
      <c r="C39" s="845"/>
      <c r="D39" s="845"/>
      <c r="E39" s="845"/>
      <c r="F39" s="845"/>
      <c r="G39" s="845"/>
      <c r="H39" s="846"/>
      <c r="I39" s="430"/>
      <c r="J39" s="431"/>
      <c r="K39" s="447">
        <f>VLOOKUP(A39,EQUIPOS!A9:D166,4,FALSE)</f>
        <v>2026530</v>
      </c>
      <c r="L39" s="344"/>
      <c r="M39" s="345">
        <v>0.158</v>
      </c>
      <c r="N39" s="281">
        <f t="shared" si="0"/>
        <v>12826139.240506329</v>
      </c>
    </row>
    <row r="40" spans="1:14">
      <c r="A40" s="119" t="s">
        <v>1732</v>
      </c>
      <c r="B40" s="844" t="str">
        <f>VLOOKUP(A40,EQUIPOS!A10:D154,3,FALSE)</f>
        <v xml:space="preserve">Retroexcavadora sobre llantas 
</v>
      </c>
      <c r="C40" s="845"/>
      <c r="D40" s="845"/>
      <c r="E40" s="845"/>
      <c r="F40" s="845"/>
      <c r="G40" s="845"/>
      <c r="H40" s="846"/>
      <c r="I40" s="430"/>
      <c r="J40" s="431"/>
      <c r="K40" s="447">
        <f>VLOOKUP(A40,EQUIPOS!A10:D167,4,FALSE)</f>
        <v>115760</v>
      </c>
      <c r="L40" s="344"/>
      <c r="M40" s="345">
        <v>0.158</v>
      </c>
      <c r="N40" s="281">
        <f t="shared" si="0"/>
        <v>732658.22784810129</v>
      </c>
    </row>
    <row r="41" spans="1:14">
      <c r="A41" s="119" t="s">
        <v>115</v>
      </c>
      <c r="B41" s="844" t="str">
        <f>VLOOKUP(A41,EQUIPOS!A6:D154,3,FALSE)</f>
        <v>Andamiaje para Aplicar la Carga (Equipos Sustituto de la Tara)</v>
      </c>
      <c r="C41" s="845"/>
      <c r="D41" s="845"/>
      <c r="E41" s="845"/>
      <c r="F41" s="845"/>
      <c r="G41" s="845"/>
      <c r="H41" s="846"/>
      <c r="I41" s="430"/>
      <c r="J41" s="431"/>
      <c r="K41" s="447">
        <f>VLOOKUP(A41,EQUIPOS!A6:D154,4,FALSE)</f>
        <v>71106.5</v>
      </c>
      <c r="L41" s="344"/>
      <c r="M41" s="345">
        <v>0.158</v>
      </c>
      <c r="N41" s="281">
        <f t="shared" si="0"/>
        <v>450041.13924050634</v>
      </c>
    </row>
    <row r="42" spans="1:14">
      <c r="A42" s="119" t="s">
        <v>224</v>
      </c>
      <c r="B42" s="844" t="str">
        <f>VLOOKUP(A42,EQUIPOS!A12:D156,3,FALSE)</f>
        <v>Equipo de Medición (Deformimetros Eléctricos, Mecánicos, Celdas de Carga,  Etc.)</v>
      </c>
      <c r="C42" s="845"/>
      <c r="D42" s="845"/>
      <c r="E42" s="845"/>
      <c r="F42" s="845"/>
      <c r="G42" s="845"/>
      <c r="H42" s="846"/>
      <c r="I42" s="337"/>
      <c r="J42" s="339"/>
      <c r="K42" s="447">
        <f>VLOOKUP(A42,EQUIPOS!A12:D169,4,FALSE)</f>
        <v>197410.5</v>
      </c>
      <c r="L42" s="432"/>
      <c r="M42" s="433">
        <v>0.158</v>
      </c>
      <c r="N42" s="281">
        <f t="shared" si="0"/>
        <v>1249433.5443037974</v>
      </c>
    </row>
    <row r="43" spans="1:14">
      <c r="A43" t="s">
        <v>335</v>
      </c>
      <c r="B43" s="844" t="str">
        <f>VLOOKUP(A43,EQUIPOS!A13:D157,3,FALSE)</f>
        <v>Tara (Recebo, Agua, Etc.)</v>
      </c>
      <c r="C43" s="845"/>
      <c r="D43" s="845"/>
      <c r="E43" s="845"/>
      <c r="F43" s="845"/>
      <c r="G43" s="845"/>
      <c r="H43" s="846"/>
      <c r="I43" s="42"/>
      <c r="J43" s="43"/>
      <c r="K43" s="447">
        <f>VLOOKUP(A43,EQUIPOS!A13:D170,4,FALSE)</f>
        <v>366968</v>
      </c>
      <c r="L43" s="285"/>
      <c r="M43" s="286">
        <v>2.8000000000000001E-2</v>
      </c>
      <c r="N43" s="281">
        <f t="shared" si="0"/>
        <v>13106000</v>
      </c>
    </row>
    <row r="44" spans="1:14">
      <c r="A44" t="s">
        <v>216</v>
      </c>
      <c r="B44" s="844" t="str">
        <f>VLOOKUP(A44,EQUIPOS!A14:D158,3,FALSE)</f>
        <v xml:space="preserve">Equipo de topografía Teodolito electrónico con abertura de anteojo de 42 mm. Aumento del anteojo: 30x.Distancia mínima de enfoque: 1.0 m. Precisión: 5´´. Compensador con rango de trabajo ±3´. </v>
      </c>
      <c r="C44" s="845"/>
      <c r="D44" s="845"/>
      <c r="E44" s="845"/>
      <c r="F44" s="845"/>
      <c r="G44" s="845"/>
      <c r="H44" s="846"/>
      <c r="I44" s="42"/>
      <c r="J44" s="43"/>
      <c r="K44" s="447">
        <f>VLOOKUP(A44,EQUIPOS!A14:D171,4,FALSE)</f>
        <v>16653.5</v>
      </c>
      <c r="L44" s="285"/>
      <c r="M44" s="286">
        <v>0.158</v>
      </c>
      <c r="N44" s="282">
        <f t="shared" si="0"/>
        <v>105401.89873417722</v>
      </c>
    </row>
    <row r="45" spans="1:14">
      <c r="B45" s="851" t="s">
        <v>1036</v>
      </c>
      <c r="C45" s="852"/>
      <c r="D45" s="852"/>
      <c r="E45" s="44"/>
      <c r="F45" s="45"/>
      <c r="G45" s="45"/>
      <c r="H45" s="46"/>
      <c r="I45" s="42"/>
      <c r="J45" s="43"/>
      <c r="K45" s="288"/>
      <c r="L45" s="285"/>
      <c r="M45" s="410">
        <v>0.02</v>
      </c>
      <c r="N45" s="353">
        <f>N81*M45</f>
        <v>23612.235743728568</v>
      </c>
    </row>
    <row r="46" spans="1:14" ht="15" thickBot="1">
      <c r="B46" s="844"/>
      <c r="C46" s="845"/>
      <c r="D46" s="845"/>
      <c r="E46" s="845"/>
      <c r="F46" s="845"/>
      <c r="G46" s="845"/>
      <c r="H46" s="846"/>
      <c r="I46" s="853"/>
      <c r="J46" s="854"/>
      <c r="K46" s="47"/>
      <c r="L46" s="855"/>
      <c r="M46" s="856"/>
      <c r="N46" s="111"/>
    </row>
    <row r="47" spans="1:14" ht="15" thickBot="1">
      <c r="B47" s="831" t="s">
        <v>1037</v>
      </c>
      <c r="C47" s="832"/>
      <c r="D47" s="832"/>
      <c r="E47" s="832"/>
      <c r="F47" s="832"/>
      <c r="G47" s="832"/>
      <c r="H47" s="832"/>
      <c r="I47" s="832"/>
      <c r="J47" s="832"/>
      <c r="K47" s="832"/>
      <c r="L47" s="832"/>
      <c r="M47" s="833"/>
      <c r="N47" s="403">
        <f>SUM(N36:N46)</f>
        <v>30016716.666123476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2" t="s">
        <v>1028</v>
      </c>
      <c r="C51" s="823"/>
      <c r="D51" s="823"/>
      <c r="E51" s="823"/>
      <c r="F51" s="823"/>
      <c r="G51" s="823"/>
      <c r="H51" s="823"/>
      <c r="I51" s="824"/>
      <c r="J51" s="324" t="s">
        <v>1029</v>
      </c>
      <c r="K51" s="91" t="s">
        <v>1030</v>
      </c>
      <c r="L51" s="825" t="s">
        <v>1039</v>
      </c>
      <c r="M51" s="824"/>
      <c r="N51" s="92" t="s">
        <v>1035</v>
      </c>
    </row>
    <row r="52" spans="1:14">
      <c r="A52" s="167" t="s">
        <v>412</v>
      </c>
      <c r="B52" s="671" t="str">
        <f>VLOOKUP(A52,MATERIALES!A5:D373,3,FALSE)</f>
        <v>Celda especial de carga</v>
      </c>
      <c r="C52" s="672"/>
      <c r="D52" s="290"/>
      <c r="E52" s="290"/>
      <c r="F52" s="290"/>
      <c r="G52" s="290"/>
      <c r="H52" s="290"/>
      <c r="I52" s="277"/>
      <c r="J52" s="233" t="str">
        <f>VLOOKUP(A52,MATERIALES!A6:D644,2,FALSE)</f>
        <v>u</v>
      </c>
      <c r="K52" s="291">
        <v>1</v>
      </c>
      <c r="L52" s="276"/>
      <c r="M52" s="411">
        <f>VLOOKUP(A52,MATERIALES!A5:D396,4,FALSE)</f>
        <v>4775.5</v>
      </c>
      <c r="N52" s="281">
        <f t="shared" ref="N52:N58" si="1">K52*M52</f>
        <v>4775.5</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2600</v>
      </c>
      <c r="N53" s="281">
        <f t="shared" si="1"/>
        <v>78000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82747</v>
      </c>
      <c r="N54" s="281">
        <f t="shared" si="1"/>
        <v>4964820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36821</v>
      </c>
      <c r="N55" s="281">
        <f t="shared" si="1"/>
        <v>441852</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1657350</v>
      </c>
      <c r="N56" s="281">
        <f t="shared" si="1"/>
        <v>3314700</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1362150</v>
      </c>
      <c r="N57" s="281">
        <f t="shared" si="1"/>
        <v>6810750</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25000</v>
      </c>
      <c r="N58" s="281">
        <f t="shared" si="1"/>
        <v>1750000</v>
      </c>
    </row>
    <row r="59" spans="1:14" ht="15" thickBot="1">
      <c r="B59" s="831" t="s">
        <v>1037</v>
      </c>
      <c r="C59" s="832"/>
      <c r="D59" s="832"/>
      <c r="E59" s="832"/>
      <c r="F59" s="832"/>
      <c r="G59" s="832"/>
      <c r="H59" s="832"/>
      <c r="I59" s="832"/>
      <c r="J59" s="832"/>
      <c r="K59" s="832"/>
      <c r="L59" s="832"/>
      <c r="M59" s="833"/>
      <c r="N59" s="403">
        <f>SUM(N52:N58)</f>
        <v>17364897.5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20">
        <f>VLOOKUP(A64,TRANSPORTE!A5:D117,4,FALSE)</f>
        <v>139559.5</v>
      </c>
      <c r="M64" s="921"/>
      <c r="N64" s="296">
        <f>K64*L64</f>
        <v>6977.9750000000004</v>
      </c>
    </row>
    <row r="65" spans="1:15">
      <c r="B65" s="52"/>
      <c r="C65" s="53"/>
      <c r="D65" s="53"/>
      <c r="E65" s="53"/>
      <c r="F65" s="53"/>
      <c r="G65" s="53"/>
      <c r="H65" s="320"/>
      <c r="I65" s="288"/>
      <c r="J65" s="295"/>
      <c r="K65" s="288"/>
      <c r="L65" s="920"/>
      <c r="M65" s="921"/>
      <c r="N65" s="296"/>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6977.9750000000004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1180611.7871864284</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N47+N59+N70+N81</f>
        <v>48569203.92830991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9713840.7856619824</v>
      </c>
      <c r="M88" s="866"/>
      <c r="N88" s="57"/>
    </row>
    <row r="89" spans="1:14">
      <c r="B89" s="95" t="s">
        <v>1057</v>
      </c>
      <c r="C89" s="96"/>
      <c r="D89" s="96"/>
      <c r="E89" s="96"/>
      <c r="F89" s="96"/>
      <c r="G89" s="96"/>
      <c r="H89" s="96"/>
      <c r="I89" s="93"/>
      <c r="J89" s="94"/>
      <c r="K89" s="313">
        <v>0.05</v>
      </c>
      <c r="L89" s="865">
        <f>N83*K89</f>
        <v>2428460.1964154956</v>
      </c>
      <c r="M89" s="866"/>
      <c r="N89" s="57"/>
    </row>
    <row r="90" spans="1:14" ht="15" thickBot="1">
      <c r="B90" s="97" t="s">
        <v>1058</v>
      </c>
      <c r="C90" s="98"/>
      <c r="D90" s="98"/>
      <c r="E90" s="98"/>
      <c r="F90" s="98"/>
      <c r="G90" s="98"/>
      <c r="H90" s="98"/>
      <c r="I90" s="99"/>
      <c r="J90" s="100"/>
      <c r="K90" s="314">
        <v>0.05</v>
      </c>
      <c r="L90" s="867">
        <f>N83*K90</f>
        <v>2428460.1964154956</v>
      </c>
      <c r="M90" s="868"/>
      <c r="N90" s="57"/>
    </row>
    <row r="91" spans="1:14" ht="15" thickBot="1">
      <c r="B91" s="831" t="s">
        <v>1037</v>
      </c>
      <c r="C91" s="832"/>
      <c r="D91" s="832"/>
      <c r="E91" s="832"/>
      <c r="F91" s="832"/>
      <c r="G91" s="832"/>
      <c r="H91" s="832"/>
      <c r="I91" s="832"/>
      <c r="J91" s="832"/>
      <c r="K91" s="832"/>
      <c r="L91" s="832"/>
      <c r="M91" s="833"/>
      <c r="N91" s="58">
        <f>L88+L89+L90</f>
        <v>14570761.178492973</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63139965.106802881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49" zoomScale="75" zoomScaleNormal="75" workbookViewId="0">
      <selection activeCell="C72" sqref="C72"/>
    </sheetView>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140</v>
      </c>
      <c r="B36" s="844" t="str">
        <f>VLOOKUP(A36,EQUIPOS!A6:D154,3,FALSE)</f>
        <v>Camisa para Pilote D=1.20m</v>
      </c>
      <c r="C36" s="845"/>
      <c r="D36" s="845"/>
      <c r="E36" s="845"/>
      <c r="F36" s="845"/>
      <c r="G36" s="845"/>
      <c r="H36" s="846"/>
      <c r="I36" s="276"/>
      <c r="J36" s="277"/>
      <c r="K36" s="278">
        <f>VLOOKUP(A36,EQUIPOS!A6:D163,4,FALSE)</f>
        <v>41867.5</v>
      </c>
      <c r="L36" s="279"/>
      <c r="M36" s="280">
        <v>1</v>
      </c>
      <c r="N36" s="281">
        <f t="shared" ref="N36:N42" si="0">K36/M36</f>
        <v>41867.5</v>
      </c>
    </row>
    <row r="37" spans="1:14">
      <c r="A37" s="119" t="s">
        <v>206</v>
      </c>
      <c r="B37" s="844" t="str">
        <f>VLOOKUP(A37,EQUIPOS!A7:D154,3,FALSE)</f>
        <v>Equipo de Soldadura</v>
      </c>
      <c r="C37" s="845"/>
      <c r="D37" s="845"/>
      <c r="E37" s="845"/>
      <c r="F37" s="845"/>
      <c r="G37" s="845"/>
      <c r="H37" s="846"/>
      <c r="I37" s="430"/>
      <c r="J37" s="431"/>
      <c r="K37" s="278">
        <f>VLOOKUP(A37,EQUIPOS!A7:D164,4,FALSE)</f>
        <v>11119</v>
      </c>
      <c r="L37" s="344"/>
      <c r="M37" s="345">
        <v>1</v>
      </c>
      <c r="N37" s="281">
        <f t="shared" si="0"/>
        <v>11119</v>
      </c>
    </row>
    <row r="38" spans="1:14">
      <c r="A38" s="119" t="s">
        <v>242</v>
      </c>
      <c r="B38" s="844" t="str">
        <f>VLOOKUP(A38,EQUIPOS!A8:D154,3,FALSE)</f>
        <v>Grúa con torre capacidad 1 ton en la punta.</v>
      </c>
      <c r="C38" s="845"/>
      <c r="D38" s="845"/>
      <c r="E38" s="845"/>
      <c r="F38" s="845"/>
      <c r="G38" s="845"/>
      <c r="H38" s="846"/>
      <c r="I38" s="430"/>
      <c r="J38" s="431"/>
      <c r="K38" s="447">
        <f>VLOOKUP(A38,EQUIPOS!A8:D165,4,FALSE)</f>
        <v>169795.5</v>
      </c>
      <c r="L38" s="344"/>
      <c r="M38" s="345">
        <v>2.5</v>
      </c>
      <c r="N38" s="281">
        <f t="shared" si="0"/>
        <v>67918.2</v>
      </c>
    </row>
    <row r="39" spans="1:14">
      <c r="A39" s="119" t="s">
        <v>267</v>
      </c>
      <c r="B39" s="844" t="str">
        <f>VLOOKUP(A39,EQUIPOS!A9:D154,3,FALSE)</f>
        <v>Motobomba de concreto</v>
      </c>
      <c r="C39" s="845"/>
      <c r="D39" s="845"/>
      <c r="E39" s="845"/>
      <c r="F39" s="845"/>
      <c r="G39" s="845"/>
      <c r="H39" s="846"/>
      <c r="I39" s="430"/>
      <c r="J39" s="431"/>
      <c r="K39" s="447">
        <f>VLOOKUP(A39,EQUIPOS!A9:D166,4,FALSE)</f>
        <v>82402</v>
      </c>
      <c r="L39" s="344"/>
      <c r="M39" s="345">
        <v>2.5499800000000001</v>
      </c>
      <c r="N39" s="281">
        <f t="shared" si="0"/>
        <v>32314.763253045119</v>
      </c>
    </row>
    <row r="40" spans="1:14">
      <c r="A40" s="119" t="s">
        <v>277</v>
      </c>
      <c r="B40" s="844" t="str">
        <f>VLOOKUP(A40,EQUIPOS!A10:D154,3,FALSE)</f>
        <v>Pala auxiliar de piloteadora</v>
      </c>
      <c r="C40" s="845"/>
      <c r="D40" s="845"/>
      <c r="E40" s="845"/>
      <c r="F40" s="845"/>
      <c r="G40" s="845"/>
      <c r="H40" s="846"/>
      <c r="I40" s="430"/>
      <c r="J40" s="431"/>
      <c r="K40" s="447">
        <f>VLOOKUP(A40,EQUIPOS!A10:D167,4,FALSE)</f>
        <v>417525.5</v>
      </c>
      <c r="L40" s="344"/>
      <c r="M40" s="345">
        <v>2.5</v>
      </c>
      <c r="N40" s="281">
        <f t="shared" si="0"/>
        <v>167010.20000000001</v>
      </c>
    </row>
    <row r="41" spans="1:14">
      <c r="A41" s="119" t="s">
        <v>282</v>
      </c>
      <c r="B41" s="844" t="str">
        <f>VLOOKUP(A41,EQUIPOS!A6:D154,3,FALSE)</f>
        <v>Piloteadora potencia 250KW, RPM 1800, fuerza elevadora 200KN</v>
      </c>
      <c r="C41" s="845"/>
      <c r="D41" s="845"/>
      <c r="E41" s="845"/>
      <c r="F41" s="845"/>
      <c r="G41" s="845"/>
      <c r="H41" s="846"/>
      <c r="I41" s="430"/>
      <c r="J41" s="431"/>
      <c r="K41" s="447">
        <f>VLOOKUP(A41,EQUIPOS!A6:D154,4,FALSE)</f>
        <v>622602</v>
      </c>
      <c r="L41" s="344"/>
      <c r="M41" s="345">
        <v>1</v>
      </c>
      <c r="N41" s="281">
        <f t="shared" si="0"/>
        <v>622602</v>
      </c>
    </row>
    <row r="42" spans="1:14">
      <c r="A42" s="119" t="s">
        <v>310</v>
      </c>
      <c r="B42" s="844" t="str">
        <f>VLOOKUP(A42,EQUIPOS!A12:D156,3,FALSE)</f>
        <v>Retroexcavadora A25C</v>
      </c>
      <c r="C42" s="845"/>
      <c r="D42" s="845"/>
      <c r="E42" s="845"/>
      <c r="F42" s="845"/>
      <c r="G42" s="845"/>
      <c r="H42" s="846"/>
      <c r="I42" s="337"/>
      <c r="J42" s="339"/>
      <c r="K42" s="447">
        <f>VLOOKUP(A42,EQUIPOS!A12:D169,4,FALSE)</f>
        <v>166523</v>
      </c>
      <c r="L42" s="432"/>
      <c r="M42" s="433">
        <v>2.5</v>
      </c>
      <c r="N42" s="281">
        <f t="shared" si="0"/>
        <v>66609.2</v>
      </c>
    </row>
    <row r="43" spans="1:14">
      <c r="B43" s="844"/>
      <c r="C43" s="845"/>
      <c r="D43" s="845"/>
      <c r="E43" s="845"/>
      <c r="F43" s="845"/>
      <c r="G43" s="845"/>
      <c r="H43" s="846"/>
      <c r="I43" s="42"/>
      <c r="J43" s="43"/>
      <c r="K43" s="447"/>
      <c r="L43" s="285"/>
      <c r="M43" s="286"/>
      <c r="N43" s="281"/>
    </row>
    <row r="44" spans="1:14">
      <c r="B44" s="329"/>
      <c r="C44" s="330"/>
      <c r="D44" s="330"/>
      <c r="E44" s="330"/>
      <c r="F44" s="332"/>
      <c r="G44" s="332"/>
      <c r="H44" s="131"/>
      <c r="I44" s="42"/>
      <c r="J44" s="43"/>
      <c r="K44" s="447"/>
      <c r="L44" s="285"/>
      <c r="M44" s="286"/>
      <c r="N44" s="282"/>
    </row>
    <row r="45" spans="1:14">
      <c r="B45" s="851" t="s">
        <v>1036</v>
      </c>
      <c r="C45" s="852"/>
      <c r="D45" s="852"/>
      <c r="E45" s="44"/>
      <c r="F45" s="45"/>
      <c r="G45" s="45"/>
      <c r="H45" s="46"/>
      <c r="I45" s="42"/>
      <c r="J45" s="43"/>
      <c r="K45" s="288"/>
      <c r="L45" s="285"/>
      <c r="M45" s="410">
        <v>0.1</v>
      </c>
      <c r="N45" s="353">
        <f>N83*M45</f>
        <v>8511.2008676833339</v>
      </c>
    </row>
    <row r="46" spans="1:14" ht="15" thickBot="1">
      <c r="B46" s="844"/>
      <c r="C46" s="845"/>
      <c r="D46" s="845"/>
      <c r="E46" s="845"/>
      <c r="F46" s="845"/>
      <c r="G46" s="845"/>
      <c r="H46" s="846"/>
      <c r="I46" s="853"/>
      <c r="J46" s="854"/>
      <c r="K46" s="47"/>
      <c r="L46" s="855"/>
      <c r="M46" s="856"/>
      <c r="N46" s="111"/>
    </row>
    <row r="47" spans="1:14" ht="15" thickBot="1">
      <c r="B47" s="831" t="s">
        <v>1037</v>
      </c>
      <c r="C47" s="832"/>
      <c r="D47" s="832"/>
      <c r="E47" s="832"/>
      <c r="F47" s="832"/>
      <c r="G47" s="832"/>
      <c r="H47" s="832"/>
      <c r="I47" s="832"/>
      <c r="J47" s="832"/>
      <c r="K47" s="832"/>
      <c r="L47" s="832"/>
      <c r="M47" s="833"/>
      <c r="N47" s="403">
        <f>SUM(N36:N46)</f>
        <v>1017952.0641207284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2" t="s">
        <v>1028</v>
      </c>
      <c r="C51" s="823"/>
      <c r="D51" s="823"/>
      <c r="E51" s="823"/>
      <c r="F51" s="823"/>
      <c r="G51" s="823"/>
      <c r="H51" s="823"/>
      <c r="I51" s="824"/>
      <c r="J51" s="324" t="s">
        <v>1029</v>
      </c>
      <c r="K51" s="91" t="s">
        <v>1030</v>
      </c>
      <c r="L51" s="825" t="s">
        <v>1039</v>
      </c>
      <c r="M51" s="824"/>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18427</v>
      </c>
      <c r="N52" s="281">
        <f>K52*M52</f>
        <v>43395.584999999999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47328</v>
      </c>
      <c r="N53" s="281">
        <f>K53*M53</f>
        <v>5854483.5736707235</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8999</v>
      </c>
      <c r="N54" s="281">
        <f>K54*M54</f>
        <v>7421.187976034319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1" t="s">
        <v>1037</v>
      </c>
      <c r="C59" s="832"/>
      <c r="D59" s="832"/>
      <c r="E59" s="832"/>
      <c r="F59" s="832"/>
      <c r="G59" s="832"/>
      <c r="H59" s="832"/>
      <c r="I59" s="832"/>
      <c r="J59" s="832"/>
      <c r="K59" s="832"/>
      <c r="L59" s="832"/>
      <c r="M59" s="833"/>
      <c r="N59" s="403">
        <f>SUM(N52:N58)</f>
        <v>5905300.3466467578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20">
        <f>VLOOKUP(A64,TRANSPORTE!A5:D117,4,FALSE)</f>
        <v>1236</v>
      </c>
      <c r="M64" s="921"/>
      <c r="N64" s="296">
        <f>K64*L64</f>
        <v>1606.8</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20">
        <f>VLOOKUP(A65,TRANSPORTE!A6:D117,4,FALSE)</f>
        <v>88</v>
      </c>
      <c r="M65" s="921"/>
      <c r="N65" s="296">
        <f>K65*L65</f>
        <v>4.4000000000000004</v>
      </c>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1611.2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985"/>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18"/>
      <c r="C82" s="819"/>
      <c r="D82" s="819"/>
      <c r="E82" s="819"/>
      <c r="F82" s="819"/>
      <c r="G82" s="819"/>
      <c r="H82" s="819"/>
      <c r="I82" s="132"/>
      <c r="J82" s="132"/>
      <c r="K82" s="132"/>
      <c r="L82" s="919"/>
      <c r="M82" s="919"/>
      <c r="N82" s="133"/>
    </row>
    <row r="83" spans="1:14" ht="15" thickBot="1">
      <c r="B83" s="837" t="s">
        <v>1037</v>
      </c>
      <c r="C83" s="838"/>
      <c r="D83" s="838"/>
      <c r="E83" s="838"/>
      <c r="F83" s="838"/>
      <c r="G83" s="838"/>
      <c r="H83" s="838"/>
      <c r="I83" s="838"/>
      <c r="J83" s="838"/>
      <c r="K83" s="838"/>
      <c r="L83" s="838"/>
      <c r="M83" s="839"/>
      <c r="N83" s="469">
        <f>SUM(N76:N82)</f>
        <v>85112.008676833328</v>
      </c>
    </row>
    <row r="84" spans="1:14" ht="15" thickBot="1">
      <c r="B84" s="39"/>
      <c r="C84" s="40"/>
      <c r="D84" s="40"/>
      <c r="E84" s="40"/>
      <c r="F84" s="40"/>
      <c r="G84" s="40"/>
      <c r="H84" s="40"/>
      <c r="I84" s="40"/>
      <c r="J84" s="40"/>
      <c r="K84" s="40"/>
      <c r="L84" s="40"/>
      <c r="M84" s="40"/>
      <c r="N84" s="41"/>
    </row>
    <row r="85" spans="1:14" ht="15" thickBot="1">
      <c r="B85" s="831" t="s">
        <v>1051</v>
      </c>
      <c r="C85" s="832"/>
      <c r="D85" s="832"/>
      <c r="E85" s="832"/>
      <c r="F85" s="832"/>
      <c r="G85" s="832"/>
      <c r="H85" s="832"/>
      <c r="I85" s="832"/>
      <c r="J85" s="832"/>
      <c r="K85" s="832"/>
      <c r="L85" s="832"/>
      <c r="M85" s="833"/>
      <c r="N85" s="105">
        <f>N47+N59+N70+N83</f>
        <v>7009975.61944432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2" t="s">
        <v>1053</v>
      </c>
      <c r="C89" s="823"/>
      <c r="D89" s="823"/>
      <c r="E89" s="823"/>
      <c r="F89" s="823"/>
      <c r="G89" s="823"/>
      <c r="H89" s="823"/>
      <c r="I89" s="323"/>
      <c r="J89" s="343"/>
      <c r="K89" s="311" t="s">
        <v>1054</v>
      </c>
      <c r="L89" s="861" t="s">
        <v>1055</v>
      </c>
      <c r="M89" s="862"/>
      <c r="N89" s="312"/>
    </row>
    <row r="90" spans="1:14">
      <c r="B90" s="863" t="s">
        <v>1056</v>
      </c>
      <c r="C90" s="864"/>
      <c r="D90" s="864"/>
      <c r="E90" s="864"/>
      <c r="F90" s="864"/>
      <c r="G90" s="864"/>
      <c r="H90" s="864"/>
      <c r="I90" s="93"/>
      <c r="J90" s="94"/>
      <c r="K90" s="313">
        <v>0.2</v>
      </c>
      <c r="L90" s="865">
        <f>N85*K90</f>
        <v>1401995.1238888642</v>
      </c>
      <c r="M90" s="866"/>
      <c r="N90" s="57"/>
    </row>
    <row r="91" spans="1:14">
      <c r="B91" s="95" t="s">
        <v>1057</v>
      </c>
      <c r="C91" s="96"/>
      <c r="D91" s="96"/>
      <c r="E91" s="96"/>
      <c r="F91" s="96"/>
      <c r="G91" s="96"/>
      <c r="H91" s="96"/>
      <c r="I91" s="93"/>
      <c r="J91" s="94"/>
      <c r="K91" s="313">
        <v>0.05</v>
      </c>
      <c r="L91" s="865">
        <f>N85*K91</f>
        <v>350498.78097221605</v>
      </c>
      <c r="M91" s="866"/>
      <c r="N91" s="57"/>
    </row>
    <row r="92" spans="1:14" ht="15" thickBot="1">
      <c r="B92" s="97" t="s">
        <v>1058</v>
      </c>
      <c r="C92" s="98"/>
      <c r="D92" s="98"/>
      <c r="E92" s="98"/>
      <c r="F92" s="98"/>
      <c r="G92" s="98"/>
      <c r="H92" s="98"/>
      <c r="I92" s="99"/>
      <c r="J92" s="100"/>
      <c r="K92" s="314">
        <v>0.05</v>
      </c>
      <c r="L92" s="867">
        <f>N85*K92</f>
        <v>350498.78097221605</v>
      </c>
      <c r="M92" s="868"/>
      <c r="N92" s="57"/>
    </row>
    <row r="93" spans="1:14" ht="15" thickBot="1">
      <c r="B93" s="831" t="s">
        <v>1037</v>
      </c>
      <c r="C93" s="832"/>
      <c r="D93" s="832"/>
      <c r="E93" s="832"/>
      <c r="F93" s="832"/>
      <c r="G93" s="832"/>
      <c r="H93" s="832"/>
      <c r="I93" s="832"/>
      <c r="J93" s="832"/>
      <c r="K93" s="832"/>
      <c r="L93" s="832"/>
      <c r="M93" s="833"/>
      <c r="N93" s="58">
        <f>L90+L91+L92</f>
        <v>2102992.6858332963</v>
      </c>
    </row>
    <row r="94" spans="1:14" ht="15" thickBot="1">
      <c r="B94" s="39"/>
      <c r="C94" s="40"/>
      <c r="D94" s="40"/>
      <c r="E94" s="40"/>
      <c r="F94" s="40"/>
      <c r="G94" s="40"/>
      <c r="H94" s="40"/>
      <c r="I94" s="40"/>
      <c r="J94" s="40"/>
      <c r="K94" s="40"/>
      <c r="L94" s="40"/>
      <c r="M94" s="40"/>
      <c r="N94" s="41"/>
    </row>
    <row r="95" spans="1:14" ht="15" thickBot="1">
      <c r="A95" t="s">
        <v>2122</v>
      </c>
      <c r="B95" s="831" t="s">
        <v>1059</v>
      </c>
      <c r="C95" s="832"/>
      <c r="D95" s="832"/>
      <c r="E95" s="832"/>
      <c r="F95" s="832"/>
      <c r="G95" s="832"/>
      <c r="H95" s="832"/>
      <c r="I95" s="832"/>
      <c r="J95" s="832"/>
      <c r="K95" s="832"/>
      <c r="L95" s="832"/>
      <c r="M95" s="833"/>
      <c r="N95" s="196">
        <f>N85+N93</f>
        <v>9112968.3052776158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5" t="s">
        <v>2324</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2325</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81"/>
      <c r="K125" s="981"/>
      <c r="L125" s="981"/>
      <c r="M125" s="981"/>
      <c r="N125" s="982"/>
    </row>
    <row r="126" spans="2:14" ht="15" thickBot="1">
      <c r="B126" s="428" t="s">
        <v>2327</v>
      </c>
      <c r="C126" s="429"/>
      <c r="D126" s="429"/>
      <c r="E126" s="268"/>
      <c r="F126" s="268"/>
      <c r="G126" s="268"/>
      <c r="H126" s="268"/>
      <c r="I126" s="268"/>
      <c r="J126" s="983"/>
      <c r="K126" s="983"/>
      <c r="L126" s="983"/>
      <c r="M126" s="983"/>
      <c r="N126"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31" zoomScale="77" zoomScaleNormal="77" workbookViewId="0">
      <selection activeCell="C72" sqref="C72"/>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182</v>
      </c>
      <c r="B36" s="844" t="str">
        <f>VLOOKUP(A36,EQUIPOS!A6:D154,3,FALSE)</f>
        <v xml:space="preserve">Compresor para penetrar roca
</v>
      </c>
      <c r="C36" s="845"/>
      <c r="D36" s="845"/>
      <c r="E36" s="845"/>
      <c r="F36" s="845"/>
      <c r="G36" s="845"/>
      <c r="H36" s="846"/>
      <c r="I36" s="276"/>
      <c r="J36" s="277"/>
      <c r="K36" s="278">
        <f>VLOOKUP(A36,EQUIPOS!A6:D163,4,FALSE)</f>
        <v>103034</v>
      </c>
      <c r="L36" s="279"/>
      <c r="M36" s="280">
        <v>0.125</v>
      </c>
      <c r="N36" s="281">
        <f>K36/M36</f>
        <v>824272</v>
      </c>
    </row>
    <row r="37" spans="1:14">
      <c r="A37" s="119" t="s">
        <v>242</v>
      </c>
      <c r="B37" s="844" t="str">
        <f>VLOOKUP(A37,EQUIPOS!A7:D154,3,FALSE)</f>
        <v>Grúa con torre capacidad 1 ton en la punta.</v>
      </c>
      <c r="C37" s="845"/>
      <c r="D37" s="845"/>
      <c r="E37" s="845"/>
      <c r="F37" s="845"/>
      <c r="G37" s="845"/>
      <c r="H37" s="846"/>
      <c r="I37" s="430"/>
      <c r="J37" s="431"/>
      <c r="K37" s="278">
        <f>VLOOKUP(A37,EQUIPOS!A7:D164,4,FALSE)</f>
        <v>169795.5</v>
      </c>
      <c r="L37" s="344"/>
      <c r="M37" s="345">
        <v>2.5</v>
      </c>
      <c r="N37" s="281">
        <f>K37/M37</f>
        <v>67918.2</v>
      </c>
    </row>
    <row r="38" spans="1:14">
      <c r="A38" s="119" t="s">
        <v>267</v>
      </c>
      <c r="B38" s="844" t="str">
        <f>VLOOKUP(A38,EQUIPOS!A8:D154,3,FALSE)</f>
        <v>Motobomba de concreto</v>
      </c>
      <c r="C38" s="845"/>
      <c r="D38" s="845"/>
      <c r="E38" s="845"/>
      <c r="F38" s="845"/>
      <c r="G38" s="845"/>
      <c r="H38" s="846"/>
      <c r="I38" s="430"/>
      <c r="J38" s="431"/>
      <c r="K38" s="447">
        <f>VLOOKUP(A38,EQUIPOS!A8:D165,4,FALSE)</f>
        <v>82402</v>
      </c>
      <c r="L38" s="344"/>
      <c r="M38" s="345">
        <v>0.65</v>
      </c>
      <c r="N38" s="281">
        <f>K38/M38</f>
        <v>126772.30769230769</v>
      </c>
    </row>
    <row r="39" spans="1:14">
      <c r="A39" s="119" t="s">
        <v>310</v>
      </c>
      <c r="B39" s="844" t="str">
        <f>VLOOKUP(A39,EQUIPOS!A9:D154,3,FALSE)</f>
        <v>Retroexcavadora A25C</v>
      </c>
      <c r="C39" s="845"/>
      <c r="D39" s="845"/>
      <c r="E39" s="845"/>
      <c r="F39" s="845"/>
      <c r="G39" s="845"/>
      <c r="H39" s="846"/>
      <c r="I39" s="430"/>
      <c r="J39" s="431"/>
      <c r="K39" s="447">
        <f>VLOOKUP(A39,EQUIPOS!A9:D166,4,FALSE)</f>
        <v>166523</v>
      </c>
      <c r="L39" s="344"/>
      <c r="M39" s="345">
        <v>0.65</v>
      </c>
      <c r="N39" s="281">
        <f>K39/M39</f>
        <v>256189.23076923075</v>
      </c>
    </row>
    <row r="40" spans="1:14">
      <c r="A40" s="119"/>
      <c r="B40" s="844"/>
      <c r="C40" s="845"/>
      <c r="D40" s="845"/>
      <c r="E40" s="845"/>
      <c r="F40" s="845"/>
      <c r="G40" s="845"/>
      <c r="H40" s="846"/>
      <c r="I40" s="430"/>
      <c r="J40" s="431"/>
      <c r="K40" s="447"/>
      <c r="L40" s="344"/>
      <c r="M40" s="345"/>
      <c r="N40" s="281"/>
    </row>
    <row r="41" spans="1:14">
      <c r="A41" s="119"/>
      <c r="B41" s="844"/>
      <c r="C41" s="845"/>
      <c r="D41" s="845"/>
      <c r="E41" s="845"/>
      <c r="F41" s="845"/>
      <c r="G41" s="845"/>
      <c r="H41" s="846"/>
      <c r="I41" s="430"/>
      <c r="J41" s="431"/>
      <c r="K41" s="447"/>
      <c r="L41" s="344"/>
      <c r="M41" s="345"/>
      <c r="N41" s="281"/>
    </row>
    <row r="42" spans="1:14">
      <c r="A42" s="119"/>
      <c r="B42" s="844"/>
      <c r="C42" s="845"/>
      <c r="D42" s="845"/>
      <c r="E42" s="845"/>
      <c r="F42" s="845"/>
      <c r="G42" s="845"/>
      <c r="H42" s="846"/>
      <c r="I42" s="337"/>
      <c r="J42" s="339"/>
      <c r="K42" s="447"/>
      <c r="L42" s="432"/>
      <c r="M42" s="433"/>
      <c r="N42" s="281"/>
    </row>
    <row r="43" spans="1:14">
      <c r="B43" s="844"/>
      <c r="C43" s="845"/>
      <c r="D43" s="845"/>
      <c r="E43" s="845"/>
      <c r="F43" s="845"/>
      <c r="G43" s="845"/>
      <c r="H43" s="846"/>
      <c r="I43" s="42"/>
      <c r="J43" s="43"/>
      <c r="K43" s="447"/>
      <c r="L43" s="285"/>
      <c r="M43" s="286"/>
      <c r="N43" s="281"/>
    </row>
    <row r="44" spans="1:14">
      <c r="B44" s="329"/>
      <c r="C44" s="330"/>
      <c r="D44" s="330"/>
      <c r="E44" s="330"/>
      <c r="F44" s="332"/>
      <c r="G44" s="332"/>
      <c r="H44" s="131"/>
      <c r="I44" s="42"/>
      <c r="J44" s="43"/>
      <c r="K44" s="447"/>
      <c r="L44" s="285"/>
      <c r="M44" s="286"/>
      <c r="N44" s="282"/>
    </row>
    <row r="45" spans="1:14">
      <c r="B45" s="851" t="s">
        <v>1036</v>
      </c>
      <c r="C45" s="852"/>
      <c r="D45" s="852"/>
      <c r="E45" s="44"/>
      <c r="F45" s="45"/>
      <c r="G45" s="45"/>
      <c r="H45" s="46"/>
      <c r="I45" s="42"/>
      <c r="J45" s="43"/>
      <c r="K45" s="288"/>
      <c r="L45" s="285"/>
      <c r="M45" s="410">
        <v>0.1</v>
      </c>
      <c r="N45" s="353">
        <f>N87*M45</f>
        <v>44258.244511953337</v>
      </c>
    </row>
    <row r="46" spans="1:14" ht="15" thickBot="1">
      <c r="B46" s="844"/>
      <c r="C46" s="845"/>
      <c r="D46" s="845"/>
      <c r="E46" s="845"/>
      <c r="F46" s="845"/>
      <c r="G46" s="845"/>
      <c r="H46" s="846"/>
      <c r="I46" s="853"/>
      <c r="J46" s="854"/>
      <c r="K46" s="47"/>
      <c r="L46" s="855"/>
      <c r="M46" s="856"/>
      <c r="N46" s="111"/>
    </row>
    <row r="47" spans="1:14" ht="15" thickBot="1">
      <c r="B47" s="831" t="s">
        <v>1037</v>
      </c>
      <c r="C47" s="832"/>
      <c r="D47" s="832"/>
      <c r="E47" s="832"/>
      <c r="F47" s="832"/>
      <c r="G47" s="832"/>
      <c r="H47" s="832"/>
      <c r="I47" s="832"/>
      <c r="J47" s="832"/>
      <c r="K47" s="832"/>
      <c r="L47" s="832"/>
      <c r="M47" s="833"/>
      <c r="N47" s="403">
        <f>SUM(N36:N46)</f>
        <v>1319409.9829734918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22" t="s">
        <v>1028</v>
      </c>
      <c r="C51" s="823"/>
      <c r="D51" s="823"/>
      <c r="E51" s="823"/>
      <c r="F51" s="823"/>
      <c r="G51" s="823"/>
      <c r="H51" s="823"/>
      <c r="I51" s="824"/>
      <c r="J51" s="324" t="s">
        <v>1029</v>
      </c>
      <c r="K51" s="91" t="s">
        <v>1030</v>
      </c>
      <c r="L51" s="825" t="s">
        <v>1039</v>
      </c>
      <c r="M51" s="824"/>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47328</v>
      </c>
      <c r="N52" s="281">
        <f>K52*M52</f>
        <v>8430456.3460858408</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8999</v>
      </c>
      <c r="N53" s="281">
        <f t="shared" ref="N53:N59" si="0">K53*M53</f>
        <v>10686.51068548942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35000</v>
      </c>
      <c r="N54" s="281">
        <f t="shared" si="0"/>
        <v>10500</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507338</v>
      </c>
      <c r="N55" s="281">
        <f t="shared" si="0"/>
        <v>1522014</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146651.5</v>
      </c>
      <c r="N56" s="281">
        <f t="shared" si="0"/>
        <v>36662.875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155840</v>
      </c>
      <c r="N57" s="281">
        <f t="shared" si="0"/>
        <v>155840</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900</v>
      </c>
      <c r="N58" s="281">
        <f t="shared" si="0"/>
        <v>900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0</v>
      </c>
      <c r="N59" s="281">
        <f t="shared" si="0"/>
        <v>0</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31" t="s">
        <v>1037</v>
      </c>
      <c r="C63" s="832"/>
      <c r="D63" s="832"/>
      <c r="E63" s="832"/>
      <c r="F63" s="832"/>
      <c r="G63" s="832"/>
      <c r="H63" s="832"/>
      <c r="I63" s="832"/>
      <c r="J63" s="832"/>
      <c r="K63" s="832"/>
      <c r="L63" s="832"/>
      <c r="M63" s="833"/>
      <c r="N63" s="403">
        <f>SUM(N52:N62)</f>
        <v>10167059.731771329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34" t="s">
        <v>1045</v>
      </c>
      <c r="M67" s="807"/>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20">
        <f>VLOOKUP(A68,TRANSPORTE!A5:D117,4,FALSE)</f>
        <v>1236</v>
      </c>
      <c r="M68" s="921"/>
      <c r="N68" s="296">
        <f>K68*L68</f>
        <v>1606.8</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20">
        <f>VLOOKUP(A69,TRANSPORTE!A6:D117,4,FALSE)</f>
        <v>88</v>
      </c>
      <c r="M69" s="921"/>
      <c r="N69" s="296">
        <f>K69*L69</f>
        <v>4.4000000000000004</v>
      </c>
    </row>
    <row r="70" spans="1:15">
      <c r="B70" s="52"/>
      <c r="C70" s="53"/>
      <c r="D70" s="53"/>
      <c r="E70" s="53"/>
      <c r="F70" s="53"/>
      <c r="G70" s="53"/>
      <c r="H70" s="320"/>
      <c r="I70" s="288"/>
      <c r="J70" s="295"/>
      <c r="K70" s="288"/>
      <c r="L70" s="920"/>
      <c r="M70" s="921"/>
      <c r="N70" s="296"/>
    </row>
    <row r="71" spans="1:15">
      <c r="B71" s="52"/>
      <c r="C71" s="53"/>
      <c r="D71" s="53"/>
      <c r="E71" s="53"/>
      <c r="F71" s="53"/>
      <c r="G71" s="53"/>
      <c r="H71" s="320"/>
      <c r="I71" s="288"/>
      <c r="J71" s="295"/>
      <c r="K71" s="288"/>
      <c r="L71" s="920"/>
      <c r="M71" s="92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20"/>
      <c r="M73" s="821"/>
      <c r="N73" s="133"/>
    </row>
    <row r="74" spans="1:15" ht="15" thickBot="1">
      <c r="B74" s="837" t="s">
        <v>1037</v>
      </c>
      <c r="C74" s="838"/>
      <c r="D74" s="838"/>
      <c r="E74" s="838"/>
      <c r="F74" s="838"/>
      <c r="G74" s="838"/>
      <c r="H74" s="838"/>
      <c r="I74" s="838"/>
      <c r="J74" s="838"/>
      <c r="K74" s="838"/>
      <c r="L74" s="838"/>
      <c r="M74" s="839"/>
      <c r="N74" s="110">
        <f>N68+N69+N70+N71+N72</f>
        <v>1611.2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7" t="s">
        <v>1047</v>
      </c>
      <c r="C78" s="858"/>
      <c r="D78" s="858"/>
      <c r="E78" s="858"/>
      <c r="F78" s="858"/>
      <c r="G78" s="858"/>
      <c r="H78" s="858"/>
      <c r="I78" s="79" t="s">
        <v>1048</v>
      </c>
      <c r="J78" s="81" t="s">
        <v>1494</v>
      </c>
      <c r="K78" s="80" t="s">
        <v>1050</v>
      </c>
      <c r="L78" s="859" t="s">
        <v>1034</v>
      </c>
      <c r="M78" s="985"/>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18"/>
      <c r="C86" s="819"/>
      <c r="D86" s="819"/>
      <c r="E86" s="819"/>
      <c r="F86" s="819"/>
      <c r="G86" s="819"/>
      <c r="H86" s="819"/>
      <c r="I86" s="132"/>
      <c r="J86" s="132"/>
      <c r="K86" s="132"/>
      <c r="L86" s="919"/>
      <c r="M86" s="919"/>
      <c r="N86" s="51"/>
    </row>
    <row r="87" spans="1:14" ht="15" thickBot="1">
      <c r="B87" s="837" t="s">
        <v>1037</v>
      </c>
      <c r="C87" s="838"/>
      <c r="D87" s="838"/>
      <c r="E87" s="838"/>
      <c r="F87" s="838"/>
      <c r="G87" s="838"/>
      <c r="H87" s="838"/>
      <c r="I87" s="838"/>
      <c r="J87" s="838"/>
      <c r="K87" s="838"/>
      <c r="L87" s="838"/>
      <c r="M87" s="839"/>
      <c r="N87" s="310">
        <f>SUM(N80:N86)</f>
        <v>442582.44511953334</v>
      </c>
    </row>
    <row r="88" spans="1:14" ht="15" thickBot="1">
      <c r="B88" s="39"/>
      <c r="C88" s="40"/>
      <c r="D88" s="40"/>
      <c r="E88" s="40"/>
      <c r="F88" s="40"/>
      <c r="G88" s="40"/>
      <c r="H88" s="40"/>
      <c r="I88" s="40"/>
      <c r="J88" s="40"/>
      <c r="K88" s="40"/>
      <c r="L88" s="40"/>
      <c r="M88" s="40"/>
      <c r="N88" s="41"/>
    </row>
    <row r="89" spans="1:14" ht="15" thickBot="1">
      <c r="B89" s="831" t="s">
        <v>1051</v>
      </c>
      <c r="C89" s="832"/>
      <c r="D89" s="832"/>
      <c r="E89" s="832"/>
      <c r="F89" s="832"/>
      <c r="G89" s="832"/>
      <c r="H89" s="832"/>
      <c r="I89" s="832"/>
      <c r="J89" s="832"/>
      <c r="K89" s="832"/>
      <c r="L89" s="832"/>
      <c r="M89" s="833"/>
      <c r="N89" s="105">
        <f>N47+N63+N74+N87</f>
        <v>11930663.359864354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22" t="s">
        <v>1053</v>
      </c>
      <c r="C93" s="823"/>
      <c r="D93" s="823"/>
      <c r="E93" s="823"/>
      <c r="F93" s="823"/>
      <c r="G93" s="823"/>
      <c r="H93" s="823"/>
      <c r="I93" s="323"/>
      <c r="J93" s="343"/>
      <c r="K93" s="311" t="s">
        <v>1054</v>
      </c>
      <c r="L93" s="861" t="s">
        <v>1055</v>
      </c>
      <c r="M93" s="862"/>
      <c r="N93" s="312"/>
    </row>
    <row r="94" spans="1:14">
      <c r="B94" s="863" t="s">
        <v>1056</v>
      </c>
      <c r="C94" s="864"/>
      <c r="D94" s="864"/>
      <c r="E94" s="864"/>
      <c r="F94" s="864"/>
      <c r="G94" s="864"/>
      <c r="H94" s="864"/>
      <c r="I94" s="93"/>
      <c r="J94" s="94"/>
      <c r="K94" s="313">
        <v>0.2</v>
      </c>
      <c r="L94" s="865">
        <f>N89*K94</f>
        <v>2386132.6719728708</v>
      </c>
      <c r="M94" s="866"/>
      <c r="N94" s="57"/>
    </row>
    <row r="95" spans="1:14">
      <c r="B95" s="95" t="s">
        <v>1057</v>
      </c>
      <c r="C95" s="96"/>
      <c r="D95" s="96"/>
      <c r="E95" s="96"/>
      <c r="F95" s="96"/>
      <c r="G95" s="96"/>
      <c r="H95" s="96"/>
      <c r="I95" s="93"/>
      <c r="J95" s="94"/>
      <c r="K95" s="313">
        <v>0.05</v>
      </c>
      <c r="L95" s="865">
        <f>N89*K95</f>
        <v>596533.16799321771</v>
      </c>
      <c r="M95" s="866"/>
      <c r="N95" s="57"/>
    </row>
    <row r="96" spans="1:14" ht="15" thickBot="1">
      <c r="B96" s="97" t="s">
        <v>1058</v>
      </c>
      <c r="C96" s="98"/>
      <c r="D96" s="98"/>
      <c r="E96" s="98"/>
      <c r="F96" s="98"/>
      <c r="G96" s="98"/>
      <c r="H96" s="98"/>
      <c r="I96" s="99"/>
      <c r="J96" s="100"/>
      <c r="K96" s="314">
        <v>0.05</v>
      </c>
      <c r="L96" s="867">
        <f>N89*K96</f>
        <v>596533.16799321771</v>
      </c>
      <c r="M96" s="868"/>
      <c r="N96" s="57"/>
    </row>
    <row r="97" spans="1:14" ht="15" thickBot="1">
      <c r="B97" s="831" t="s">
        <v>1037</v>
      </c>
      <c r="C97" s="832"/>
      <c r="D97" s="832"/>
      <c r="E97" s="832"/>
      <c r="F97" s="832"/>
      <c r="G97" s="832"/>
      <c r="H97" s="832"/>
      <c r="I97" s="832"/>
      <c r="J97" s="832"/>
      <c r="K97" s="832"/>
      <c r="L97" s="832"/>
      <c r="M97" s="833"/>
      <c r="N97" s="58">
        <f>L94+L95+L96</f>
        <v>3579199.0079593062</v>
      </c>
    </row>
    <row r="98" spans="1:14" ht="15" thickBot="1">
      <c r="B98" s="39"/>
      <c r="C98" s="40"/>
      <c r="D98" s="40"/>
      <c r="E98" s="40"/>
      <c r="F98" s="40"/>
      <c r="G98" s="40"/>
      <c r="H98" s="40"/>
      <c r="I98" s="40"/>
      <c r="J98" s="40"/>
      <c r="K98" s="40"/>
      <c r="L98" s="40"/>
      <c r="M98" s="40"/>
      <c r="N98" s="41"/>
    </row>
    <row r="99" spans="1:14" ht="15" thickBot="1">
      <c r="A99" t="s">
        <v>2122</v>
      </c>
      <c r="B99" s="831" t="s">
        <v>1059</v>
      </c>
      <c r="C99" s="832"/>
      <c r="D99" s="832"/>
      <c r="E99" s="832"/>
      <c r="F99" s="832"/>
      <c r="G99" s="832"/>
      <c r="H99" s="832"/>
      <c r="I99" s="832"/>
      <c r="J99" s="832"/>
      <c r="K99" s="832"/>
      <c r="L99" s="832"/>
      <c r="M99" s="833"/>
      <c r="N99" s="196">
        <f>N89+N97</f>
        <v>15509862.36782366</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75" t="s">
        <v>2324</v>
      </c>
      <c r="C116" s="976"/>
      <c r="D116" s="976"/>
      <c r="E116" s="976"/>
      <c r="F116" s="976"/>
      <c r="G116" s="976"/>
      <c r="H116" s="976"/>
      <c r="I116" s="976"/>
      <c r="J116" s="976"/>
      <c r="K116" s="976"/>
      <c r="L116" s="976"/>
      <c r="M116" s="976"/>
      <c r="N116" s="977"/>
    </row>
    <row r="117" spans="2:14" ht="15" customHeight="1">
      <c r="B117" s="975"/>
      <c r="C117" s="976"/>
      <c r="D117" s="976"/>
      <c r="E117" s="976"/>
      <c r="F117" s="976"/>
      <c r="G117" s="976"/>
      <c r="H117" s="976"/>
      <c r="I117" s="976"/>
      <c r="J117" s="976"/>
      <c r="K117" s="976"/>
      <c r="L117" s="976"/>
      <c r="M117" s="976"/>
      <c r="N117" s="977"/>
    </row>
    <row r="118" spans="2:14" ht="30" customHeight="1">
      <c r="B118" s="978" t="s">
        <v>2325</v>
      </c>
      <c r="C118" s="979"/>
      <c r="D118" s="979"/>
      <c r="E118" s="979"/>
      <c r="F118" s="979"/>
      <c r="G118" s="979"/>
      <c r="H118" s="979"/>
      <c r="I118" s="979"/>
      <c r="J118" s="979"/>
      <c r="K118" s="979"/>
      <c r="L118" s="979"/>
      <c r="M118" s="979"/>
      <c r="N118" s="980"/>
    </row>
    <row r="119" spans="2:14">
      <c r="B119" s="978"/>
      <c r="C119" s="979"/>
      <c r="D119" s="979"/>
      <c r="E119" s="979"/>
      <c r="F119" s="979"/>
      <c r="G119" s="979"/>
      <c r="H119" s="979"/>
      <c r="I119" s="979"/>
      <c r="J119" s="979"/>
      <c r="K119" s="979"/>
      <c r="L119" s="979"/>
      <c r="M119" s="979"/>
      <c r="N119" s="98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81"/>
      <c r="K129" s="981"/>
      <c r="L129" s="981"/>
      <c r="M129" s="981"/>
      <c r="N129" s="982"/>
    </row>
    <row r="130" spans="2:14" ht="15" thickBot="1">
      <c r="B130" s="428" t="s">
        <v>2327</v>
      </c>
      <c r="C130" s="429"/>
      <c r="D130" s="429"/>
      <c r="E130" s="268"/>
      <c r="F130" s="268"/>
      <c r="G130" s="268"/>
      <c r="H130" s="268"/>
      <c r="I130" s="268"/>
      <c r="J130" s="983"/>
      <c r="K130" s="983"/>
      <c r="L130" s="983"/>
      <c r="M130" s="983"/>
      <c r="N130"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9" zoomScale="75" zoomScaleNormal="75" workbookViewId="0">
      <selection activeCell="B72" sqref="B72:H7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22"/>
      <c r="C1" s="934"/>
      <c r="D1" s="935"/>
      <c r="E1" s="935"/>
      <c r="F1" s="935"/>
      <c r="G1" s="935"/>
      <c r="H1" s="935"/>
      <c r="I1" s="935"/>
      <c r="J1" s="936"/>
      <c r="K1" s="937" t="s">
        <v>1017</v>
      </c>
      <c r="L1" s="939" t="s">
        <v>2304</v>
      </c>
      <c r="M1" s="940"/>
      <c r="N1" s="941"/>
    </row>
    <row r="2" spans="2:14" ht="40.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2" hidden="1" customHeight="1" thickBot="1">
      <c r="B30" s="77" t="s">
        <v>1027</v>
      </c>
      <c r="C30" s="840" t="s">
        <v>1028</v>
      </c>
      <c r="D30" s="841"/>
      <c r="E30" s="841"/>
      <c r="F30" s="841"/>
      <c r="G30" s="841"/>
      <c r="H30" s="841"/>
      <c r="I30" s="841"/>
      <c r="J30" s="78"/>
      <c r="K30" s="316"/>
      <c r="L30" s="842" t="s">
        <v>1029</v>
      </c>
      <c r="M30" s="84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180</v>
      </c>
      <c r="B36" s="844" t="str">
        <f>VLOOKUP(A36,EQUIPOS!A6:D154,3,FALSE)</f>
        <v>Compresor 120 HP, con martillo.</v>
      </c>
      <c r="C36" s="845"/>
      <c r="D36" s="845"/>
      <c r="E36" s="845"/>
      <c r="F36" s="845"/>
      <c r="G36" s="845"/>
      <c r="H36" s="846"/>
      <c r="I36" s="276"/>
      <c r="J36" s="277"/>
      <c r="K36" s="278">
        <f>VLOOKUP(A36,EQUIPOS!A6:D163,4,FALSE)</f>
        <v>144942</v>
      </c>
      <c r="L36" s="279"/>
      <c r="M36" s="280">
        <v>0.16</v>
      </c>
      <c r="N36" s="281">
        <f>K36/M36</f>
        <v>905887.5</v>
      </c>
    </row>
    <row r="37" spans="1:14">
      <c r="A37" s="119" t="s">
        <v>261</v>
      </c>
      <c r="B37" s="844" t="str">
        <f>VLOOKUP(A37,EQUIPOS!A7:D154,3,FALSE)</f>
        <v xml:space="preserve">Motobomba 3 PULGADAS (incluye operario)
</v>
      </c>
      <c r="C37" s="845"/>
      <c r="D37" s="845"/>
      <c r="E37" s="845"/>
      <c r="F37" s="845"/>
      <c r="G37" s="845"/>
      <c r="H37" s="846"/>
      <c r="I37" s="430"/>
      <c r="J37" s="431"/>
      <c r="K37" s="278">
        <f>VLOOKUP(A37,EQUIPOS!A7:D164,4,FALSE)</f>
        <v>10674</v>
      </c>
      <c r="L37" s="344"/>
      <c r="M37" s="345">
        <v>0.16</v>
      </c>
      <c r="N37" s="281">
        <f>K37/M37</f>
        <v>66712.5</v>
      </c>
    </row>
    <row r="38" spans="1:14">
      <c r="A38" s="119"/>
      <c r="B38" s="844"/>
      <c r="C38" s="845"/>
      <c r="D38" s="845"/>
      <c r="E38" s="845"/>
      <c r="F38" s="845"/>
      <c r="G38" s="845"/>
      <c r="H38" s="846"/>
      <c r="I38" s="430"/>
      <c r="J38" s="431"/>
      <c r="K38" s="447"/>
      <c r="L38" s="344"/>
      <c r="M38" s="345"/>
      <c r="N38" s="281"/>
    </row>
    <row r="39" spans="1:14">
      <c r="A39" s="119"/>
      <c r="B39" s="844"/>
      <c r="C39" s="845"/>
      <c r="D39" s="845"/>
      <c r="E39" s="845"/>
      <c r="F39" s="845"/>
      <c r="G39" s="845"/>
      <c r="H39" s="846"/>
      <c r="I39" s="430"/>
      <c r="J39" s="431"/>
      <c r="K39" s="447"/>
      <c r="L39" s="344"/>
      <c r="M39" s="345"/>
      <c r="N39" s="281"/>
    </row>
    <row r="40" spans="1:14">
      <c r="A40" s="119"/>
      <c r="B40" s="844"/>
      <c r="C40" s="845"/>
      <c r="D40" s="845"/>
      <c r="E40" s="845"/>
      <c r="F40" s="845"/>
      <c r="G40" s="845"/>
      <c r="H40" s="846"/>
      <c r="I40" s="337"/>
      <c r="J40" s="339"/>
      <c r="K40" s="447"/>
      <c r="L40" s="432"/>
      <c r="M40" s="433"/>
      <c r="N40" s="281"/>
    </row>
    <row r="41" spans="1:14">
      <c r="B41" s="844"/>
      <c r="C41" s="845"/>
      <c r="D41" s="845"/>
      <c r="E41" s="845"/>
      <c r="F41" s="845"/>
      <c r="G41" s="845"/>
      <c r="H41" s="846"/>
      <c r="I41" s="42"/>
      <c r="J41" s="43"/>
      <c r="K41" s="447"/>
      <c r="L41" s="285"/>
      <c r="M41" s="286"/>
      <c r="N41" s="281"/>
    </row>
    <row r="42" spans="1:14">
      <c r="B42" s="329"/>
      <c r="C42" s="330"/>
      <c r="D42" s="330"/>
      <c r="E42" s="330"/>
      <c r="F42" s="332"/>
      <c r="G42" s="332"/>
      <c r="H42" s="131"/>
      <c r="I42" s="42"/>
      <c r="J42" s="43"/>
      <c r="K42" s="447"/>
      <c r="L42" s="285"/>
      <c r="M42" s="286"/>
      <c r="N42" s="282"/>
    </row>
    <row r="43" spans="1:14">
      <c r="B43" s="851" t="s">
        <v>1036</v>
      </c>
      <c r="C43" s="852"/>
      <c r="D43" s="852"/>
      <c r="E43" s="44"/>
      <c r="F43" s="45"/>
      <c r="G43" s="45"/>
      <c r="H43" s="46"/>
      <c r="I43" s="42"/>
      <c r="J43" s="43"/>
      <c r="K43" s="288"/>
      <c r="L43" s="285"/>
      <c r="M43" s="410">
        <v>0.05</v>
      </c>
      <c r="N43" s="353">
        <f>N77*M43</f>
        <v>11968.876220179687</v>
      </c>
    </row>
    <row r="44" spans="1:14" ht="15" thickBot="1">
      <c r="B44" s="844"/>
      <c r="C44" s="845"/>
      <c r="D44" s="845"/>
      <c r="E44" s="845"/>
      <c r="F44" s="845"/>
      <c r="G44" s="845"/>
      <c r="H44" s="846"/>
      <c r="I44" s="853"/>
      <c r="J44" s="854"/>
      <c r="K44" s="47"/>
      <c r="L44" s="855"/>
      <c r="M44" s="856"/>
      <c r="N44" s="111"/>
    </row>
    <row r="45" spans="1:14" ht="15" thickBot="1">
      <c r="B45" s="831" t="s">
        <v>1037</v>
      </c>
      <c r="C45" s="832"/>
      <c r="D45" s="832"/>
      <c r="E45" s="832"/>
      <c r="F45" s="832"/>
      <c r="G45" s="832"/>
      <c r="H45" s="832"/>
      <c r="I45" s="832"/>
      <c r="J45" s="832"/>
      <c r="K45" s="832"/>
      <c r="L45" s="832"/>
      <c r="M45" s="833"/>
      <c r="N45" s="403">
        <f>SUM(N36:N44)</f>
        <v>984568.87622017972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2" t="s">
        <v>1028</v>
      </c>
      <c r="C49" s="823"/>
      <c r="D49" s="823"/>
      <c r="E49" s="823"/>
      <c r="F49" s="823"/>
      <c r="G49" s="823"/>
      <c r="H49" s="823"/>
      <c r="I49" s="824"/>
      <c r="J49" s="324" t="s">
        <v>1029</v>
      </c>
      <c r="K49" s="91" t="s">
        <v>1030</v>
      </c>
      <c r="L49" s="825" t="s">
        <v>1039</v>
      </c>
      <c r="M49" s="824"/>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146651.5</v>
      </c>
      <c r="N50" s="281">
        <f>K50*M50</f>
        <v>29330.300000000003</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155840</v>
      </c>
      <c r="N51" s="281">
        <f>K51*M51</f>
        <v>155840</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900</v>
      </c>
      <c r="N52" s="281">
        <f>K52*M52</f>
        <v>450</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2955</v>
      </c>
      <c r="N53" s="281">
        <f>K53*M53</f>
        <v>443250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1003559.5</v>
      </c>
      <c r="N54" s="281">
        <f>K54*M54</f>
        <v>1003559.5</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1" t="s">
        <v>1037</v>
      </c>
      <c r="C58" s="832"/>
      <c r="D58" s="832"/>
      <c r="E58" s="832"/>
      <c r="F58" s="832"/>
      <c r="G58" s="832"/>
      <c r="H58" s="832"/>
      <c r="I58" s="832"/>
      <c r="J58" s="832"/>
      <c r="K58" s="832"/>
      <c r="L58" s="832"/>
      <c r="M58" s="833"/>
      <c r="N58" s="403">
        <f>SUM(N50:N57)</f>
        <v>1632429.8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20">
        <f>VLOOKUP(A63,TRANSPORTE!A5:D117,4,FALSE)</f>
        <v>1236</v>
      </c>
      <c r="M63" s="921"/>
      <c r="N63" s="296">
        <f>K63*L63</f>
        <v>1236</v>
      </c>
    </row>
    <row r="64" spans="1:14">
      <c r="B64" s="52"/>
      <c r="C64" s="53"/>
      <c r="D64" s="53"/>
      <c r="E64" s="53"/>
      <c r="F64" s="53"/>
      <c r="G64" s="53"/>
      <c r="H64" s="320"/>
      <c r="I64" s="288"/>
      <c r="J64" s="295"/>
      <c r="K64" s="288"/>
      <c r="L64" s="920"/>
      <c r="M64" s="921"/>
      <c r="N64" s="296"/>
    </row>
    <row r="65" spans="1:15">
      <c r="B65" s="52"/>
      <c r="C65" s="53"/>
      <c r="D65" s="53"/>
      <c r="E65" s="53"/>
      <c r="F65" s="53"/>
      <c r="G65" s="53"/>
      <c r="H65" s="320"/>
      <c r="I65" s="288"/>
      <c r="J65" s="295"/>
      <c r="K65" s="288"/>
      <c r="L65" s="920"/>
      <c r="M65" s="921"/>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0"/>
      <c r="M67" s="821"/>
      <c r="N67" s="133"/>
    </row>
    <row r="68" spans="1:15" ht="15" thickBot="1">
      <c r="B68" s="837" t="s">
        <v>1037</v>
      </c>
      <c r="C68" s="838"/>
      <c r="D68" s="838"/>
      <c r="E68" s="838"/>
      <c r="F68" s="838"/>
      <c r="G68" s="838"/>
      <c r="H68" s="838"/>
      <c r="I68" s="838"/>
      <c r="J68" s="838"/>
      <c r="K68" s="838"/>
      <c r="L68" s="838"/>
      <c r="M68" s="839"/>
      <c r="N68" s="110">
        <f>SUM(N63:N67)</f>
        <v>1236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7" t="s">
        <v>1047</v>
      </c>
      <c r="C72" s="858"/>
      <c r="D72" s="858"/>
      <c r="E72" s="858"/>
      <c r="F72" s="858"/>
      <c r="G72" s="858"/>
      <c r="H72" s="858"/>
      <c r="I72" s="79" t="s">
        <v>1048</v>
      </c>
      <c r="J72" s="81" t="s">
        <v>1494</v>
      </c>
      <c r="K72" s="80" t="s">
        <v>1050</v>
      </c>
      <c r="L72" s="859" t="s">
        <v>1034</v>
      </c>
      <c r="M72" s="860"/>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SUM(N73:N76)</f>
        <v>239377.52440359374</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N45+N58+N68+N77</f>
        <v>2857612.200623773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571522.44012475468</v>
      </c>
      <c r="M84" s="866"/>
      <c r="N84" s="57"/>
    </row>
    <row r="85" spans="1:14">
      <c r="B85" s="95" t="s">
        <v>1057</v>
      </c>
      <c r="C85" s="96"/>
      <c r="D85" s="96"/>
      <c r="E85" s="96"/>
      <c r="F85" s="96"/>
      <c r="G85" s="96"/>
      <c r="H85" s="96"/>
      <c r="I85" s="93"/>
      <c r="J85" s="94"/>
      <c r="K85" s="313">
        <v>0.05</v>
      </c>
      <c r="L85" s="865">
        <f>N79*K85</f>
        <v>142880.61003118867</v>
      </c>
      <c r="M85" s="866"/>
      <c r="N85" s="57"/>
    </row>
    <row r="86" spans="1:14" ht="15" thickBot="1">
      <c r="B86" s="97" t="s">
        <v>1058</v>
      </c>
      <c r="C86" s="98"/>
      <c r="D86" s="98"/>
      <c r="E86" s="98"/>
      <c r="F86" s="98"/>
      <c r="G86" s="98"/>
      <c r="H86" s="98"/>
      <c r="I86" s="99"/>
      <c r="J86" s="100"/>
      <c r="K86" s="314">
        <v>0.05</v>
      </c>
      <c r="L86" s="867">
        <f>N79*K86</f>
        <v>142880.61003118867</v>
      </c>
      <c r="M86" s="868"/>
      <c r="N86" s="57"/>
    </row>
    <row r="87" spans="1:14" ht="15" thickBot="1">
      <c r="B87" s="831" t="s">
        <v>1037</v>
      </c>
      <c r="C87" s="832"/>
      <c r="D87" s="832"/>
      <c r="E87" s="832"/>
      <c r="F87" s="832"/>
      <c r="G87" s="832"/>
      <c r="H87" s="832"/>
      <c r="I87" s="832"/>
      <c r="J87" s="832"/>
      <c r="K87" s="832"/>
      <c r="L87" s="832"/>
      <c r="M87" s="833"/>
      <c r="N87" s="58">
        <f>L84+L85+L86</f>
        <v>857283.66018713207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3714895.8608109052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6" zoomScale="75" zoomScaleNormal="75" workbookViewId="0">
      <selection activeCell="H51" sqref="H51"/>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22"/>
      <c r="C1" s="934"/>
      <c r="D1" s="935"/>
      <c r="E1" s="935"/>
      <c r="F1" s="935"/>
      <c r="G1" s="935"/>
      <c r="H1" s="935"/>
      <c r="I1" s="935"/>
      <c r="J1" s="936"/>
      <c r="K1" s="937" t="s">
        <v>1017</v>
      </c>
      <c r="L1" s="939" t="s">
        <v>2304</v>
      </c>
      <c r="M1" s="940"/>
      <c r="N1" s="941"/>
    </row>
    <row r="2" spans="2:14" ht="38.2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461"/>
      <c r="L30" s="842" t="s">
        <v>1029</v>
      </c>
      <c r="M30" s="84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121</v>
      </c>
      <c r="B36" s="844" t="str">
        <f>VLOOKUP(A36,EQUIPOS!A6:D154,3,FALSE)</f>
        <v>Bomba eléctrica para accionar la celda</v>
      </c>
      <c r="C36" s="845"/>
      <c r="D36" s="845"/>
      <c r="E36" s="845"/>
      <c r="F36" s="845"/>
      <c r="G36" s="845"/>
      <c r="H36" s="846"/>
      <c r="I36" s="276"/>
      <c r="J36" s="277"/>
      <c r="K36" s="278">
        <f>VLOOKUP(A36,EQUIPOS!A6:D163,4,FALSE)</f>
        <v>71643</v>
      </c>
      <c r="L36" s="279"/>
      <c r="M36" s="280">
        <v>0.01</v>
      </c>
      <c r="N36" s="281">
        <f t="shared" ref="N36:N41" si="0">K36/M36</f>
        <v>7164300</v>
      </c>
    </row>
    <row r="37" spans="1:14">
      <c r="A37" s="119" t="s">
        <v>192</v>
      </c>
      <c r="B37" s="844" t="str">
        <f>VLOOKUP(A37,EQUIPOS!A7:D154,3,FALSE)</f>
        <v>Equipo de acarreo interno</v>
      </c>
      <c r="C37" s="845"/>
      <c r="D37" s="845"/>
      <c r="E37" s="845"/>
      <c r="F37" s="845"/>
      <c r="G37" s="845"/>
      <c r="H37" s="846"/>
      <c r="I37" s="430"/>
      <c r="J37" s="431"/>
      <c r="K37" s="278">
        <f>VLOOKUP(A37,EQUIPOS!A7:D164,4,FALSE)</f>
        <v>49584.5</v>
      </c>
      <c r="L37" s="344"/>
      <c r="M37" s="345">
        <v>0.05</v>
      </c>
      <c r="N37" s="281">
        <f t="shared" si="0"/>
        <v>991690</v>
      </c>
    </row>
    <row r="38" spans="1:14">
      <c r="A38" s="119" t="s">
        <v>217</v>
      </c>
      <c r="B38" s="844" t="str">
        <f>VLOOKUP(A38,EQUIPOS!A8:D154,3,FALSE)</f>
        <v>Equipo de soldadura y de acetileno (incluye soldadura)</v>
      </c>
      <c r="C38" s="845"/>
      <c r="D38" s="845"/>
      <c r="E38" s="845"/>
      <c r="F38" s="845"/>
      <c r="G38" s="845"/>
      <c r="H38" s="846"/>
      <c r="I38" s="430"/>
      <c r="J38" s="431"/>
      <c r="K38" s="278">
        <f>VLOOKUP(A38,EQUIPOS!A8:D165,4,FALSE)</f>
        <v>33225</v>
      </c>
      <c r="L38" s="344"/>
      <c r="M38" s="345">
        <v>0.01</v>
      </c>
      <c r="N38" s="281">
        <f t="shared" si="0"/>
        <v>3322500</v>
      </c>
    </row>
    <row r="39" spans="1:14">
      <c r="A39" s="119" t="s">
        <v>242</v>
      </c>
      <c r="B39" s="844" t="str">
        <f>VLOOKUP(A39,EQUIPOS!A9:D154,3,FALSE)</f>
        <v>Grúa con torre capacidad 1 ton en la punta.</v>
      </c>
      <c r="C39" s="845"/>
      <c r="D39" s="845"/>
      <c r="E39" s="845"/>
      <c r="F39" s="845"/>
      <c r="G39" s="845"/>
      <c r="H39" s="846"/>
      <c r="I39" s="430"/>
      <c r="J39" s="431"/>
      <c r="K39" s="278">
        <f>VLOOKUP(A39,EQUIPOS!A9:D166,4,FALSE)</f>
        <v>169795.5</v>
      </c>
      <c r="L39" s="344"/>
      <c r="M39" s="345">
        <v>0.04</v>
      </c>
      <c r="N39" s="281">
        <f t="shared" si="0"/>
        <v>4244887.5</v>
      </c>
    </row>
    <row r="40" spans="1:14">
      <c r="A40" s="119" t="s">
        <v>255</v>
      </c>
      <c r="B40" s="844" t="str">
        <f>VLOOKUP(A40,EQUIPOS!A10:D154,3,FALSE)</f>
        <v>Manómetro cable de acero para bajar la celda</v>
      </c>
      <c r="C40" s="845"/>
      <c r="D40" s="845"/>
      <c r="E40" s="845"/>
      <c r="F40" s="845"/>
      <c r="G40" s="845"/>
      <c r="H40" s="846"/>
      <c r="I40" s="337"/>
      <c r="J40" s="339"/>
      <c r="K40" s="278">
        <f>VLOOKUP(A40,EQUIPOS!A10:D167,4,FALSE)</f>
        <v>2026530</v>
      </c>
      <c r="L40" s="432"/>
      <c r="M40" s="433">
        <v>1</v>
      </c>
      <c r="N40" s="281">
        <f t="shared" si="0"/>
        <v>2026530</v>
      </c>
    </row>
    <row r="41" spans="1:14">
      <c r="A41" t="s">
        <v>320</v>
      </c>
      <c r="B41" s="844" t="str">
        <f>VLOOKUP(A41,EQUIPOS!A11:D155,3,FALSE)</f>
        <v>Retroexcavadora sobre llantas, motor 62HP, Profundidad de excavación de 5.41 metros.</v>
      </c>
      <c r="C41" s="845"/>
      <c r="D41" s="845"/>
      <c r="E41" s="845"/>
      <c r="F41" s="845"/>
      <c r="G41" s="845"/>
      <c r="H41" s="846"/>
      <c r="I41" s="42"/>
      <c r="J41" s="43"/>
      <c r="K41" s="278">
        <f>VLOOKUP(A41,EQUIPOS!A11:D168,4,FALSE)</f>
        <v>135169</v>
      </c>
      <c r="L41" s="285"/>
      <c r="M41" s="286">
        <v>0.2</v>
      </c>
      <c r="N41" s="281">
        <f t="shared" si="0"/>
        <v>675845</v>
      </c>
    </row>
    <row r="42" spans="1:14">
      <c r="B42" s="329"/>
      <c r="C42" s="330"/>
      <c r="D42" s="330"/>
      <c r="E42" s="330"/>
      <c r="F42" s="332"/>
      <c r="G42" s="332"/>
      <c r="H42" s="131"/>
      <c r="I42" s="42"/>
      <c r="J42" s="43"/>
      <c r="K42" s="447"/>
      <c r="L42" s="285"/>
      <c r="M42" s="286"/>
      <c r="N42" s="282"/>
    </row>
    <row r="43" spans="1:14">
      <c r="B43" s="851" t="s">
        <v>1036</v>
      </c>
      <c r="C43" s="852"/>
      <c r="D43" s="852"/>
      <c r="E43" s="44"/>
      <c r="F43" s="45"/>
      <c r="G43" s="45"/>
      <c r="H43" s="46"/>
      <c r="I43" s="42"/>
      <c r="J43" s="43"/>
      <c r="K43" s="288"/>
      <c r="L43" s="285"/>
      <c r="M43" s="410">
        <v>0.01</v>
      </c>
      <c r="N43" s="353">
        <f>N81*M43</f>
        <v>40222.408211598995</v>
      </c>
    </row>
    <row r="44" spans="1:14" ht="15" thickBot="1">
      <c r="B44" s="844"/>
      <c r="C44" s="845"/>
      <c r="D44" s="845"/>
      <c r="E44" s="845"/>
      <c r="F44" s="845"/>
      <c r="G44" s="845"/>
      <c r="H44" s="846"/>
      <c r="I44" s="853"/>
      <c r="J44" s="854"/>
      <c r="K44" s="47"/>
      <c r="L44" s="855"/>
      <c r="M44" s="856"/>
      <c r="N44" s="111"/>
    </row>
    <row r="45" spans="1:14" ht="15" thickBot="1">
      <c r="B45" s="831" t="s">
        <v>1037</v>
      </c>
      <c r="C45" s="832"/>
      <c r="D45" s="832"/>
      <c r="E45" s="832"/>
      <c r="F45" s="832"/>
      <c r="G45" s="832"/>
      <c r="H45" s="832"/>
      <c r="I45" s="832"/>
      <c r="J45" s="832"/>
      <c r="K45" s="832"/>
      <c r="L45" s="832"/>
      <c r="M45" s="833"/>
      <c r="N45" s="403">
        <f>SUM(N36:N44)</f>
        <v>18465974.9082116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22" t="s">
        <v>1028</v>
      </c>
      <c r="C49" s="823"/>
      <c r="D49" s="823"/>
      <c r="E49" s="823"/>
      <c r="F49" s="823"/>
      <c r="G49" s="823"/>
      <c r="H49" s="823"/>
      <c r="I49" s="824"/>
      <c r="J49" s="324" t="s">
        <v>1029</v>
      </c>
      <c r="K49" s="91" t="s">
        <v>1030</v>
      </c>
      <c r="L49" s="825" t="s">
        <v>1039</v>
      </c>
      <c r="M49" s="824"/>
      <c r="N49" s="92" t="s">
        <v>1035</v>
      </c>
    </row>
    <row r="50" spans="1:14">
      <c r="A50" s="167" t="s">
        <v>412</v>
      </c>
      <c r="B50" s="671" t="str">
        <f>VLOOKUP(A50,MATERIALES!A5:D373,3,FALSE)</f>
        <v>Celda especial de carga</v>
      </c>
      <c r="C50" s="672"/>
      <c r="D50" s="290"/>
      <c r="E50" s="290"/>
      <c r="F50" s="290"/>
      <c r="G50" s="290"/>
      <c r="H50" s="290"/>
      <c r="I50" s="290"/>
      <c r="J50" s="320" t="str">
        <f>VLOOKUP(A50,MATERIALES!A6:D642,2,FALSE)</f>
        <v>u</v>
      </c>
      <c r="K50" s="291">
        <v>1</v>
      </c>
      <c r="L50" s="276"/>
      <c r="M50" s="411">
        <f>VLOOKUP(A50,MATERIALES!A5:D396,4,FALSE)</f>
        <v>4775.5</v>
      </c>
      <c r="N50" s="281">
        <f t="shared" ref="N50:N55" si="1">K50*M50</f>
        <v>4775.5</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2600</v>
      </c>
      <c r="N51" s="281">
        <f t="shared" si="1"/>
        <v>78000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1657350</v>
      </c>
      <c r="N52" s="281">
        <f t="shared" si="1"/>
        <v>3314700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1362150</v>
      </c>
      <c r="N53" s="281">
        <f t="shared" si="1"/>
        <v>6810750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82747</v>
      </c>
      <c r="N54" s="281">
        <f t="shared" si="1"/>
        <v>4964820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36821</v>
      </c>
      <c r="N55" s="281">
        <f t="shared" si="1"/>
        <v>441852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1" t="s">
        <v>1037</v>
      </c>
      <c r="C58" s="832"/>
      <c r="D58" s="832"/>
      <c r="E58" s="832"/>
      <c r="F58" s="832"/>
      <c r="G58" s="832"/>
      <c r="H58" s="832"/>
      <c r="I58" s="832"/>
      <c r="J58" s="832"/>
      <c r="K58" s="832"/>
      <c r="L58" s="832"/>
      <c r="M58" s="833"/>
      <c r="N58" s="403">
        <f>SUM(N50:N57)</f>
        <v>15614897.5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20">
        <f>VLOOKUP(A63,TRANSPORTE!A5:D117,4,FALSE)</f>
        <v>1159683.5</v>
      </c>
      <c r="M63" s="921"/>
      <c r="N63" s="296">
        <f>K63*L63</f>
        <v>1159683.5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20">
        <f>VLOOKUP(A64,TRANSPORTE!A6:D117,4,FALSE)</f>
        <v>135714.5</v>
      </c>
      <c r="M64" s="921"/>
      <c r="N64" s="296">
        <f>K64*L64</f>
        <v>1085716</v>
      </c>
    </row>
    <row r="65" spans="1:15">
      <c r="A65" t="s">
        <v>1483</v>
      </c>
      <c r="B65" s="52" t="str">
        <f>VLOOKUP(A65,TRANSPORTE!A6:D117,3,FALSE)</f>
        <v>Pasajes aéreos</v>
      </c>
      <c r="C65" s="53"/>
      <c r="D65" s="53"/>
      <c r="E65" s="53"/>
      <c r="F65" s="53"/>
      <c r="G65" s="53"/>
      <c r="H65" s="320" t="s">
        <v>1029</v>
      </c>
      <c r="I65" s="288">
        <v>3</v>
      </c>
      <c r="J65" s="295">
        <v>1</v>
      </c>
      <c r="K65" s="288">
        <f>I65*J65</f>
        <v>3</v>
      </c>
      <c r="L65" s="920">
        <f>VLOOKUP(A65,TRANSPORTE!A6:D117,4,FALSE)</f>
        <v>360220</v>
      </c>
      <c r="M65" s="921"/>
      <c r="N65" s="296">
        <f>K65*L65</f>
        <v>1080660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0"/>
      <c r="M67" s="821"/>
      <c r="N67" s="133"/>
    </row>
    <row r="68" spans="1:15" ht="15" thickBot="1">
      <c r="B68" s="837" t="s">
        <v>1037</v>
      </c>
      <c r="C68" s="838"/>
      <c r="D68" s="838"/>
      <c r="E68" s="838"/>
      <c r="F68" s="838"/>
      <c r="G68" s="838"/>
      <c r="H68" s="838"/>
      <c r="I68" s="838"/>
      <c r="J68" s="838"/>
      <c r="K68" s="838"/>
      <c r="L68" s="838"/>
      <c r="M68" s="839"/>
      <c r="N68" s="110">
        <f>SUM(N63:N67)</f>
        <v>3326059.5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SUM(N73:N80)</f>
        <v>4022240.8211598997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N45+N58+N68+N81</f>
        <v>41429172.729371503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8285834.5458743013</v>
      </c>
      <c r="M88" s="866"/>
      <c r="N88" s="57"/>
    </row>
    <row r="89" spans="1:14">
      <c r="B89" s="95" t="s">
        <v>1057</v>
      </c>
      <c r="C89" s="96"/>
      <c r="D89" s="96"/>
      <c r="E89" s="96"/>
      <c r="F89" s="96"/>
      <c r="G89" s="96"/>
      <c r="H89" s="96"/>
      <c r="I89" s="93"/>
      <c r="J89" s="94"/>
      <c r="K89" s="313">
        <v>0.05</v>
      </c>
      <c r="L89" s="865">
        <f>N83*K89</f>
        <v>2071458.6364685753</v>
      </c>
      <c r="M89" s="866"/>
      <c r="N89" s="57"/>
    </row>
    <row r="90" spans="1:14" ht="15" thickBot="1">
      <c r="B90" s="97" t="s">
        <v>1058</v>
      </c>
      <c r="C90" s="98"/>
      <c r="D90" s="98"/>
      <c r="E90" s="98"/>
      <c r="F90" s="98"/>
      <c r="G90" s="98"/>
      <c r="H90" s="98"/>
      <c r="I90" s="99"/>
      <c r="J90" s="100"/>
      <c r="K90" s="314">
        <v>0.05</v>
      </c>
      <c r="L90" s="867">
        <f>N83*K90</f>
        <v>2071458.6364685753</v>
      </c>
      <c r="M90" s="868"/>
      <c r="N90" s="57"/>
    </row>
    <row r="91" spans="1:14" ht="15" thickBot="1">
      <c r="B91" s="831" t="s">
        <v>1037</v>
      </c>
      <c r="C91" s="832"/>
      <c r="D91" s="832"/>
      <c r="E91" s="832"/>
      <c r="F91" s="832"/>
      <c r="G91" s="832"/>
      <c r="H91" s="832"/>
      <c r="I91" s="832"/>
      <c r="J91" s="832"/>
      <c r="K91" s="832"/>
      <c r="L91" s="832"/>
      <c r="M91" s="833"/>
      <c r="N91" s="58">
        <f>L88+L89+L90</f>
        <v>12428751.81881145</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53857924.548182949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0" zoomScale="78" zoomScaleNormal="78" workbookViewId="0">
      <selection activeCell="A50" sqref="A50"/>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22"/>
      <c r="C1" s="934"/>
      <c r="D1" s="935"/>
      <c r="E1" s="935"/>
      <c r="F1" s="935"/>
      <c r="G1" s="935"/>
      <c r="H1" s="935"/>
      <c r="I1" s="935"/>
      <c r="J1" s="936"/>
      <c r="K1" s="937" t="s">
        <v>1017</v>
      </c>
      <c r="L1" s="939" t="s">
        <v>2304</v>
      </c>
      <c r="M1" s="940"/>
      <c r="N1" s="941"/>
    </row>
    <row r="2" spans="2:14" ht="27"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12" t="s">
        <v>1028</v>
      </c>
      <c r="C35" s="813"/>
      <c r="D35" s="813"/>
      <c r="E35" s="813"/>
      <c r="F35" s="813"/>
      <c r="G35" s="813"/>
      <c r="H35" s="814"/>
      <c r="I35" s="815" t="s">
        <v>1032</v>
      </c>
      <c r="J35" s="816"/>
      <c r="K35" s="75" t="s">
        <v>1033</v>
      </c>
      <c r="L35" s="817" t="s">
        <v>1034</v>
      </c>
      <c r="M35" s="814"/>
      <c r="N35" s="76" t="s">
        <v>1035</v>
      </c>
    </row>
    <row r="36" spans="1:16">
      <c r="A36" s="119" t="s">
        <v>121</v>
      </c>
      <c r="B36" s="844" t="str">
        <f>VLOOKUP(A36,EQUIPOS!A6:D154,3,FALSE)</f>
        <v>Bomba eléctrica para accionar la celda</v>
      </c>
      <c r="C36" s="845"/>
      <c r="D36" s="845"/>
      <c r="E36" s="845"/>
      <c r="F36" s="845"/>
      <c r="G36" s="845"/>
      <c r="H36" s="846"/>
      <c r="I36" s="276"/>
      <c r="J36" s="277"/>
      <c r="K36" s="278">
        <f>VLOOKUP(A36,EQUIPOS!A6:D163,4,FALSE)</f>
        <v>71643</v>
      </c>
      <c r="L36" s="279"/>
      <c r="M36" s="280">
        <v>0.01</v>
      </c>
      <c r="N36" s="281">
        <f>K36/M36</f>
        <v>7164300</v>
      </c>
    </row>
    <row r="37" spans="1:16">
      <c r="A37" s="119" t="s">
        <v>217</v>
      </c>
      <c r="B37" s="844" t="str">
        <f>VLOOKUP(A37,EQUIPOS!A7:D154,3,FALSE)</f>
        <v>Equipo de soldadura y de acetileno (incluye soldadura)</v>
      </c>
      <c r="C37" s="845"/>
      <c r="D37" s="845"/>
      <c r="E37" s="845"/>
      <c r="F37" s="845"/>
      <c r="G37" s="845"/>
      <c r="H37" s="846"/>
      <c r="I37" s="430"/>
      <c r="J37" s="431"/>
      <c r="K37" s="278">
        <f>VLOOKUP(A37,EQUIPOS!A7:D164,4,FALSE)</f>
        <v>33225</v>
      </c>
      <c r="L37" s="344"/>
      <c r="M37" s="345">
        <v>0.01</v>
      </c>
      <c r="N37" s="281">
        <f>K37/M37</f>
        <v>3322500</v>
      </c>
    </row>
    <row r="38" spans="1:16">
      <c r="A38" s="119" t="s">
        <v>255</v>
      </c>
      <c r="B38" s="844" t="str">
        <f>VLOOKUP(A38,EQUIPOS!A8:D154,3,FALSE)</f>
        <v>Manómetro cable de acero para bajar la celda</v>
      </c>
      <c r="C38" s="845"/>
      <c r="D38" s="845"/>
      <c r="E38" s="845"/>
      <c r="F38" s="845"/>
      <c r="G38" s="845"/>
      <c r="H38" s="846"/>
      <c r="I38" s="430"/>
      <c r="J38" s="431"/>
      <c r="K38" s="278">
        <f>VLOOKUP(A38,EQUIPOS!A8:D165,4,FALSE)</f>
        <v>2026530</v>
      </c>
      <c r="L38" s="344"/>
      <c r="M38" s="345">
        <v>1</v>
      </c>
      <c r="N38" s="281">
        <f>K38/M38</f>
        <v>2026530</v>
      </c>
    </row>
    <row r="39" spans="1:16">
      <c r="A39" s="119"/>
      <c r="B39" s="844"/>
      <c r="C39" s="845"/>
      <c r="D39" s="845"/>
      <c r="E39" s="845"/>
      <c r="F39" s="845"/>
      <c r="G39" s="845"/>
      <c r="H39" s="846"/>
      <c r="I39" s="430"/>
      <c r="J39" s="431"/>
      <c r="K39" s="278"/>
      <c r="L39" s="344"/>
      <c r="M39" s="345"/>
      <c r="N39" s="281"/>
    </row>
    <row r="40" spans="1:16">
      <c r="A40" s="119"/>
      <c r="B40" s="844"/>
      <c r="C40" s="845"/>
      <c r="D40" s="845"/>
      <c r="E40" s="845"/>
      <c r="F40" s="845"/>
      <c r="G40" s="845"/>
      <c r="H40" s="846"/>
      <c r="I40" s="337"/>
      <c r="J40" s="339"/>
      <c r="K40" s="278"/>
      <c r="L40" s="432"/>
      <c r="M40" s="433"/>
      <c r="N40" s="281"/>
    </row>
    <row r="41" spans="1:16">
      <c r="B41" s="844"/>
      <c r="C41" s="845"/>
      <c r="D41" s="845"/>
      <c r="E41" s="845"/>
      <c r="F41" s="845"/>
      <c r="G41" s="845"/>
      <c r="H41" s="846"/>
      <c r="I41" s="42"/>
      <c r="J41" s="43"/>
      <c r="K41" s="278"/>
      <c r="L41" s="285"/>
      <c r="M41" s="286"/>
      <c r="N41" s="281"/>
    </row>
    <row r="42" spans="1:16">
      <c r="B42" s="329"/>
      <c r="C42" s="330"/>
      <c r="D42" s="330"/>
      <c r="E42" s="330"/>
      <c r="F42" s="332"/>
      <c r="G42" s="332"/>
      <c r="H42" s="131"/>
      <c r="I42" s="42"/>
      <c r="J42" s="43"/>
      <c r="K42" s="447"/>
      <c r="L42" s="285"/>
      <c r="M42" s="286"/>
      <c r="N42" s="282"/>
    </row>
    <row r="43" spans="1:16">
      <c r="B43" s="851" t="s">
        <v>1036</v>
      </c>
      <c r="C43" s="852"/>
      <c r="D43" s="852"/>
      <c r="E43" s="44"/>
      <c r="F43" s="45"/>
      <c r="G43" s="45"/>
      <c r="H43" s="46"/>
      <c r="I43" s="42"/>
      <c r="J43" s="43"/>
      <c r="K43" s="288"/>
      <c r="L43" s="285"/>
      <c r="M43" s="410">
        <v>0.01</v>
      </c>
      <c r="N43" s="353">
        <f>N81*M43</f>
        <v>40222.408211598995</v>
      </c>
    </row>
    <row r="44" spans="1:16" ht="15" thickBot="1">
      <c r="B44" s="844"/>
      <c r="C44" s="845"/>
      <c r="D44" s="845"/>
      <c r="E44" s="845"/>
      <c r="F44" s="845"/>
      <c r="G44" s="845"/>
      <c r="H44" s="846"/>
      <c r="I44" s="853"/>
      <c r="J44" s="854"/>
      <c r="K44" s="47"/>
      <c r="L44" s="855"/>
      <c r="M44" s="856"/>
      <c r="N44" s="111"/>
    </row>
    <row r="45" spans="1:16" ht="15" thickBot="1">
      <c r="B45" s="831" t="s">
        <v>1037</v>
      </c>
      <c r="C45" s="832"/>
      <c r="D45" s="832"/>
      <c r="E45" s="832"/>
      <c r="F45" s="832"/>
      <c r="G45" s="832"/>
      <c r="H45" s="832"/>
      <c r="I45" s="832"/>
      <c r="J45" s="832"/>
      <c r="K45" s="832"/>
      <c r="L45" s="832"/>
      <c r="M45" s="833"/>
      <c r="N45" s="403">
        <f>SUM(N36:N44)</f>
        <v>12553552.408211598</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22" t="s">
        <v>1028</v>
      </c>
      <c r="C49" s="823"/>
      <c r="D49" s="823"/>
      <c r="E49" s="823"/>
      <c r="F49" s="823"/>
      <c r="G49" s="823"/>
      <c r="H49" s="823"/>
      <c r="I49" s="824"/>
      <c r="J49" s="324" t="s">
        <v>1029</v>
      </c>
      <c r="K49" s="91" t="s">
        <v>1030</v>
      </c>
      <c r="L49" s="825" t="s">
        <v>1039</v>
      </c>
      <c r="M49" s="824"/>
      <c r="N49" s="92" t="s">
        <v>1035</v>
      </c>
    </row>
    <row r="50" spans="1:14">
      <c r="A50" s="167" t="s">
        <v>412</v>
      </c>
      <c r="B50" s="671" t="str">
        <f>VLOOKUP(A50,MATERIALES!A5:D373,3,FALSE)</f>
        <v>Celda especial de carga</v>
      </c>
      <c r="C50" s="672"/>
      <c r="D50" s="290"/>
      <c r="E50" s="290"/>
      <c r="F50" s="290"/>
      <c r="G50" s="290"/>
      <c r="H50" s="290"/>
      <c r="I50" s="290"/>
      <c r="J50" s="320" t="str">
        <f>VLOOKUP(A50,MATERIALES!A6:D642,2,FALSE)</f>
        <v>u</v>
      </c>
      <c r="K50" s="291">
        <v>1</v>
      </c>
      <c r="L50" s="276"/>
      <c r="M50" s="411">
        <f>VLOOKUP(A50,MATERIALES!A5:D396,4,FALSE)</f>
        <v>4775.5</v>
      </c>
      <c r="N50" s="281">
        <f t="shared" ref="N50:N55" si="0">K50*M50</f>
        <v>4775.5</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2600</v>
      </c>
      <c r="N51" s="281">
        <f t="shared" si="0"/>
        <v>78000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1657350</v>
      </c>
      <c r="N52" s="281">
        <f t="shared" si="0"/>
        <v>3314700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1362150</v>
      </c>
      <c r="N53" s="281">
        <f t="shared" si="0"/>
        <v>6810750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82747</v>
      </c>
      <c r="N54" s="281">
        <f t="shared" si="0"/>
        <v>4964820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36821</v>
      </c>
      <c r="N55" s="281">
        <f t="shared" si="0"/>
        <v>441852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31" t="s">
        <v>1037</v>
      </c>
      <c r="C58" s="832"/>
      <c r="D58" s="832"/>
      <c r="E58" s="832"/>
      <c r="F58" s="832"/>
      <c r="G58" s="832"/>
      <c r="H58" s="832"/>
      <c r="I58" s="832"/>
      <c r="J58" s="832"/>
      <c r="K58" s="832"/>
      <c r="L58" s="832"/>
      <c r="M58" s="833"/>
      <c r="N58" s="403">
        <f>SUM(N50:N57)</f>
        <v>15614897.5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34" t="s">
        <v>1045</v>
      </c>
      <c r="M62" s="807"/>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20">
        <f>VLOOKUP(A63,TRANSPORTE!A5:D117,4,FALSE)</f>
        <v>360220</v>
      </c>
      <c r="M63" s="921"/>
      <c r="N63" s="296">
        <f>K63*L63</f>
        <v>1080660</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20">
        <f>VLOOKUP(A64,TRANSPORTE!A6:D117,4,FALSE)</f>
        <v>1159683.5</v>
      </c>
      <c r="M64" s="921"/>
      <c r="N64" s="296">
        <f>K64*L64</f>
        <v>1159683.5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20">
        <f>VLOOKUP(A65,TRANSPORTE!A6:D118,4,FALSE)</f>
        <v>135714.5</v>
      </c>
      <c r="M65" s="921"/>
      <c r="N65" s="296">
        <f>K65*L65</f>
        <v>1085716</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20"/>
      <c r="M67" s="821"/>
      <c r="N67" s="133"/>
    </row>
    <row r="68" spans="1:15" ht="15" thickBot="1">
      <c r="B68" s="837" t="s">
        <v>1037</v>
      </c>
      <c r="C68" s="838"/>
      <c r="D68" s="838"/>
      <c r="E68" s="838"/>
      <c r="F68" s="838"/>
      <c r="G68" s="838"/>
      <c r="H68" s="838"/>
      <c r="I68" s="838"/>
      <c r="J68" s="838"/>
      <c r="K68" s="838"/>
      <c r="L68" s="838"/>
      <c r="M68" s="839"/>
      <c r="N68" s="110">
        <f>SUM(N63:N67)</f>
        <v>3326059.5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18"/>
      <c r="C80" s="819"/>
      <c r="D80" s="819"/>
      <c r="E80" s="819"/>
      <c r="F80" s="819"/>
      <c r="G80" s="819"/>
      <c r="H80" s="819"/>
      <c r="I80" s="50"/>
      <c r="J80" s="50"/>
      <c r="K80" s="50"/>
      <c r="L80" s="986"/>
      <c r="M80" s="987"/>
      <c r="N80" s="51"/>
    </row>
    <row r="81" spans="1:14" ht="15" thickBot="1">
      <c r="B81" s="831" t="s">
        <v>1037</v>
      </c>
      <c r="C81" s="832"/>
      <c r="D81" s="832"/>
      <c r="E81" s="832"/>
      <c r="F81" s="832"/>
      <c r="G81" s="832"/>
      <c r="H81" s="832"/>
      <c r="I81" s="838"/>
      <c r="J81" s="838"/>
      <c r="K81" s="838"/>
      <c r="L81" s="838"/>
      <c r="M81" s="839"/>
      <c r="N81" s="310">
        <f>SUM(N73:N80)</f>
        <v>4022240.8211598997</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N45+N58+N68+N81</f>
        <v>35516750.229371496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7103350.0458742995</v>
      </c>
      <c r="M88" s="866"/>
      <c r="N88" s="57"/>
    </row>
    <row r="89" spans="1:14">
      <c r="B89" s="95" t="s">
        <v>1057</v>
      </c>
      <c r="C89" s="96"/>
      <c r="D89" s="96"/>
      <c r="E89" s="96"/>
      <c r="F89" s="96"/>
      <c r="G89" s="96"/>
      <c r="H89" s="96"/>
      <c r="I89" s="93"/>
      <c r="J89" s="94"/>
      <c r="K89" s="313">
        <v>0.05</v>
      </c>
      <c r="L89" s="865">
        <f>N83*K89</f>
        <v>1775837.5114685749</v>
      </c>
      <c r="M89" s="866"/>
      <c r="N89" s="57"/>
    </row>
    <row r="90" spans="1:14" ht="15" thickBot="1">
      <c r="B90" s="97" t="s">
        <v>1058</v>
      </c>
      <c r="C90" s="98"/>
      <c r="D90" s="98"/>
      <c r="E90" s="98"/>
      <c r="F90" s="98"/>
      <c r="G90" s="98"/>
      <c r="H90" s="98"/>
      <c r="I90" s="99"/>
      <c r="J90" s="100"/>
      <c r="K90" s="314">
        <v>0.05</v>
      </c>
      <c r="L90" s="867">
        <f>N83*K90</f>
        <v>1775837.5114685749</v>
      </c>
      <c r="M90" s="868"/>
      <c r="N90" s="57"/>
    </row>
    <row r="91" spans="1:14" ht="15" thickBot="1">
      <c r="B91" s="831" t="s">
        <v>1037</v>
      </c>
      <c r="C91" s="832"/>
      <c r="D91" s="832"/>
      <c r="E91" s="832"/>
      <c r="F91" s="832"/>
      <c r="G91" s="832"/>
      <c r="H91" s="832"/>
      <c r="I91" s="832"/>
      <c r="J91" s="832"/>
      <c r="K91" s="832"/>
      <c r="L91" s="832"/>
      <c r="M91" s="833"/>
      <c r="N91" s="58">
        <f>L88+L89+L90</f>
        <v>10655025.068811448</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46171775.298182942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19" zoomScale="75" zoomScaleNormal="75" workbookViewId="0">
      <selection activeCell="C72" sqref="C72"/>
    </sheetView>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22"/>
      <c r="C1" s="934"/>
      <c r="D1" s="935"/>
      <c r="E1" s="935"/>
      <c r="F1" s="935"/>
      <c r="G1" s="935"/>
      <c r="H1" s="935"/>
      <c r="I1" s="935"/>
      <c r="J1" s="936"/>
      <c r="K1" s="937" t="s">
        <v>1017</v>
      </c>
      <c r="L1" s="939" t="s">
        <v>2304</v>
      </c>
      <c r="M1" s="940"/>
      <c r="N1" s="941"/>
    </row>
    <row r="2" spans="2:14" ht="22.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259</v>
      </c>
      <c r="B36" s="844" t="str">
        <f>VLOOKUP(A36,EQUIPOS!A6:D154,3,FALSE)</f>
        <v>Montacargas</v>
      </c>
      <c r="C36" s="845"/>
      <c r="D36" s="845"/>
      <c r="E36" s="845"/>
      <c r="F36" s="845"/>
      <c r="G36" s="845"/>
      <c r="H36" s="846"/>
      <c r="I36" s="276"/>
      <c r="J36" s="277"/>
      <c r="K36" s="278">
        <f>VLOOKUP(A36,EQUIPOS!A6:D163,4,FALSE)</f>
        <v>91138.5</v>
      </c>
      <c r="L36" s="279"/>
      <c r="M36" s="345">
        <v>1.5</v>
      </c>
      <c r="N36" s="281">
        <f>K36/M36</f>
        <v>60759</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2553.3602603050003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63312.360260305002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6563.5</v>
      </c>
      <c r="N48" s="281">
        <f>K48*M48</f>
        <v>2055695.2859522004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2055695.2859522004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51067.205206099999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2170074.8514186055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434014.97028372111</v>
      </c>
      <c r="M84" s="866"/>
      <c r="N84" s="57"/>
    </row>
    <row r="85" spans="1:14">
      <c r="B85" s="95" t="s">
        <v>1057</v>
      </c>
      <c r="C85" s="96"/>
      <c r="D85" s="96"/>
      <c r="E85" s="96"/>
      <c r="F85" s="96"/>
      <c r="G85" s="96"/>
      <c r="H85" s="96"/>
      <c r="I85" s="93"/>
      <c r="J85" s="94"/>
      <c r="K85" s="313">
        <v>0.05</v>
      </c>
      <c r="L85" s="865">
        <f>N79*K85</f>
        <v>108503.74257093028</v>
      </c>
      <c r="M85" s="866"/>
      <c r="N85" s="57"/>
    </row>
    <row r="86" spans="1:14" ht="15" thickBot="1">
      <c r="B86" s="97" t="s">
        <v>1058</v>
      </c>
      <c r="C86" s="98"/>
      <c r="D86" s="98"/>
      <c r="E86" s="98"/>
      <c r="F86" s="98"/>
      <c r="G86" s="98"/>
      <c r="H86" s="98"/>
      <c r="I86" s="99"/>
      <c r="J86" s="100"/>
      <c r="K86" s="314">
        <v>0.05</v>
      </c>
      <c r="L86" s="867">
        <f>N79*K86</f>
        <v>108503.74257093028</v>
      </c>
      <c r="M86" s="868"/>
      <c r="N86" s="57"/>
    </row>
    <row r="87" spans="1:14" ht="15" thickBot="1">
      <c r="B87" s="831" t="s">
        <v>1037</v>
      </c>
      <c r="C87" s="832"/>
      <c r="D87" s="832"/>
      <c r="E87" s="832"/>
      <c r="F87" s="832"/>
      <c r="G87" s="832"/>
      <c r="H87" s="832"/>
      <c r="I87" s="832"/>
      <c r="J87" s="832"/>
      <c r="K87" s="832"/>
      <c r="L87" s="832"/>
      <c r="M87" s="833"/>
      <c r="N87" s="58">
        <f>L84+L85+L86</f>
        <v>651022.45542558166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2821097.306844187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10" zoomScale="75" zoomScaleNormal="75" workbookViewId="0">
      <selection activeCell="C72" sqref="C72"/>
    </sheetView>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267</v>
      </c>
      <c r="B36" s="844" t="str">
        <f>VLOOKUP(A36,EQUIPOS!A6:D154,3,FALSE)</f>
        <v>Motobomba de concreto</v>
      </c>
      <c r="C36" s="845"/>
      <c r="D36" s="845"/>
      <c r="E36" s="845"/>
      <c r="F36" s="845"/>
      <c r="G36" s="845"/>
      <c r="H36" s="846"/>
      <c r="I36" s="276"/>
      <c r="J36" s="277"/>
      <c r="K36" s="278">
        <f>VLOOKUP(A36,EQUIPOS!A6:D163,4,FALSE)</f>
        <v>82402</v>
      </c>
      <c r="L36" s="279"/>
      <c r="M36" s="345">
        <v>2.5</v>
      </c>
      <c r="N36" s="281">
        <f>K36/M36</f>
        <v>32960.800000000003</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32960.800000000003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47328</v>
      </c>
      <c r="N48" s="281">
        <f>K48*M48</f>
        <v>2212994.7908475334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14002</v>
      </c>
      <c r="N49" s="281">
        <f>K49*M49</f>
        <v>9353.0718938493555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2222347.8627413828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20">
        <f>VLOOKUP(A60,TRANSPORTE!A2:D117,4,FALSE)</f>
        <v>1236</v>
      </c>
      <c r="M60" s="921"/>
      <c r="N60" s="296">
        <f>K60*L60</f>
        <v>1073.3120924894404</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1073.3120924894404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2256381.9748338722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451276.39496677445</v>
      </c>
      <c r="M84" s="866"/>
      <c r="N84" s="57"/>
    </row>
    <row r="85" spans="1:14">
      <c r="B85" s="95" t="s">
        <v>1057</v>
      </c>
      <c r="C85" s="96"/>
      <c r="D85" s="96"/>
      <c r="E85" s="96"/>
      <c r="F85" s="96"/>
      <c r="G85" s="96"/>
      <c r="H85" s="96"/>
      <c r="I85" s="93"/>
      <c r="J85" s="94"/>
      <c r="K85" s="313">
        <v>0.05</v>
      </c>
      <c r="L85" s="865">
        <f>N79*K85</f>
        <v>112819.09874169361</v>
      </c>
      <c r="M85" s="866"/>
      <c r="N85" s="57"/>
    </row>
    <row r="86" spans="1:14" ht="15" thickBot="1">
      <c r="B86" s="97" t="s">
        <v>1058</v>
      </c>
      <c r="C86" s="98"/>
      <c r="D86" s="98"/>
      <c r="E86" s="98"/>
      <c r="F86" s="98"/>
      <c r="G86" s="98"/>
      <c r="H86" s="98"/>
      <c r="I86" s="99"/>
      <c r="J86" s="100"/>
      <c r="K86" s="314">
        <v>0.05</v>
      </c>
      <c r="L86" s="867">
        <f>N79*K86</f>
        <v>112819.09874169361</v>
      </c>
      <c r="M86" s="868"/>
      <c r="N86" s="57"/>
    </row>
    <row r="87" spans="1:14" ht="15" thickBot="1">
      <c r="B87" s="831" t="s">
        <v>1037</v>
      </c>
      <c r="C87" s="832"/>
      <c r="D87" s="832"/>
      <c r="E87" s="832"/>
      <c r="F87" s="832"/>
      <c r="G87" s="832"/>
      <c r="H87" s="832"/>
      <c r="I87" s="832"/>
      <c r="J87" s="832"/>
      <c r="K87" s="832"/>
      <c r="L87" s="832"/>
      <c r="M87" s="833"/>
      <c r="N87" s="58">
        <f>L84+L85+L86</f>
        <v>676914.5924501617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2933296.5672840336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21" zoomScale="77" zoomScaleNormal="77" workbookViewId="0">
      <selection activeCell="A52" sqref="A52"/>
    </sheetView>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121</v>
      </c>
      <c r="B36" s="844" t="str">
        <f>VLOOKUP(A36,EQUIPOS!A6:D154,3,FALSE)</f>
        <v>Bomba eléctrica para accionar la celda</v>
      </c>
      <c r="C36" s="845"/>
      <c r="D36" s="845"/>
      <c r="E36" s="845"/>
      <c r="F36" s="845"/>
      <c r="G36" s="845"/>
      <c r="H36" s="846"/>
      <c r="I36" s="276"/>
      <c r="J36" s="277"/>
      <c r="K36" s="278">
        <f>VLOOKUP(A36,EQUIPOS!A6:D163,4,FALSE)</f>
        <v>71643</v>
      </c>
      <c r="L36" s="279"/>
      <c r="M36" s="280">
        <v>0.01</v>
      </c>
      <c r="N36" s="281">
        <f t="shared" ref="N36:N41" si="0">K36/M36</f>
        <v>7164300</v>
      </c>
    </row>
    <row r="37" spans="1:14">
      <c r="A37" s="119" t="s">
        <v>192</v>
      </c>
      <c r="B37" s="844" t="str">
        <f>VLOOKUP(A37,EQUIPOS!A7:D154,3,FALSE)</f>
        <v>Equipo de acarreo interno</v>
      </c>
      <c r="C37" s="845"/>
      <c r="D37" s="845"/>
      <c r="E37" s="845"/>
      <c r="F37" s="845"/>
      <c r="G37" s="845"/>
      <c r="H37" s="846"/>
      <c r="I37" s="430"/>
      <c r="J37" s="431"/>
      <c r="K37" s="278">
        <f>VLOOKUP(A37,EQUIPOS!A7:D164,4,FALSE)</f>
        <v>49584.5</v>
      </c>
      <c r="L37" s="344"/>
      <c r="M37" s="345">
        <v>0.05</v>
      </c>
      <c r="N37" s="281">
        <f t="shared" si="0"/>
        <v>991690</v>
      </c>
    </row>
    <row r="38" spans="1:14">
      <c r="A38" s="119" t="s">
        <v>214</v>
      </c>
      <c r="B38" s="844" t="str">
        <f>VLOOKUP(A38,EQUIPOS!A8:D154,3,FALSE)</f>
        <v>Equipo de oxigeno y soldadura</v>
      </c>
      <c r="C38" s="845"/>
      <c r="D38" s="845"/>
      <c r="E38" s="845"/>
      <c r="F38" s="845"/>
      <c r="G38" s="845"/>
      <c r="H38" s="846"/>
      <c r="I38" s="430"/>
      <c r="J38" s="431"/>
      <c r="K38" s="447">
        <f>VLOOKUP(A38,EQUIPOS!A8:D165,4,FALSE)</f>
        <v>16909.5</v>
      </c>
      <c r="L38" s="344"/>
      <c r="M38" s="345">
        <v>0.01</v>
      </c>
      <c r="N38" s="281">
        <f t="shared" si="0"/>
        <v>1690950</v>
      </c>
    </row>
    <row r="39" spans="1:14">
      <c r="A39" s="119" t="s">
        <v>248</v>
      </c>
      <c r="B39" s="844" t="str">
        <f>VLOOKUP(A39,EQUIPOS!A9:D154,3,FALSE)</f>
        <v>Grúa telescópica de 50 Ton.</v>
      </c>
      <c r="C39" s="845"/>
      <c r="D39" s="845"/>
      <c r="E39" s="845"/>
      <c r="F39" s="845"/>
      <c r="G39" s="845"/>
      <c r="H39" s="846"/>
      <c r="I39" s="430"/>
      <c r="J39" s="431"/>
      <c r="K39" s="447">
        <f>VLOOKUP(A39,EQUIPOS!A9:D166,4,FALSE)</f>
        <v>291668</v>
      </c>
      <c r="L39" s="344"/>
      <c r="M39" s="345">
        <v>0.04</v>
      </c>
      <c r="N39" s="281">
        <f t="shared" si="0"/>
        <v>7291700</v>
      </c>
    </row>
    <row r="40" spans="1:14">
      <c r="A40" s="119" t="s">
        <v>255</v>
      </c>
      <c r="B40" s="844" t="str">
        <f>VLOOKUP(A40,EQUIPOS!A10:D154,3,FALSE)</f>
        <v>Manómetro cable de acero para bajar la celda</v>
      </c>
      <c r="C40" s="845"/>
      <c r="D40" s="845"/>
      <c r="E40" s="845"/>
      <c r="F40" s="845"/>
      <c r="G40" s="845"/>
      <c r="H40" s="846"/>
      <c r="I40" s="430"/>
      <c r="J40" s="431"/>
      <c r="K40" s="447">
        <f>VLOOKUP(A40,EQUIPOS!A10:D167,4,FALSE)</f>
        <v>2026530</v>
      </c>
      <c r="L40" s="344"/>
      <c r="M40" s="345">
        <v>1</v>
      </c>
      <c r="N40" s="281">
        <f t="shared" si="0"/>
        <v>2026530</v>
      </c>
    </row>
    <row r="41" spans="1:14">
      <c r="A41" s="119" t="s">
        <v>322</v>
      </c>
      <c r="B41" s="844" t="str">
        <f>VLOOKUP(A41,EQUIPOS!A11:D155,3,FALSE)</f>
        <v xml:space="preserve">Retroexcavadora sobre llantas JD 410
</v>
      </c>
      <c r="C41" s="845"/>
      <c r="D41" s="845"/>
      <c r="E41" s="845"/>
      <c r="F41" s="845"/>
      <c r="G41" s="845"/>
      <c r="H41" s="846"/>
      <c r="I41" s="430"/>
      <c r="J41" s="431"/>
      <c r="K41" s="447">
        <f>VLOOKUP(A41,EQUIPOS!A11:D168,4,FALSE)</f>
        <v>116600</v>
      </c>
      <c r="L41" s="344"/>
      <c r="M41" s="345">
        <v>0.2</v>
      </c>
      <c r="N41" s="281">
        <f t="shared" si="0"/>
        <v>583000</v>
      </c>
    </row>
    <row r="42" spans="1:14">
      <c r="A42" s="119"/>
      <c r="B42" s="844"/>
      <c r="C42" s="845"/>
      <c r="D42" s="845"/>
      <c r="E42" s="845"/>
      <c r="F42" s="845"/>
      <c r="G42" s="845"/>
      <c r="H42" s="846"/>
      <c r="I42" s="337"/>
      <c r="J42" s="339"/>
      <c r="K42" s="447"/>
      <c r="L42" s="432"/>
      <c r="M42" s="433"/>
      <c r="N42" s="281"/>
    </row>
    <row r="43" spans="1:14">
      <c r="B43" s="844"/>
      <c r="C43" s="845"/>
      <c r="D43" s="845"/>
      <c r="E43" s="845"/>
      <c r="F43" s="845"/>
      <c r="G43" s="845"/>
      <c r="H43" s="846"/>
      <c r="I43" s="42"/>
      <c r="J43" s="43"/>
      <c r="K43" s="447"/>
      <c r="L43" s="285"/>
      <c r="M43" s="286"/>
      <c r="N43" s="281"/>
    </row>
    <row r="44" spans="1:14">
      <c r="B44" s="329"/>
      <c r="C44" s="330"/>
      <c r="D44" s="330"/>
      <c r="E44" s="330"/>
      <c r="F44" s="332"/>
      <c r="G44" s="332"/>
      <c r="H44" s="131"/>
      <c r="I44" s="42"/>
      <c r="J44" s="43"/>
      <c r="K44" s="447"/>
      <c r="L44" s="285"/>
      <c r="M44" s="286"/>
      <c r="N44" s="282"/>
    </row>
    <row r="45" spans="1:14">
      <c r="B45" s="851" t="s">
        <v>1036</v>
      </c>
      <c r="C45" s="852"/>
      <c r="D45" s="852"/>
      <c r="E45" s="44"/>
      <c r="F45" s="45"/>
      <c r="G45" s="45"/>
      <c r="H45" s="46"/>
      <c r="I45" s="42"/>
      <c r="J45" s="43"/>
      <c r="K45" s="288"/>
      <c r="L45" s="285"/>
      <c r="M45" s="410">
        <v>0.1</v>
      </c>
      <c r="N45" s="353">
        <f>N86*M45</f>
        <v>402224.08211598999</v>
      </c>
    </row>
    <row r="46" spans="1:14" ht="15" thickBot="1">
      <c r="B46" s="844"/>
      <c r="C46" s="845"/>
      <c r="D46" s="845"/>
      <c r="E46" s="845"/>
      <c r="F46" s="845"/>
      <c r="G46" s="845"/>
      <c r="H46" s="846"/>
      <c r="I46" s="853"/>
      <c r="J46" s="854"/>
      <c r="K46" s="47"/>
      <c r="L46" s="855"/>
      <c r="M46" s="856"/>
      <c r="N46" s="111"/>
    </row>
    <row r="47" spans="1:14" ht="15" thickBot="1">
      <c r="B47" s="831" t="s">
        <v>1037</v>
      </c>
      <c r="C47" s="832"/>
      <c r="D47" s="832"/>
      <c r="E47" s="832"/>
      <c r="F47" s="832"/>
      <c r="G47" s="832"/>
      <c r="H47" s="832"/>
      <c r="I47" s="832"/>
      <c r="J47" s="832"/>
      <c r="K47" s="832"/>
      <c r="L47" s="832"/>
      <c r="M47" s="833"/>
      <c r="N47" s="420">
        <f>SUM(N36:N45)</f>
        <v>20150394.082115989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22" t="s">
        <v>1028</v>
      </c>
      <c r="C51" s="823"/>
      <c r="D51" s="823"/>
      <c r="E51" s="823"/>
      <c r="F51" s="823"/>
      <c r="G51" s="823"/>
      <c r="H51" s="823"/>
      <c r="I51" s="824"/>
      <c r="J51" s="324" t="s">
        <v>1029</v>
      </c>
      <c r="K51" s="91" t="s">
        <v>1030</v>
      </c>
      <c r="L51" s="825" t="s">
        <v>1039</v>
      </c>
      <c r="M51" s="824"/>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4775.5</v>
      </c>
      <c r="N52" s="281">
        <f t="shared" ref="N52:N57" si="1">K52*M52</f>
        <v>4775.5</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2600</v>
      </c>
      <c r="N53" s="281">
        <f t="shared" si="1"/>
        <v>78000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1657350</v>
      </c>
      <c r="N54" s="281">
        <f t="shared" si="1"/>
        <v>3314700</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1362150</v>
      </c>
      <c r="N55" s="281">
        <f t="shared" si="1"/>
        <v>6810750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82745</v>
      </c>
      <c r="N56" s="281">
        <f t="shared" si="1"/>
        <v>4964700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36821</v>
      </c>
      <c r="N57" s="281">
        <f t="shared" si="1"/>
        <v>441852</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31" t="s">
        <v>1037</v>
      </c>
      <c r="C63" s="832"/>
      <c r="D63" s="832"/>
      <c r="E63" s="832"/>
      <c r="F63" s="832"/>
      <c r="G63" s="832"/>
      <c r="H63" s="832"/>
      <c r="I63" s="832"/>
      <c r="J63" s="832"/>
      <c r="K63" s="832"/>
      <c r="L63" s="832"/>
      <c r="M63" s="833"/>
      <c r="N63" s="403">
        <f>SUM(N52:N62)</f>
        <v>15614777.5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34" t="s">
        <v>1045</v>
      </c>
      <c r="M67" s="807"/>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20">
        <f>VLOOKUP(A68,TRANSPORTE!A5:D117,4,FALSE)</f>
        <v>1159683.5</v>
      </c>
      <c r="M68" s="921"/>
      <c r="N68" s="296">
        <f>K68*L68</f>
        <v>1159683.5</v>
      </c>
    </row>
    <row r="69" spans="1:15">
      <c r="A69" t="s">
        <v>1483</v>
      </c>
      <c r="B69" s="52" t="str">
        <f>VLOOKUP(A69,TRANSPORTE!A5:D117,3,FALSE)</f>
        <v>Pasajes aéreos</v>
      </c>
      <c r="C69" s="53"/>
      <c r="D69" s="53"/>
      <c r="E69" s="53"/>
      <c r="F69" s="53"/>
      <c r="G69" s="53"/>
      <c r="H69" s="320" t="s">
        <v>1029</v>
      </c>
      <c r="I69" s="288">
        <v>3</v>
      </c>
      <c r="J69" s="295">
        <v>1</v>
      </c>
      <c r="K69" s="288">
        <f>I69*J69</f>
        <v>3</v>
      </c>
      <c r="L69" s="920">
        <f>VLOOKUP(A69,TRANSPORTE!A5:D117,4,FALSE)</f>
        <v>360220</v>
      </c>
      <c r="M69" s="921"/>
      <c r="N69" s="296">
        <f>K69*L69</f>
        <v>1080660</v>
      </c>
    </row>
    <row r="70" spans="1:15">
      <c r="B70" s="52"/>
      <c r="C70" s="53"/>
      <c r="D70" s="53"/>
      <c r="E70" s="53"/>
      <c r="F70" s="53"/>
      <c r="G70" s="53"/>
      <c r="H70" s="320"/>
      <c r="I70" s="288"/>
      <c r="J70" s="295"/>
      <c r="K70" s="288"/>
      <c r="L70" s="920"/>
      <c r="M70" s="921"/>
      <c r="N70" s="296"/>
    </row>
    <row r="71" spans="1:15">
      <c r="B71" s="52"/>
      <c r="C71" s="53"/>
      <c r="D71" s="53"/>
      <c r="E71" s="53"/>
      <c r="F71" s="53"/>
      <c r="G71" s="53"/>
      <c r="H71" s="320"/>
      <c r="I71" s="288"/>
      <c r="J71" s="295"/>
      <c r="K71" s="288"/>
      <c r="L71" s="920"/>
      <c r="M71" s="92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20"/>
      <c r="M73" s="821"/>
      <c r="N73" s="133"/>
    </row>
    <row r="74" spans="1:15" ht="15" thickBot="1">
      <c r="B74" s="837" t="s">
        <v>1037</v>
      </c>
      <c r="C74" s="838"/>
      <c r="D74" s="838"/>
      <c r="E74" s="838"/>
      <c r="F74" s="838"/>
      <c r="G74" s="838"/>
      <c r="H74" s="838"/>
      <c r="I74" s="838"/>
      <c r="J74" s="838"/>
      <c r="K74" s="838"/>
      <c r="L74" s="838"/>
      <c r="M74" s="839"/>
      <c r="N74" s="110">
        <f>N68+N69+N70+N71+N72</f>
        <v>2240343.5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7" t="s">
        <v>1047</v>
      </c>
      <c r="C78" s="858"/>
      <c r="D78" s="858"/>
      <c r="E78" s="858"/>
      <c r="F78" s="858"/>
      <c r="G78" s="858"/>
      <c r="H78" s="858"/>
      <c r="I78" s="79" t="s">
        <v>1048</v>
      </c>
      <c r="J78" s="81" t="s">
        <v>1494</v>
      </c>
      <c r="K78" s="80" t="s">
        <v>1050</v>
      </c>
      <c r="L78" s="859" t="s">
        <v>1034</v>
      </c>
      <c r="M78" s="860"/>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18" t="str">
        <f>VLOOKUP(A85,'MANO DE OBRA'!A12:D73,3,FALSE)</f>
        <v>Estudios, análisis e informes</v>
      </c>
      <c r="C85" s="819" t="e">
        <f>VLOOKUP(B85,'MANO DE OBRA'!B12:E73,3,FALSE)</f>
        <v>#N/A</v>
      </c>
      <c r="D85" s="819" t="e">
        <f>VLOOKUP(C85,'MANO DE OBRA'!C12:F73,3,FALSE)</f>
        <v>#N/A</v>
      </c>
      <c r="E85" s="819" t="e">
        <f>VLOOKUP(D85,'MANO DE OBRA'!D12:G73,3,FALSE)</f>
        <v>#N/A</v>
      </c>
      <c r="F85" s="819" t="e">
        <f>VLOOKUP(E85,'MANO DE OBRA'!E12:H73,3,FALSE)</f>
        <v>#N/A</v>
      </c>
      <c r="G85" s="819" t="e">
        <f>VLOOKUP(F85,'MANO DE OBRA'!F12:I73,3,FALSE)</f>
        <v>#N/A</v>
      </c>
      <c r="H85" s="819" t="e">
        <f>VLOOKUP(G85,'MANO DE OBRA'!G12:J73,3,FALSE)</f>
        <v>#N/A</v>
      </c>
      <c r="I85" s="479"/>
      <c r="J85" s="480"/>
      <c r="K85" s="481">
        <f>VLOOKUP(A85,'MANO DE OBRA'!A12:D104,4,FALSE)</f>
        <v>2042688.2082439999</v>
      </c>
      <c r="L85" s="988">
        <v>1</v>
      </c>
      <c r="M85" s="988"/>
      <c r="N85" s="482">
        <f>K85*L85</f>
        <v>2042688.2082439999</v>
      </c>
    </row>
    <row r="86" spans="1:14" ht="15" thickBot="1">
      <c r="B86" s="837" t="s">
        <v>1037</v>
      </c>
      <c r="C86" s="838"/>
      <c r="D86" s="838"/>
      <c r="E86" s="838"/>
      <c r="F86" s="838"/>
      <c r="G86" s="838"/>
      <c r="H86" s="838"/>
      <c r="I86" s="838"/>
      <c r="J86" s="838"/>
      <c r="K86" s="838"/>
      <c r="L86" s="838"/>
      <c r="M86" s="839"/>
      <c r="N86" s="469">
        <f>SUM(N79:N85)</f>
        <v>4022240.8211598997</v>
      </c>
    </row>
    <row r="87" spans="1:14" ht="15" thickBot="1">
      <c r="B87" s="39"/>
      <c r="C87" s="40"/>
      <c r="D87" s="40"/>
      <c r="E87" s="40"/>
      <c r="F87" s="40"/>
      <c r="G87" s="40"/>
      <c r="H87" s="40"/>
      <c r="I87" s="40"/>
      <c r="J87" s="40"/>
      <c r="K87" s="40"/>
      <c r="L87" s="40"/>
      <c r="M87" s="40"/>
      <c r="N87" s="41"/>
    </row>
    <row r="88" spans="1:14" ht="15" thickBot="1">
      <c r="B88" s="831" t="s">
        <v>1051</v>
      </c>
      <c r="C88" s="832"/>
      <c r="D88" s="832"/>
      <c r="E88" s="832"/>
      <c r="F88" s="832"/>
      <c r="G88" s="832"/>
      <c r="H88" s="832"/>
      <c r="I88" s="832"/>
      <c r="J88" s="832"/>
      <c r="K88" s="832"/>
      <c r="L88" s="832"/>
      <c r="M88" s="833"/>
      <c r="N88" s="105">
        <f>N86+N74+N63+N47</f>
        <v>42027755.903275892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22" t="s">
        <v>1053</v>
      </c>
      <c r="C92" s="823"/>
      <c r="D92" s="823"/>
      <c r="E92" s="823"/>
      <c r="F92" s="823"/>
      <c r="G92" s="823"/>
      <c r="H92" s="823"/>
      <c r="I92" s="323"/>
      <c r="J92" s="343"/>
      <c r="K92" s="311" t="s">
        <v>1054</v>
      </c>
      <c r="L92" s="861" t="s">
        <v>1055</v>
      </c>
      <c r="M92" s="862"/>
      <c r="N92" s="312"/>
    </row>
    <row r="93" spans="1:14">
      <c r="B93" s="863" t="s">
        <v>1056</v>
      </c>
      <c r="C93" s="864"/>
      <c r="D93" s="864"/>
      <c r="E93" s="864"/>
      <c r="F93" s="864"/>
      <c r="G93" s="864"/>
      <c r="H93" s="864"/>
      <c r="I93" s="93"/>
      <c r="J93" s="94"/>
      <c r="K93" s="313">
        <v>0.2</v>
      </c>
      <c r="L93" s="865">
        <f>N88*K93</f>
        <v>8405551.1806551795</v>
      </c>
      <c r="M93" s="866"/>
      <c r="N93" s="57"/>
    </row>
    <row r="94" spans="1:14">
      <c r="B94" s="95" t="s">
        <v>1057</v>
      </c>
      <c r="C94" s="96"/>
      <c r="D94" s="96"/>
      <c r="E94" s="96"/>
      <c r="F94" s="96"/>
      <c r="G94" s="96"/>
      <c r="H94" s="96"/>
      <c r="I94" s="93"/>
      <c r="J94" s="94"/>
      <c r="K94" s="313">
        <v>0.05</v>
      </c>
      <c r="L94" s="865">
        <f>N88*K94</f>
        <v>2101387.7951637949</v>
      </c>
      <c r="M94" s="866"/>
      <c r="N94" s="57"/>
    </row>
    <row r="95" spans="1:14" ht="15" thickBot="1">
      <c r="B95" s="97" t="s">
        <v>1058</v>
      </c>
      <c r="C95" s="98"/>
      <c r="D95" s="98"/>
      <c r="E95" s="98"/>
      <c r="F95" s="98"/>
      <c r="G95" s="98"/>
      <c r="H95" s="98"/>
      <c r="I95" s="99"/>
      <c r="J95" s="100"/>
      <c r="K95" s="314">
        <v>0.05</v>
      </c>
      <c r="L95" s="867">
        <f>N88*K95</f>
        <v>2101387.7951637949</v>
      </c>
      <c r="M95" s="868"/>
      <c r="N95" s="57"/>
    </row>
    <row r="96" spans="1:14" ht="15" thickBot="1">
      <c r="B96" s="831" t="s">
        <v>1037</v>
      </c>
      <c r="C96" s="832"/>
      <c r="D96" s="832"/>
      <c r="E96" s="832"/>
      <c r="F96" s="832"/>
      <c r="G96" s="832"/>
      <c r="H96" s="832"/>
      <c r="I96" s="832"/>
      <c r="J96" s="832"/>
      <c r="K96" s="832"/>
      <c r="L96" s="832"/>
      <c r="M96" s="833"/>
      <c r="N96" s="58">
        <f>L93+L94+L95</f>
        <v>12608326.77098277</v>
      </c>
    </row>
    <row r="97" spans="1:14" ht="15" thickBot="1">
      <c r="B97" s="39"/>
      <c r="C97" s="40"/>
      <c r="D97" s="40"/>
      <c r="E97" s="40"/>
      <c r="F97" s="40"/>
      <c r="G97" s="40"/>
      <c r="H97" s="40"/>
      <c r="I97" s="40"/>
      <c r="J97" s="40"/>
      <c r="K97" s="40"/>
      <c r="L97" s="40"/>
      <c r="M97" s="40"/>
      <c r="N97" s="41"/>
    </row>
    <row r="98" spans="1:14" ht="15" thickBot="1">
      <c r="A98" t="s">
        <v>2122</v>
      </c>
      <c r="B98" s="831" t="s">
        <v>1059</v>
      </c>
      <c r="C98" s="832"/>
      <c r="D98" s="832"/>
      <c r="E98" s="832"/>
      <c r="F98" s="832"/>
      <c r="G98" s="832"/>
      <c r="H98" s="832"/>
      <c r="I98" s="832"/>
      <c r="J98" s="832"/>
      <c r="K98" s="832"/>
      <c r="L98" s="832"/>
      <c r="M98" s="833"/>
      <c r="N98" s="196">
        <f>N88+N96</f>
        <v>54636082.674258664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75" t="s">
        <v>2324</v>
      </c>
      <c r="C115" s="976"/>
      <c r="D115" s="976"/>
      <c r="E115" s="976"/>
      <c r="F115" s="976"/>
      <c r="G115" s="976"/>
      <c r="H115" s="976"/>
      <c r="I115" s="976"/>
      <c r="J115" s="976"/>
      <c r="K115" s="976"/>
      <c r="L115" s="976"/>
      <c r="M115" s="976"/>
      <c r="N115" s="977"/>
    </row>
    <row r="116" spans="2:14" ht="15" customHeight="1">
      <c r="B116" s="975"/>
      <c r="C116" s="976"/>
      <c r="D116" s="976"/>
      <c r="E116" s="976"/>
      <c r="F116" s="976"/>
      <c r="G116" s="976"/>
      <c r="H116" s="976"/>
      <c r="I116" s="976"/>
      <c r="J116" s="976"/>
      <c r="K116" s="976"/>
      <c r="L116" s="976"/>
      <c r="M116" s="976"/>
      <c r="N116" s="977"/>
    </row>
    <row r="117" spans="2:14" ht="30" customHeight="1">
      <c r="B117" s="978" t="s">
        <v>2325</v>
      </c>
      <c r="C117" s="979"/>
      <c r="D117" s="979"/>
      <c r="E117" s="979"/>
      <c r="F117" s="979"/>
      <c r="G117" s="979"/>
      <c r="H117" s="979"/>
      <c r="I117" s="979"/>
      <c r="J117" s="979"/>
      <c r="K117" s="979"/>
      <c r="L117" s="979"/>
      <c r="M117" s="979"/>
      <c r="N117" s="980"/>
    </row>
    <row r="118" spans="2:14">
      <c r="B118" s="978"/>
      <c r="C118" s="979"/>
      <c r="D118" s="979"/>
      <c r="E118" s="979"/>
      <c r="F118" s="979"/>
      <c r="G118" s="979"/>
      <c r="H118" s="979"/>
      <c r="I118" s="979"/>
      <c r="J118" s="979"/>
      <c r="K118" s="979"/>
      <c r="L118" s="979"/>
      <c r="M118" s="979"/>
      <c r="N118" s="980"/>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81"/>
      <c r="K128" s="981"/>
      <c r="L128" s="981"/>
      <c r="M128" s="981"/>
      <c r="N128" s="982"/>
    </row>
    <row r="129" spans="2:14" ht="15" thickBot="1">
      <c r="B129" s="428" t="s">
        <v>2327</v>
      </c>
      <c r="C129" s="429"/>
      <c r="D129" s="429"/>
      <c r="E129" s="268"/>
      <c r="F129" s="268"/>
      <c r="G129" s="268"/>
      <c r="H129" s="268"/>
      <c r="I129" s="268"/>
      <c r="J129" s="983"/>
      <c r="K129" s="983"/>
      <c r="L129" s="983"/>
      <c r="M129" s="983"/>
      <c r="N129" s="98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326</v>
      </c>
      <c r="B36" s="844" t="str">
        <f>VLOOKUP(A36,EQUIPOS!A6:D154,3,FALSE)</f>
        <v>Sensor de Impacto para prueba de integridad tipo</v>
      </c>
      <c r="C36" s="845"/>
      <c r="D36" s="845"/>
      <c r="E36" s="845"/>
      <c r="F36" s="845"/>
      <c r="G36" s="845"/>
      <c r="H36" s="846"/>
      <c r="I36" s="276"/>
      <c r="J36" s="277"/>
      <c r="K36" s="278">
        <f>VLOOKUP(A36,EQUIPOS!A6:D163,4,FALSE)</f>
        <v>122601</v>
      </c>
      <c r="L36" s="279"/>
      <c r="M36" s="345">
        <v>1</v>
      </c>
      <c r="N36" s="281">
        <f>K36/M36</f>
        <v>122601</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122601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1946758.4055133341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2069359.4055133341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413871.88110266684</v>
      </c>
      <c r="M84" s="866"/>
      <c r="N84" s="57"/>
    </row>
    <row r="85" spans="1:14">
      <c r="B85" s="95" t="s">
        <v>1057</v>
      </c>
      <c r="C85" s="96"/>
      <c r="D85" s="96"/>
      <c r="E85" s="96"/>
      <c r="F85" s="96"/>
      <c r="G85" s="96"/>
      <c r="H85" s="96"/>
      <c r="I85" s="93"/>
      <c r="J85" s="94"/>
      <c r="K85" s="313">
        <v>0.05</v>
      </c>
      <c r="L85" s="865">
        <f>N79*K85</f>
        <v>103467.97027566671</v>
      </c>
      <c r="M85" s="866"/>
      <c r="N85" s="57"/>
    </row>
    <row r="86" spans="1:14" ht="15" thickBot="1">
      <c r="B86" s="97" t="s">
        <v>1058</v>
      </c>
      <c r="C86" s="98"/>
      <c r="D86" s="98"/>
      <c r="E86" s="98"/>
      <c r="F86" s="98"/>
      <c r="G86" s="98"/>
      <c r="H86" s="98"/>
      <c r="I86" s="99"/>
      <c r="J86" s="100"/>
      <c r="K86" s="314">
        <v>0.05</v>
      </c>
      <c r="L86" s="867">
        <f>N79*K86</f>
        <v>103467.97027566671</v>
      </c>
      <c r="M86" s="868"/>
      <c r="N86" s="57"/>
    </row>
    <row r="87" spans="1:14" ht="15" thickBot="1">
      <c r="B87" s="831" t="s">
        <v>1037</v>
      </c>
      <c r="C87" s="832"/>
      <c r="D87" s="832"/>
      <c r="E87" s="832"/>
      <c r="F87" s="832"/>
      <c r="G87" s="832"/>
      <c r="H87" s="832"/>
      <c r="I87" s="832"/>
      <c r="J87" s="832"/>
      <c r="K87" s="832"/>
      <c r="L87" s="832"/>
      <c r="M87" s="833"/>
      <c r="N87" s="58">
        <f>L84+L85+L86</f>
        <v>620807.8216540002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2690167.2271673344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320</v>
      </c>
      <c r="B36" s="844" t="str">
        <f>VLOOKUP(A36,EQUIPOS!A6:D154,3,FALSE)</f>
        <v>Retroexcavadora sobre llantas, motor 62HP, Profundidad de excavación de 5.41 metros.</v>
      </c>
      <c r="C36" s="845"/>
      <c r="D36" s="845"/>
      <c r="E36" s="845"/>
      <c r="F36" s="845"/>
      <c r="G36" s="845"/>
      <c r="H36" s="846"/>
      <c r="I36" s="276"/>
      <c r="J36" s="277"/>
      <c r="K36" s="278">
        <f>VLOOKUP(A36,EQUIPOS!A6:D163,4,FALSE)</f>
        <v>135169</v>
      </c>
      <c r="L36" s="279"/>
      <c r="M36" s="345">
        <v>10</v>
      </c>
      <c r="N36" s="281">
        <f>K36/M36</f>
        <v>13516.9</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319.17003253812504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13836.070032538124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18500</v>
      </c>
      <c r="N48" s="281">
        <f>K48*M48</f>
        <v>9044.4444444444453</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21000</v>
      </c>
      <c r="N49" s="281">
        <f>K49*M49</f>
        <v>28000</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97929</v>
      </c>
      <c r="N50" s="281">
        <f>K50*M50</f>
        <v>146893.5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183937.94444444444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3191.70032538125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200965.7148023638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40193.14296047276</v>
      </c>
      <c r="M84" s="866"/>
      <c r="N84" s="57"/>
    </row>
    <row r="85" spans="1:14">
      <c r="B85" s="95" t="s">
        <v>1057</v>
      </c>
      <c r="C85" s="96"/>
      <c r="D85" s="96"/>
      <c r="E85" s="96"/>
      <c r="F85" s="96"/>
      <c r="G85" s="96"/>
      <c r="H85" s="96"/>
      <c r="I85" s="93"/>
      <c r="J85" s="94"/>
      <c r="K85" s="313">
        <v>0.05</v>
      </c>
      <c r="L85" s="865">
        <f>N79*K85</f>
        <v>10048.28574011819</v>
      </c>
      <c r="M85" s="866"/>
      <c r="N85" s="57"/>
    </row>
    <row r="86" spans="1:14" ht="15" thickBot="1">
      <c r="B86" s="97" t="s">
        <v>1058</v>
      </c>
      <c r="C86" s="98"/>
      <c r="D86" s="98"/>
      <c r="E86" s="98"/>
      <c r="F86" s="98"/>
      <c r="G86" s="98"/>
      <c r="H86" s="98"/>
      <c r="I86" s="99"/>
      <c r="J86" s="100"/>
      <c r="K86" s="314">
        <v>0.05</v>
      </c>
      <c r="L86" s="867">
        <f>N79*K86</f>
        <v>10048.28574011819</v>
      </c>
      <c r="M86" s="868"/>
      <c r="N86" s="57"/>
    </row>
    <row r="87" spans="1:14" ht="15" thickBot="1">
      <c r="B87" s="831" t="s">
        <v>1037</v>
      </c>
      <c r="C87" s="832"/>
      <c r="D87" s="832"/>
      <c r="E87" s="832"/>
      <c r="F87" s="832"/>
      <c r="G87" s="832"/>
      <c r="H87" s="832"/>
      <c r="I87" s="832"/>
      <c r="J87" s="832"/>
      <c r="K87" s="832"/>
      <c r="L87" s="832"/>
      <c r="M87" s="833"/>
      <c r="N87" s="58">
        <f>L84+L85+L86</f>
        <v>60289.71444070914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261255.42924307293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ht="27"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204</v>
      </c>
      <c r="B36" s="844" t="str">
        <f>VLOOKUP(A36,EQUIPOS!A6:D154,3,FALSE)</f>
        <v xml:space="preserve">Equipo de soldadura 250 AMP
</v>
      </c>
      <c r="C36" s="845"/>
      <c r="D36" s="845"/>
      <c r="E36" s="845"/>
      <c r="F36" s="845"/>
      <c r="G36" s="845"/>
      <c r="H36" s="846"/>
      <c r="I36" s="276"/>
      <c r="J36" s="277"/>
      <c r="K36" s="278">
        <f>VLOOKUP(A36,EQUIPOS!A6:D163,4,FALSE)</f>
        <v>18539</v>
      </c>
      <c r="L36" s="279"/>
      <c r="M36" s="345">
        <v>10</v>
      </c>
      <c r="N36" s="281">
        <f>K36/M36</f>
        <v>1853.9</v>
      </c>
    </row>
    <row r="37" spans="1:14">
      <c r="A37" s="119" t="s">
        <v>320</v>
      </c>
      <c r="B37" s="844" t="str">
        <f>VLOOKUP(A37,EQUIPOS!A7:D154,3,FALSE)</f>
        <v>Retroexcavadora sobre llantas, motor 62HP, Profundidad de excavación de 5.41 metros.</v>
      </c>
      <c r="C37" s="845"/>
      <c r="D37" s="845"/>
      <c r="E37" s="845"/>
      <c r="F37" s="845"/>
      <c r="G37" s="845"/>
      <c r="H37" s="846"/>
      <c r="I37" s="430"/>
      <c r="J37" s="431"/>
      <c r="K37" s="278">
        <f>VLOOKUP(A37,EQUIPOS!A7:D164,4,FALSE)</f>
        <v>135169</v>
      </c>
      <c r="L37" s="344"/>
      <c r="M37" s="345">
        <v>10</v>
      </c>
      <c r="N37" s="281">
        <f>K37/M37</f>
        <v>13516.9</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15753.80403904575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11424</v>
      </c>
      <c r="N48" s="281">
        <f>K48*M48</f>
        <v>376.99200000000002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88950</v>
      </c>
      <c r="N49" s="281">
        <f>K49*M49</f>
        <v>266850</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1004</v>
      </c>
      <c r="N50" s="281">
        <f>K50*M50</f>
        <v>10040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277266.99200000003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3830.0403904574996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296850.83642950328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59370.167285900658</v>
      </c>
      <c r="M84" s="866"/>
      <c r="N84" s="57"/>
    </row>
    <row r="85" spans="1:14">
      <c r="B85" s="95" t="s">
        <v>1057</v>
      </c>
      <c r="C85" s="96"/>
      <c r="D85" s="96"/>
      <c r="E85" s="96"/>
      <c r="F85" s="96"/>
      <c r="G85" s="96"/>
      <c r="H85" s="96"/>
      <c r="I85" s="93"/>
      <c r="J85" s="94"/>
      <c r="K85" s="313">
        <v>0.05</v>
      </c>
      <c r="L85" s="865">
        <f>N79*K85</f>
        <v>14842.541821475164</v>
      </c>
      <c r="M85" s="866"/>
      <c r="N85" s="57"/>
    </row>
    <row r="86" spans="1:14" ht="15" thickBot="1">
      <c r="B86" s="97" t="s">
        <v>1058</v>
      </c>
      <c r="C86" s="98"/>
      <c r="D86" s="98"/>
      <c r="E86" s="98"/>
      <c r="F86" s="98"/>
      <c r="G86" s="98"/>
      <c r="H86" s="98"/>
      <c r="I86" s="99"/>
      <c r="J86" s="100"/>
      <c r="K86" s="314">
        <v>0.05</v>
      </c>
      <c r="L86" s="867">
        <f>N79*K86</f>
        <v>14842.541821475164</v>
      </c>
      <c r="M86" s="868"/>
      <c r="N86" s="57"/>
    </row>
    <row r="87" spans="1:14" ht="15" thickBot="1">
      <c r="B87" s="831" t="s">
        <v>1037</v>
      </c>
      <c r="C87" s="832"/>
      <c r="D87" s="832"/>
      <c r="E87" s="832"/>
      <c r="F87" s="832"/>
      <c r="G87" s="832"/>
      <c r="H87" s="832"/>
      <c r="I87" s="832"/>
      <c r="J87" s="832"/>
      <c r="K87" s="832"/>
      <c r="L87" s="832"/>
      <c r="M87" s="833"/>
      <c r="N87" s="58">
        <f>L84+L85+L86</f>
        <v>89055.25092885099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385906.08735835424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ht="22.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282</v>
      </c>
      <c r="B36" s="844" t="str">
        <f>VLOOKUP(A36,EQUIPOS!A6:D154,3,FALSE)</f>
        <v>Piloteadora potencia 250KW, RPM 1800, fuerza elevadora 200KN</v>
      </c>
      <c r="C36" s="845"/>
      <c r="D36" s="845"/>
      <c r="E36" s="845"/>
      <c r="F36" s="845"/>
      <c r="G36" s="845"/>
      <c r="H36" s="846"/>
      <c r="I36" s="276"/>
      <c r="J36" s="277"/>
      <c r="K36" s="278">
        <f>VLOOKUP(A36,EQUIPOS!A6:D163,4,FALSE)</f>
        <v>622602</v>
      </c>
      <c r="L36" s="279"/>
      <c r="M36" s="345">
        <v>2</v>
      </c>
      <c r="N36" s="281">
        <f>K36/M36</f>
        <v>311301</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4468.3804555337501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315769.38045553374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47328</v>
      </c>
      <c r="N48" s="281">
        <f>K48*M48</f>
        <v>1325184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8999</v>
      </c>
      <c r="N49" s="281">
        <f>K49*M49</f>
        <v>3149.6499999999996</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14740</v>
      </c>
      <c r="N50" s="281">
        <f>K50*M50</f>
        <v>44220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1372553.65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20">
        <f>VLOOKUP(A60,TRANSPORTE!A2:D117,4,FALSE)</f>
        <v>1236</v>
      </c>
      <c r="M60" s="921"/>
      <c r="N60" s="296">
        <f>K60*L60</f>
        <v>432.59999999999997</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432.59999999999997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44683.804555337498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1733439.4350108712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346687.88700217428</v>
      </c>
      <c r="M84" s="866"/>
      <c r="N84" s="57"/>
    </row>
    <row r="85" spans="1:14">
      <c r="B85" s="95" t="s">
        <v>1057</v>
      </c>
      <c r="C85" s="96"/>
      <c r="D85" s="96"/>
      <c r="E85" s="96"/>
      <c r="F85" s="96"/>
      <c r="G85" s="96"/>
      <c r="H85" s="96"/>
      <c r="I85" s="93"/>
      <c r="J85" s="94"/>
      <c r="K85" s="313">
        <v>0.05</v>
      </c>
      <c r="L85" s="865">
        <f>N79*K85</f>
        <v>86671.971750543569</v>
      </c>
      <c r="M85" s="866"/>
      <c r="N85" s="57"/>
    </row>
    <row r="86" spans="1:14" ht="15" thickBot="1">
      <c r="B86" s="97" t="s">
        <v>1058</v>
      </c>
      <c r="C86" s="98"/>
      <c r="D86" s="98"/>
      <c r="E86" s="98"/>
      <c r="F86" s="98"/>
      <c r="G86" s="98"/>
      <c r="H86" s="98"/>
      <c r="I86" s="99"/>
      <c r="J86" s="100"/>
      <c r="K86" s="314">
        <v>0.05</v>
      </c>
      <c r="L86" s="867">
        <f>N79*K86</f>
        <v>86671.971750543569</v>
      </c>
      <c r="M86" s="868"/>
      <c r="N86" s="57"/>
    </row>
    <row r="87" spans="1:14" ht="15" thickBot="1">
      <c r="B87" s="831" t="s">
        <v>1037</v>
      </c>
      <c r="C87" s="832"/>
      <c r="D87" s="832"/>
      <c r="E87" s="832"/>
      <c r="F87" s="832"/>
      <c r="G87" s="832"/>
      <c r="H87" s="832"/>
      <c r="I87" s="832"/>
      <c r="J87" s="832"/>
      <c r="K87" s="832"/>
      <c r="L87" s="832"/>
      <c r="M87" s="833"/>
      <c r="N87" s="58">
        <f>L84+L85+L86</f>
        <v>520031.83050326142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2253471.2655141326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282</v>
      </c>
      <c r="B36" s="844" t="str">
        <f>VLOOKUP(A36,EQUIPOS!A6:D154,3,FALSE)</f>
        <v>Piloteadora potencia 250KW, RPM 1800, fuerza elevadora 200KN</v>
      </c>
      <c r="C36" s="845"/>
      <c r="D36" s="845"/>
      <c r="E36" s="845"/>
      <c r="F36" s="845"/>
      <c r="G36" s="845"/>
      <c r="H36" s="846"/>
      <c r="I36" s="276"/>
      <c r="J36" s="277"/>
      <c r="K36" s="278">
        <f>VLOOKUP(A36,EQUIPOS!A6:D163,4,FALSE)</f>
        <v>622602</v>
      </c>
      <c r="L36" s="279"/>
      <c r="M36" s="345">
        <v>2</v>
      </c>
      <c r="N36" s="281">
        <f>K36/M36</f>
        <v>311301</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4468.3804555337501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315769.38045553374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47328</v>
      </c>
      <c r="N48" s="281">
        <f>K48*M48</f>
        <v>1325184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2809</v>
      </c>
      <c r="N49" s="281">
        <f>K49*M49</f>
        <v>983.15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14740</v>
      </c>
      <c r="N50" s="281">
        <f>K50*M50</f>
        <v>29480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1355647.15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20">
        <f>VLOOKUP(A60,TRANSPORTE!A2:D117,4,FALSE)</f>
        <v>1236</v>
      </c>
      <c r="M60" s="921"/>
      <c r="N60" s="296">
        <f>K60*L60</f>
        <v>432.59999999999997</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432.59999999999997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44683.804555337498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1716532.9350108712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343306.58700217423</v>
      </c>
      <c r="M84" s="866"/>
      <c r="N84" s="57"/>
    </row>
    <row r="85" spans="1:14">
      <c r="B85" s="95" t="s">
        <v>1057</v>
      </c>
      <c r="C85" s="96"/>
      <c r="D85" s="96"/>
      <c r="E85" s="96"/>
      <c r="F85" s="96"/>
      <c r="G85" s="96"/>
      <c r="H85" s="96"/>
      <c r="I85" s="93"/>
      <c r="J85" s="94"/>
      <c r="K85" s="313">
        <v>0.05</v>
      </c>
      <c r="L85" s="865">
        <f>N79*K85</f>
        <v>85826.646750543558</v>
      </c>
      <c r="M85" s="866"/>
      <c r="N85" s="57"/>
    </row>
    <row r="86" spans="1:14" ht="15" thickBot="1">
      <c r="B86" s="97" t="s">
        <v>1058</v>
      </c>
      <c r="C86" s="98"/>
      <c r="D86" s="98"/>
      <c r="E86" s="98"/>
      <c r="F86" s="98"/>
      <c r="G86" s="98"/>
      <c r="H86" s="98"/>
      <c r="I86" s="99"/>
      <c r="J86" s="100"/>
      <c r="K86" s="314">
        <v>0.05</v>
      </c>
      <c r="L86" s="867">
        <f>N79*K86</f>
        <v>85826.646750543558</v>
      </c>
      <c r="M86" s="868"/>
      <c r="N86" s="57"/>
    </row>
    <row r="87" spans="1:14" ht="15" thickBot="1">
      <c r="B87" s="831" t="s">
        <v>1037</v>
      </c>
      <c r="C87" s="832"/>
      <c r="D87" s="832"/>
      <c r="E87" s="832"/>
      <c r="F87" s="832"/>
      <c r="G87" s="832"/>
      <c r="H87" s="832"/>
      <c r="I87" s="832"/>
      <c r="J87" s="832"/>
      <c r="K87" s="832"/>
      <c r="L87" s="832"/>
      <c r="M87" s="833"/>
      <c r="N87" s="58">
        <f>L84+L85+L86</f>
        <v>514959.88050326135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2231492.8155141324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195</v>
      </c>
      <c r="B36" s="844" t="str">
        <f>VLOOKUP(A36,EQUIPOS!A6:D154,3,FALSE)</f>
        <v xml:space="preserve">Equipo de oxicorte, Capacidad de corte: hasta 6´´ (152mm) </v>
      </c>
      <c r="C36" s="845"/>
      <c r="D36" s="845"/>
      <c r="E36" s="845"/>
      <c r="F36" s="845"/>
      <c r="G36" s="845"/>
      <c r="H36" s="846"/>
      <c r="I36" s="276"/>
      <c r="J36" s="277"/>
      <c r="K36" s="278">
        <f>VLOOKUP(A36,EQUIPOS!A6:D163,4,FALSE)</f>
        <v>19134.5</v>
      </c>
      <c r="L36" s="279"/>
      <c r="M36" s="345">
        <v>1.1299999999999999</v>
      </c>
      <c r="N36" s="281">
        <f>K36/M36</f>
        <v>16933.185840707967</v>
      </c>
    </row>
    <row r="37" spans="1:14">
      <c r="A37" s="119" t="s">
        <v>332</v>
      </c>
      <c r="B37" s="844" t="str">
        <f>VLOOKUP(A37,EQUIPOS!A7:D154,3,FALSE)</f>
        <v xml:space="preserve">Taladro de 1/2´´, pulidora, lijadora y circular
</v>
      </c>
      <c r="C37" s="845"/>
      <c r="D37" s="845"/>
      <c r="E37" s="845"/>
      <c r="F37" s="845"/>
      <c r="G37" s="845"/>
      <c r="H37" s="846"/>
      <c r="I37" s="430"/>
      <c r="J37" s="431"/>
      <c r="K37" s="278">
        <f>VLOOKUP(A37,EQUIPOS!A7:D164,4,FALSE)</f>
        <v>2512</v>
      </c>
      <c r="L37" s="344"/>
      <c r="M37" s="345">
        <v>0.53</v>
      </c>
      <c r="N37" s="281">
        <f>K37/M37</f>
        <v>4739.6226415094334</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2553.3602603050003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24226.168742522401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92076</v>
      </c>
      <c r="N48" s="281">
        <f>K48*M48</f>
        <v>1841.52</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5000</v>
      </c>
      <c r="N49" s="281">
        <f>K49*M49</f>
        <v>2500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37311</v>
      </c>
      <c r="N50" s="281">
        <f>K50*M50</f>
        <v>2984.88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7326.4000000000005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57086.171345572402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11417.23426911448</v>
      </c>
      <c r="M84" s="866"/>
      <c r="N84" s="57"/>
    </row>
    <row r="85" spans="1:14">
      <c r="B85" s="95" t="s">
        <v>1057</v>
      </c>
      <c r="C85" s="96"/>
      <c r="D85" s="96"/>
      <c r="E85" s="96"/>
      <c r="F85" s="96"/>
      <c r="G85" s="96"/>
      <c r="H85" s="96"/>
      <c r="I85" s="93"/>
      <c r="J85" s="94"/>
      <c r="K85" s="313">
        <v>0.05</v>
      </c>
      <c r="L85" s="865">
        <f>N79*K85</f>
        <v>2854.3085672786201</v>
      </c>
      <c r="M85" s="866"/>
      <c r="N85" s="57"/>
    </row>
    <row r="86" spans="1:14" ht="15" thickBot="1">
      <c r="B86" s="97" t="s">
        <v>1058</v>
      </c>
      <c r="C86" s="98"/>
      <c r="D86" s="98"/>
      <c r="E86" s="98"/>
      <c r="F86" s="98"/>
      <c r="G86" s="98"/>
      <c r="H86" s="98"/>
      <c r="I86" s="99"/>
      <c r="J86" s="100"/>
      <c r="K86" s="314">
        <v>0.05</v>
      </c>
      <c r="L86" s="867">
        <f>N79*K86</f>
        <v>2854.3085672786201</v>
      </c>
      <c r="M86" s="868"/>
      <c r="N86" s="57"/>
    </row>
    <row r="87" spans="1:14" ht="15" thickBot="1">
      <c r="B87" s="831" t="s">
        <v>1037</v>
      </c>
      <c r="C87" s="832"/>
      <c r="D87" s="832"/>
      <c r="E87" s="832"/>
      <c r="F87" s="832"/>
      <c r="G87" s="832"/>
      <c r="H87" s="832"/>
      <c r="I87" s="832"/>
      <c r="J87" s="832"/>
      <c r="K87" s="832"/>
      <c r="L87" s="832"/>
      <c r="M87" s="833"/>
      <c r="N87" s="58">
        <f>L84+L85+L86</f>
        <v>17125.851403671721</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74212.022749244119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123</v>
      </c>
      <c r="B36" s="844" t="str">
        <f>VLOOKUP(A36,EQUIPOS!A6:D154,3,FALSE)</f>
        <v>Bomba de inyección de lechada</v>
      </c>
      <c r="C36" s="845"/>
      <c r="D36" s="845"/>
      <c r="E36" s="845"/>
      <c r="F36" s="845"/>
      <c r="G36" s="845"/>
      <c r="H36" s="846"/>
      <c r="I36" s="276"/>
      <c r="J36" s="277"/>
      <c r="K36" s="278">
        <f>VLOOKUP(A36,EQUIPOS!A6:D163,4,FALSE)</f>
        <v>24910</v>
      </c>
      <c r="L36" s="279"/>
      <c r="M36" s="345">
        <v>12</v>
      </c>
      <c r="N36" s="281">
        <f t="shared" ref="N36:N42" si="0">K36/M36</f>
        <v>2075.8333333333335</v>
      </c>
    </row>
    <row r="37" spans="1:14">
      <c r="A37" s="119" t="s">
        <v>288</v>
      </c>
      <c r="B37" s="844" t="str">
        <f>VLOOKUP(A37,EQUIPOS!A7:D154,3,FALSE)</f>
        <v xml:space="preserve">Planta eléctrica </v>
      </c>
      <c r="C37" s="845"/>
      <c r="D37" s="845"/>
      <c r="E37" s="845"/>
      <c r="F37" s="845"/>
      <c r="G37" s="845"/>
      <c r="H37" s="846"/>
      <c r="I37" s="276"/>
      <c r="J37" s="277"/>
      <c r="K37" s="278">
        <f>VLOOKUP(A37,EQUIPOS!A7:D164,4,FALSE)</f>
        <v>14002</v>
      </c>
      <c r="L37" s="279"/>
      <c r="M37" s="345">
        <v>1.3</v>
      </c>
      <c r="N37" s="281">
        <f t="shared" si="0"/>
        <v>10770.76923076923</v>
      </c>
    </row>
    <row r="38" spans="1:14">
      <c r="A38" s="119" t="s">
        <v>125</v>
      </c>
      <c r="B38" s="844" t="str">
        <f>VLOOKUP(A38,EQUIPOS!A8:D154,3,FALSE)</f>
        <v>Bomba para gato de tensionamiento</v>
      </c>
      <c r="C38" s="845"/>
      <c r="D38" s="845"/>
      <c r="E38" s="845"/>
      <c r="F38" s="845"/>
      <c r="G38" s="845"/>
      <c r="H38" s="846"/>
      <c r="I38" s="276"/>
      <c r="J38" s="277"/>
      <c r="K38" s="278">
        <f>VLOOKUP(A38,EQUIPOS!A8:D165,4,FALSE)</f>
        <v>49394.5</v>
      </c>
      <c r="L38" s="279"/>
      <c r="M38" s="345">
        <v>12</v>
      </c>
      <c r="N38" s="281">
        <f t="shared" si="0"/>
        <v>4116.208333333333</v>
      </c>
    </row>
    <row r="39" spans="1:14">
      <c r="A39" s="119" t="s">
        <v>180</v>
      </c>
      <c r="B39" s="844" t="str">
        <f>VLOOKUP(A39,EQUIPOS!A9:D154,3,FALSE)</f>
        <v>Compresor 120 HP, con martillo.</v>
      </c>
      <c r="C39" s="845"/>
      <c r="D39" s="845"/>
      <c r="E39" s="845"/>
      <c r="F39" s="845"/>
      <c r="G39" s="845"/>
      <c r="H39" s="846"/>
      <c r="I39" s="276"/>
      <c r="J39" s="277"/>
      <c r="K39" s="278">
        <f>VLOOKUP(A39,EQUIPOS!A9:D166,4,FALSE)</f>
        <v>144942</v>
      </c>
      <c r="L39" s="279"/>
      <c r="M39" s="345">
        <v>1.3</v>
      </c>
      <c r="N39" s="281">
        <f t="shared" si="0"/>
        <v>111493.84615384616</v>
      </c>
    </row>
    <row r="40" spans="1:14">
      <c r="A40" s="119" t="s">
        <v>197</v>
      </c>
      <c r="B40" s="844" t="str">
        <f>VLOOKUP(A40,EQUIPOS!A10:D154,3,FALSE)</f>
        <v>Equipo de perforación (TRACKDRILL), potencia 40 HP, 2100 golpes / minuto</v>
      </c>
      <c r="C40" s="845"/>
      <c r="D40" s="845"/>
      <c r="E40" s="845"/>
      <c r="F40" s="845"/>
      <c r="G40" s="845"/>
      <c r="H40" s="846"/>
      <c r="I40" s="276"/>
      <c r="J40" s="277"/>
      <c r="K40" s="278">
        <f>VLOOKUP(A40,EQUIPOS!A10:D167,4,FALSE)</f>
        <v>182556.5</v>
      </c>
      <c r="L40" s="279"/>
      <c r="M40" s="345">
        <v>1.3</v>
      </c>
      <c r="N40" s="281">
        <f t="shared" si="0"/>
        <v>140428.07692307691</v>
      </c>
    </row>
    <row r="41" spans="1:14">
      <c r="A41" s="119" t="s">
        <v>195</v>
      </c>
      <c r="B41" s="844" t="str">
        <f>VLOOKUP(A41,EQUIPOS!A11:D155,3,FALSE)</f>
        <v xml:space="preserve">Equipo de oxicorte, Capacidad de corte: hasta 6´´ (152mm) </v>
      </c>
      <c r="C41" s="845"/>
      <c r="D41" s="845"/>
      <c r="E41" s="845"/>
      <c r="F41" s="845"/>
      <c r="G41" s="845"/>
      <c r="H41" s="846"/>
      <c r="I41" s="276"/>
      <c r="J41" s="277"/>
      <c r="K41" s="278">
        <f>VLOOKUP(A41,EQUIPOS!A11:D168,4,FALSE)</f>
        <v>19134.5</v>
      </c>
      <c r="L41" s="279"/>
      <c r="M41" s="345">
        <v>15</v>
      </c>
      <c r="N41" s="281">
        <f t="shared" si="0"/>
        <v>1275.6333333333334</v>
      </c>
    </row>
    <row r="42" spans="1:14">
      <c r="A42" s="119" t="s">
        <v>240</v>
      </c>
      <c r="B42" s="844" t="str">
        <f>VLOOKUP(A42,EQUIPOS!A12:D156,3,FALSE)</f>
        <v>Gato para tensionamiento, fuerza Max 200 ton, área de tensión 314 cm2.</v>
      </c>
      <c r="C42" s="845"/>
      <c r="D42" s="845"/>
      <c r="E42" s="845"/>
      <c r="F42" s="845"/>
      <c r="G42" s="845"/>
      <c r="H42" s="846"/>
      <c r="I42" s="276"/>
      <c r="J42" s="277"/>
      <c r="K42" s="278">
        <f>VLOOKUP(A42,EQUIPOS!A12:D169,4,FALSE)</f>
        <v>154718</v>
      </c>
      <c r="L42" s="279"/>
      <c r="M42" s="345">
        <v>12</v>
      </c>
      <c r="N42" s="281">
        <f t="shared" si="0"/>
        <v>12893.166666666666</v>
      </c>
    </row>
    <row r="43" spans="1:14">
      <c r="A43" s="119"/>
      <c r="B43" s="844"/>
      <c r="C43" s="845"/>
      <c r="D43" s="845"/>
      <c r="E43" s="845"/>
      <c r="F43" s="845"/>
      <c r="G43" s="845"/>
      <c r="H43" s="846"/>
      <c r="I43" s="430"/>
      <c r="J43" s="431"/>
      <c r="K43" s="278"/>
      <c r="L43" s="344"/>
      <c r="M43" s="345"/>
      <c r="N43" s="281"/>
    </row>
    <row r="44" spans="1:14">
      <c r="A44" s="119"/>
      <c r="B44" s="844"/>
      <c r="C44" s="845"/>
      <c r="D44" s="845"/>
      <c r="E44" s="845"/>
      <c r="F44" s="845"/>
      <c r="G44" s="845"/>
      <c r="H44" s="846"/>
      <c r="I44" s="337"/>
      <c r="J44" s="339"/>
      <c r="K44" s="278"/>
      <c r="L44" s="432"/>
      <c r="M44" s="433"/>
      <c r="N44" s="281"/>
    </row>
    <row r="45" spans="1:14">
      <c r="B45" s="844"/>
      <c r="C45" s="845"/>
      <c r="D45" s="845"/>
      <c r="E45" s="845"/>
      <c r="F45" s="845"/>
      <c r="G45" s="845"/>
      <c r="H45" s="846"/>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44"/>
      <c r="C48" s="845"/>
      <c r="D48" s="845"/>
      <c r="E48" s="845"/>
      <c r="F48" s="845"/>
      <c r="G48" s="845"/>
      <c r="H48" s="846"/>
      <c r="I48" s="853"/>
      <c r="J48" s="854"/>
      <c r="K48" s="47"/>
      <c r="L48" s="855"/>
      <c r="M48" s="856"/>
      <c r="N48" s="111"/>
    </row>
    <row r="49" spans="1:14" ht="15" thickBot="1">
      <c r="B49" s="831" t="s">
        <v>1037</v>
      </c>
      <c r="C49" s="832"/>
      <c r="D49" s="832"/>
      <c r="E49" s="832"/>
      <c r="F49" s="832"/>
      <c r="G49" s="832"/>
      <c r="H49" s="832"/>
      <c r="I49" s="832"/>
      <c r="J49" s="832"/>
      <c r="K49" s="832"/>
      <c r="L49" s="832"/>
      <c r="M49" s="833"/>
      <c r="N49" s="403">
        <f>SUM(N36:N48)</f>
        <v>286981.78052867443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22" t="s">
        <v>1028</v>
      </c>
      <c r="C53" s="823"/>
      <c r="D53" s="823"/>
      <c r="E53" s="823"/>
      <c r="F53" s="823"/>
      <c r="G53" s="823"/>
      <c r="H53" s="823"/>
      <c r="I53" s="824"/>
      <c r="J53" s="324" t="s">
        <v>1029</v>
      </c>
      <c r="K53" s="91" t="s">
        <v>1030</v>
      </c>
      <c r="L53" s="825" t="s">
        <v>1039</v>
      </c>
      <c r="M53" s="824"/>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84384</v>
      </c>
      <c r="N54" s="281">
        <f>K54*M54</f>
        <v>16876.8</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5975</v>
      </c>
      <c r="N55" s="281">
        <f t="shared" ref="N55:N67" si="1">K55*M55</f>
        <v>33041.75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24000</v>
      </c>
      <c r="N56" s="281">
        <f t="shared" si="1"/>
        <v>192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24900</v>
      </c>
      <c r="N57" s="281">
        <f t="shared" si="1"/>
        <v>547.79999999999995</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800</v>
      </c>
      <c r="N58" s="281">
        <f t="shared" si="1"/>
        <v>240</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1525</v>
      </c>
      <c r="N59" s="281">
        <f t="shared" si="1"/>
        <v>152.5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4757</v>
      </c>
      <c r="N60" s="281">
        <f t="shared" si="1"/>
        <v>2378.5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75522</v>
      </c>
      <c r="N61" s="281">
        <f t="shared" si="1"/>
        <v>7552.2000000000007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996</v>
      </c>
      <c r="N62" s="281">
        <f t="shared" si="1"/>
        <v>9960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195506</v>
      </c>
      <c r="N63" s="281">
        <f t="shared" si="1"/>
        <v>195506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14137</v>
      </c>
      <c r="N64" s="281">
        <f t="shared" si="1"/>
        <v>7068.5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5998</v>
      </c>
      <c r="N65" s="281">
        <f t="shared" si="1"/>
        <v>3298.9</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97929</v>
      </c>
      <c r="N66" s="281">
        <f t="shared" si="1"/>
        <v>4896.45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2250</v>
      </c>
      <c r="N67" s="281">
        <f t="shared" si="1"/>
        <v>2250</v>
      </c>
    </row>
    <row r="68" spans="1:14" ht="15" thickBot="1">
      <c r="B68" s="49"/>
      <c r="C68" s="319"/>
      <c r="D68" s="319"/>
      <c r="E68" s="319"/>
      <c r="F68" s="319"/>
      <c r="G68" s="319"/>
      <c r="H68" s="319"/>
      <c r="I68" s="319"/>
      <c r="J68" s="444"/>
      <c r="K68" s="132"/>
      <c r="L68" s="334"/>
      <c r="M68" s="411"/>
      <c r="N68" s="281"/>
    </row>
    <row r="69" spans="1:14" ht="15" thickBot="1">
      <c r="B69" s="831" t="s">
        <v>1037</v>
      </c>
      <c r="C69" s="832"/>
      <c r="D69" s="832"/>
      <c r="E69" s="832"/>
      <c r="F69" s="832"/>
      <c r="G69" s="832"/>
      <c r="H69" s="832"/>
      <c r="I69" s="832"/>
      <c r="J69" s="832"/>
      <c r="K69" s="832"/>
      <c r="L69" s="832"/>
      <c r="M69" s="833"/>
      <c r="N69" s="403">
        <f>SUM(N54:N68)</f>
        <v>283961.40000000002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34" t="s">
        <v>1045</v>
      </c>
      <c r="M73" s="807"/>
      <c r="N73" s="82" t="s">
        <v>1035</v>
      </c>
    </row>
    <row r="74" spans="1:14">
      <c r="B74" s="52"/>
      <c r="C74" s="326"/>
      <c r="D74" s="326"/>
      <c r="E74" s="326"/>
      <c r="F74" s="326"/>
      <c r="G74" s="326"/>
      <c r="H74" s="320"/>
      <c r="I74" s="288"/>
      <c r="J74" s="295"/>
      <c r="K74" s="288"/>
      <c r="L74" s="920"/>
      <c r="M74" s="921"/>
      <c r="N74" s="296"/>
    </row>
    <row r="75" spans="1:14">
      <c r="B75" s="52"/>
      <c r="C75" s="53"/>
      <c r="D75" s="53"/>
      <c r="E75" s="53"/>
      <c r="F75" s="53"/>
      <c r="G75" s="53"/>
      <c r="H75" s="320"/>
      <c r="I75" s="288"/>
      <c r="J75" s="295"/>
      <c r="K75" s="288"/>
      <c r="L75" s="920"/>
      <c r="M75" s="921"/>
      <c r="N75" s="296"/>
    </row>
    <row r="76" spans="1:14">
      <c r="B76" s="52"/>
      <c r="C76" s="53"/>
      <c r="D76" s="53"/>
      <c r="E76" s="53"/>
      <c r="F76" s="53"/>
      <c r="G76" s="53"/>
      <c r="H76" s="320"/>
      <c r="I76" s="288"/>
      <c r="J76" s="295"/>
      <c r="K76" s="288"/>
      <c r="L76" s="920"/>
      <c r="M76" s="921"/>
      <c r="N76" s="296"/>
    </row>
    <row r="77" spans="1:14">
      <c r="B77" s="52"/>
      <c r="C77" s="53"/>
      <c r="D77" s="53"/>
      <c r="E77" s="53"/>
      <c r="F77" s="53"/>
      <c r="G77" s="53"/>
      <c r="H77" s="320"/>
      <c r="I77" s="288"/>
      <c r="J77" s="295"/>
      <c r="K77" s="288"/>
      <c r="L77" s="920"/>
      <c r="M77" s="921"/>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20"/>
      <c r="M79" s="821"/>
      <c r="N79" s="133"/>
    </row>
    <row r="80" spans="1:14" ht="15" thickBot="1">
      <c r="B80" s="837" t="s">
        <v>1037</v>
      </c>
      <c r="C80" s="838"/>
      <c r="D80" s="838"/>
      <c r="E80" s="838"/>
      <c r="F80" s="838"/>
      <c r="G80" s="838"/>
      <c r="H80" s="838"/>
      <c r="I80" s="838"/>
      <c r="J80" s="838"/>
      <c r="K80" s="838"/>
      <c r="L80" s="838"/>
      <c r="M80" s="83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7" t="s">
        <v>1047</v>
      </c>
      <c r="C84" s="858"/>
      <c r="D84" s="858"/>
      <c r="E84" s="858"/>
      <c r="F84" s="858"/>
      <c r="G84" s="858"/>
      <c r="H84" s="858"/>
      <c r="I84" s="79" t="s">
        <v>1048</v>
      </c>
      <c r="J84" s="81" t="s">
        <v>1494</v>
      </c>
      <c r="K84" s="80" t="s">
        <v>1050</v>
      </c>
      <c r="L84" s="859" t="s">
        <v>1034</v>
      </c>
      <c r="M84" s="860"/>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18"/>
      <c r="C90" s="819"/>
      <c r="D90" s="819"/>
      <c r="E90" s="819"/>
      <c r="F90" s="819"/>
      <c r="G90" s="819"/>
      <c r="H90" s="819"/>
      <c r="I90" s="132"/>
      <c r="J90" s="132"/>
      <c r="K90" s="132"/>
      <c r="L90" s="919"/>
      <c r="M90" s="919"/>
      <c r="N90" s="51"/>
    </row>
    <row r="91" spans="1:15" ht="15" thickBot="1">
      <c r="B91" s="837" t="s">
        <v>1037</v>
      </c>
      <c r="C91" s="838"/>
      <c r="D91" s="838"/>
      <c r="E91" s="838"/>
      <c r="F91" s="838"/>
      <c r="G91" s="838"/>
      <c r="H91" s="838"/>
      <c r="I91" s="838"/>
      <c r="J91" s="838"/>
      <c r="K91" s="838"/>
      <c r="L91" s="838"/>
      <c r="M91" s="839"/>
      <c r="N91" s="310">
        <f>SUM(N85:N90)</f>
        <v>39282.465543153841</v>
      </c>
    </row>
    <row r="92" spans="1:15" ht="15" thickBot="1">
      <c r="B92" s="39"/>
      <c r="C92" s="40"/>
      <c r="D92" s="40"/>
      <c r="E92" s="40"/>
      <c r="F92" s="40"/>
      <c r="G92" s="40"/>
      <c r="H92" s="40"/>
      <c r="I92" s="40"/>
      <c r="J92" s="40"/>
      <c r="K92" s="40"/>
      <c r="L92" s="40"/>
      <c r="M92" s="40"/>
      <c r="N92" s="41"/>
    </row>
    <row r="93" spans="1:15" ht="15" thickBot="1">
      <c r="B93" s="831" t="s">
        <v>1051</v>
      </c>
      <c r="C93" s="832"/>
      <c r="D93" s="832"/>
      <c r="E93" s="832"/>
      <c r="F93" s="832"/>
      <c r="G93" s="832"/>
      <c r="H93" s="832"/>
      <c r="I93" s="832"/>
      <c r="J93" s="832"/>
      <c r="K93" s="832"/>
      <c r="L93" s="832"/>
      <c r="M93" s="833"/>
      <c r="N93" s="105">
        <f>N49+N69+N80+N91</f>
        <v>610225.64607182832</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22" t="s">
        <v>1053</v>
      </c>
      <c r="C97" s="823"/>
      <c r="D97" s="823"/>
      <c r="E97" s="823"/>
      <c r="F97" s="823"/>
      <c r="G97" s="823"/>
      <c r="H97" s="823"/>
      <c r="I97" s="323"/>
      <c r="J97" s="343"/>
      <c r="K97" s="311" t="s">
        <v>1054</v>
      </c>
      <c r="L97" s="861" t="s">
        <v>1055</v>
      </c>
      <c r="M97" s="862"/>
      <c r="N97" s="312"/>
    </row>
    <row r="98" spans="1:14">
      <c r="B98" s="863" t="s">
        <v>1056</v>
      </c>
      <c r="C98" s="864"/>
      <c r="D98" s="864"/>
      <c r="E98" s="864"/>
      <c r="F98" s="864"/>
      <c r="G98" s="864"/>
      <c r="H98" s="864"/>
      <c r="I98" s="93"/>
      <c r="J98" s="94"/>
      <c r="K98" s="313">
        <v>0.2</v>
      </c>
      <c r="L98" s="865">
        <f>N93*K98</f>
        <v>122045.12921436568</v>
      </c>
      <c r="M98" s="866"/>
      <c r="N98" s="57"/>
    </row>
    <row r="99" spans="1:14">
      <c r="B99" s="95" t="s">
        <v>1057</v>
      </c>
      <c r="C99" s="96"/>
      <c r="D99" s="96"/>
      <c r="E99" s="96"/>
      <c r="F99" s="96"/>
      <c r="G99" s="96"/>
      <c r="H99" s="96"/>
      <c r="I99" s="93"/>
      <c r="J99" s="94"/>
      <c r="K99" s="313">
        <v>0.05</v>
      </c>
      <c r="L99" s="865">
        <f>N93*K99</f>
        <v>30511.282303591419</v>
      </c>
      <c r="M99" s="866"/>
      <c r="N99" s="57"/>
    </row>
    <row r="100" spans="1:14" ht="15" thickBot="1">
      <c r="B100" s="97" t="s">
        <v>1058</v>
      </c>
      <c r="C100" s="98"/>
      <c r="D100" s="98"/>
      <c r="E100" s="98"/>
      <c r="F100" s="98"/>
      <c r="G100" s="98"/>
      <c r="H100" s="98"/>
      <c r="I100" s="99"/>
      <c r="J100" s="100"/>
      <c r="K100" s="314">
        <v>0.05</v>
      </c>
      <c r="L100" s="867">
        <f>N93*K100</f>
        <v>30511.282303591419</v>
      </c>
      <c r="M100" s="868"/>
      <c r="N100" s="57"/>
    </row>
    <row r="101" spans="1:14" ht="15" thickBot="1">
      <c r="B101" s="831" t="s">
        <v>1037</v>
      </c>
      <c r="C101" s="832"/>
      <c r="D101" s="832"/>
      <c r="E101" s="832"/>
      <c r="F101" s="832"/>
      <c r="G101" s="832"/>
      <c r="H101" s="832"/>
      <c r="I101" s="832"/>
      <c r="J101" s="832"/>
      <c r="K101" s="832"/>
      <c r="L101" s="832"/>
      <c r="M101" s="833"/>
      <c r="N101" s="58">
        <f>L98+L99+L100</f>
        <v>183067.69382154854</v>
      </c>
    </row>
    <row r="102" spans="1:14" ht="15" thickBot="1">
      <c r="B102" s="39"/>
      <c r="C102" s="40"/>
      <c r="D102" s="40"/>
      <c r="E102" s="40"/>
      <c r="F102" s="40"/>
      <c r="G102" s="40"/>
      <c r="H102" s="40"/>
      <c r="I102" s="40"/>
      <c r="J102" s="40"/>
      <c r="K102" s="40"/>
      <c r="L102" s="40"/>
      <c r="M102" s="40"/>
      <c r="N102" s="41"/>
    </row>
    <row r="103" spans="1:14" ht="15" thickBot="1">
      <c r="A103" t="s">
        <v>2122</v>
      </c>
      <c r="B103" s="831" t="s">
        <v>1059</v>
      </c>
      <c r="C103" s="832"/>
      <c r="D103" s="832"/>
      <c r="E103" s="832"/>
      <c r="F103" s="832"/>
      <c r="G103" s="832"/>
      <c r="H103" s="832"/>
      <c r="I103" s="832"/>
      <c r="J103" s="832"/>
      <c r="K103" s="832"/>
      <c r="L103" s="832"/>
      <c r="M103" s="833"/>
      <c r="N103" s="196">
        <f>N93+N101</f>
        <v>793293.33989337692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75" t="s">
        <v>2324</v>
      </c>
      <c r="C120" s="976"/>
      <c r="D120" s="976"/>
      <c r="E120" s="976"/>
      <c r="F120" s="976"/>
      <c r="G120" s="976"/>
      <c r="H120" s="976"/>
      <c r="I120" s="976"/>
      <c r="J120" s="976"/>
      <c r="K120" s="976"/>
      <c r="L120" s="976"/>
      <c r="M120" s="976"/>
      <c r="N120" s="977"/>
    </row>
    <row r="121" spans="2:14" ht="15" customHeight="1">
      <c r="B121" s="975"/>
      <c r="C121" s="976"/>
      <c r="D121" s="976"/>
      <c r="E121" s="976"/>
      <c r="F121" s="976"/>
      <c r="G121" s="976"/>
      <c r="H121" s="976"/>
      <c r="I121" s="976"/>
      <c r="J121" s="976"/>
      <c r="K121" s="976"/>
      <c r="L121" s="976"/>
      <c r="M121" s="976"/>
      <c r="N121" s="977"/>
    </row>
    <row r="122" spans="2:14" ht="30" customHeight="1">
      <c r="B122" s="978" t="s">
        <v>2325</v>
      </c>
      <c r="C122" s="979"/>
      <c r="D122" s="979"/>
      <c r="E122" s="979"/>
      <c r="F122" s="979"/>
      <c r="G122" s="979"/>
      <c r="H122" s="979"/>
      <c r="I122" s="979"/>
      <c r="J122" s="979"/>
      <c r="K122" s="979"/>
      <c r="L122" s="979"/>
      <c r="M122" s="979"/>
      <c r="N122" s="980"/>
    </row>
    <row r="123" spans="2:14">
      <c r="B123" s="978"/>
      <c r="C123" s="979"/>
      <c r="D123" s="979"/>
      <c r="E123" s="979"/>
      <c r="F123" s="979"/>
      <c r="G123" s="979"/>
      <c r="H123" s="979"/>
      <c r="I123" s="979"/>
      <c r="J123" s="979"/>
      <c r="K123" s="979"/>
      <c r="L123" s="979"/>
      <c r="M123" s="979"/>
      <c r="N123" s="980"/>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81"/>
      <c r="K133" s="981"/>
      <c r="L133" s="981"/>
      <c r="M133" s="981"/>
      <c r="N133" s="982"/>
    </row>
    <row r="134" spans="2:14" ht="15" thickBot="1">
      <c r="B134" s="428" t="s">
        <v>2327</v>
      </c>
      <c r="C134" s="429"/>
      <c r="D134" s="429"/>
      <c r="E134" s="268"/>
      <c r="F134" s="268"/>
      <c r="G134" s="268"/>
      <c r="H134" s="268"/>
      <c r="I134" s="268"/>
      <c r="J134" s="983"/>
      <c r="K134" s="983"/>
      <c r="L134" s="983"/>
      <c r="M134" s="983"/>
      <c r="N134" s="98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224</v>
      </c>
      <c r="B36" s="844" t="str">
        <f>VLOOKUP(A36,EQUIPOS!A6:D154,3,FALSE)</f>
        <v>Equipo de Medición (Deformimetros Eléctricos, Mecánicos, Celdas de Carga,  Etc.)</v>
      </c>
      <c r="C36" s="845"/>
      <c r="D36" s="845"/>
      <c r="E36" s="845"/>
      <c r="F36" s="845"/>
      <c r="G36" s="845"/>
      <c r="H36" s="846"/>
      <c r="I36" s="276"/>
      <c r="J36" s="277"/>
      <c r="K36" s="278">
        <f>VLOOKUP(A36,EQUIPOS!A6:D163,4,FALSE)</f>
        <v>197410.5</v>
      </c>
      <c r="L36" s="279"/>
      <c r="M36" s="345">
        <v>3.3333333330000001</v>
      </c>
      <c r="N36" s="281">
        <f>K36/M36</f>
        <v>59223.150005922311</v>
      </c>
    </row>
    <row r="37" spans="1:14">
      <c r="A37" s="119" t="s">
        <v>125</v>
      </c>
      <c r="B37" s="844" t="str">
        <f>VLOOKUP(A37,EQUIPOS!A7:D154,3,FALSE)</f>
        <v>Bomba para gato de tensionamiento</v>
      </c>
      <c r="C37" s="845"/>
      <c r="D37" s="845"/>
      <c r="E37" s="845"/>
      <c r="F37" s="845"/>
      <c r="G37" s="845"/>
      <c r="H37" s="846"/>
      <c r="I37" s="430"/>
      <c r="J37" s="431"/>
      <c r="K37" s="278">
        <f>VLOOKUP(A37,EQUIPOS!A7:D164,4,FALSE)</f>
        <v>49394.5</v>
      </c>
      <c r="L37" s="344"/>
      <c r="M37" s="345">
        <v>0.1</v>
      </c>
      <c r="N37" s="281">
        <f>K37/M37</f>
        <v>493945</v>
      </c>
    </row>
    <row r="38" spans="1:14">
      <c r="A38" s="119" t="s">
        <v>240</v>
      </c>
      <c r="B38" s="844" t="str">
        <f>VLOOKUP(A38,EQUIPOS!A8:D154,3,FALSE)</f>
        <v>Gato para tensionamiento, fuerza Max 200 ton, área de tensión 314 cm2.</v>
      </c>
      <c r="C38" s="845"/>
      <c r="D38" s="845"/>
      <c r="E38" s="845"/>
      <c r="F38" s="845"/>
      <c r="G38" s="845"/>
      <c r="H38" s="846"/>
      <c r="I38" s="337"/>
      <c r="J38" s="339"/>
      <c r="K38" s="278">
        <f>VLOOKUP(A38,EQUIPOS!A8:D165,4,FALSE)</f>
        <v>154718</v>
      </c>
      <c r="L38" s="432"/>
      <c r="M38" s="433">
        <v>0.1</v>
      </c>
      <c r="N38" s="281">
        <f>K38/M38</f>
        <v>1547180</v>
      </c>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2100348.1500059222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20">
        <f>VLOOKUP(A60,TRANSPORTE!A2:D117,4,FALSE)</f>
        <v>5588</v>
      </c>
      <c r="M60" s="921"/>
      <c r="N60" s="296">
        <f>K60*L60</f>
        <v>83820</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83820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5840.7159380840721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2190008.8659440065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438001.77318880131</v>
      </c>
      <c r="M84" s="866"/>
      <c r="N84" s="57"/>
    </row>
    <row r="85" spans="1:14">
      <c r="B85" s="95" t="s">
        <v>1057</v>
      </c>
      <c r="C85" s="96"/>
      <c r="D85" s="96"/>
      <c r="E85" s="96"/>
      <c r="F85" s="96"/>
      <c r="G85" s="96"/>
      <c r="H85" s="96"/>
      <c r="I85" s="93"/>
      <c r="J85" s="94"/>
      <c r="K85" s="313">
        <v>0.05</v>
      </c>
      <c r="L85" s="865">
        <f>N79*K85</f>
        <v>109500.44329720033</v>
      </c>
      <c r="M85" s="866"/>
      <c r="N85" s="57"/>
    </row>
    <row r="86" spans="1:14" ht="15" thickBot="1">
      <c r="B86" s="97" t="s">
        <v>1058</v>
      </c>
      <c r="C86" s="98"/>
      <c r="D86" s="98"/>
      <c r="E86" s="98"/>
      <c r="F86" s="98"/>
      <c r="G86" s="98"/>
      <c r="H86" s="98"/>
      <c r="I86" s="99"/>
      <c r="J86" s="100"/>
      <c r="K86" s="314">
        <v>0.05</v>
      </c>
      <c r="L86" s="867">
        <f>N79*K86</f>
        <v>109500.44329720033</v>
      </c>
      <c r="M86" s="868"/>
      <c r="N86" s="57"/>
    </row>
    <row r="87" spans="1:14" ht="15" thickBot="1">
      <c r="B87" s="831" t="s">
        <v>1037</v>
      </c>
      <c r="C87" s="832"/>
      <c r="D87" s="832"/>
      <c r="E87" s="832"/>
      <c r="F87" s="832"/>
      <c r="G87" s="832"/>
      <c r="H87" s="832"/>
      <c r="I87" s="832"/>
      <c r="J87" s="832"/>
      <c r="K87" s="832"/>
      <c r="L87" s="832"/>
      <c r="M87" s="833"/>
      <c r="N87" s="58">
        <f>L84+L85+L86</f>
        <v>657002.65978320199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2847011.5257272087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345">
        <v>2</v>
      </c>
      <c r="N36" s="281">
        <f>K36/M36</f>
        <v>1477.5</v>
      </c>
    </row>
    <row r="37" spans="1:14">
      <c r="A37" s="119" t="s">
        <v>363</v>
      </c>
      <c r="B37" s="844" t="str">
        <f>VLOOKUP(A37,EQUIPOS!A7:D154,3,FALSE)</f>
        <v>Vibrador de concreto, Motor de 3 hp a 18.000 rpm Mangueras de 4 mt</v>
      </c>
      <c r="C37" s="845"/>
      <c r="D37" s="845"/>
      <c r="E37" s="845"/>
      <c r="F37" s="845"/>
      <c r="G37" s="845"/>
      <c r="H37" s="846"/>
      <c r="I37" s="430"/>
      <c r="J37" s="431"/>
      <c r="K37" s="278">
        <f>VLOOKUP(A37,EQUIPOS!A7:D164,4,FALSE)</f>
        <v>5750</v>
      </c>
      <c r="L37" s="344"/>
      <c r="M37" s="345">
        <v>2</v>
      </c>
      <c r="N37" s="281">
        <f>K37/M37</f>
        <v>2875</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1595.850162690625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5948.3501626906254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50425</v>
      </c>
      <c r="N48" s="281">
        <f>K48*M48</f>
        <v>231954.99999999997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4561</v>
      </c>
      <c r="N49" s="281">
        <f>K49*M49</f>
        <v>4561</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2809</v>
      </c>
      <c r="N50" s="281">
        <f>K50*M50</f>
        <v>2809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90717</v>
      </c>
      <c r="N51" s="281">
        <f>K51*M51</f>
        <v>417298.19999999995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656623.19999999995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20">
        <f>VLOOKUP(A60,TRANSPORTE!A2:D117,4,FALSE)</f>
        <v>1236</v>
      </c>
      <c r="M60" s="921"/>
      <c r="N60" s="296">
        <f>K60*L60</f>
        <v>1236</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31917.003253812498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695724.55341650313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139144.91068330064</v>
      </c>
      <c r="M84" s="866"/>
      <c r="N84" s="57"/>
    </row>
    <row r="85" spans="1:14">
      <c r="B85" s="95" t="s">
        <v>1057</v>
      </c>
      <c r="C85" s="96"/>
      <c r="D85" s="96"/>
      <c r="E85" s="96"/>
      <c r="F85" s="96"/>
      <c r="G85" s="96"/>
      <c r="H85" s="96"/>
      <c r="I85" s="93"/>
      <c r="J85" s="94"/>
      <c r="K85" s="313">
        <v>0.05</v>
      </c>
      <c r="L85" s="865">
        <f>N79*K85</f>
        <v>34786.227670825159</v>
      </c>
      <c r="M85" s="866"/>
      <c r="N85" s="57"/>
    </row>
    <row r="86" spans="1:14" ht="15" thickBot="1">
      <c r="B86" s="97" t="s">
        <v>1058</v>
      </c>
      <c r="C86" s="98"/>
      <c r="D86" s="98"/>
      <c r="E86" s="98"/>
      <c r="F86" s="98"/>
      <c r="G86" s="98"/>
      <c r="H86" s="98"/>
      <c r="I86" s="99"/>
      <c r="J86" s="100"/>
      <c r="K86" s="314">
        <v>0.05</v>
      </c>
      <c r="L86" s="867">
        <f>N79*K86</f>
        <v>34786.227670825159</v>
      </c>
      <c r="M86" s="868"/>
      <c r="N86" s="57"/>
    </row>
    <row r="87" spans="1:14" ht="15" thickBot="1">
      <c r="B87" s="831" t="s">
        <v>1037</v>
      </c>
      <c r="C87" s="832"/>
      <c r="D87" s="832"/>
      <c r="E87" s="832"/>
      <c r="F87" s="832"/>
      <c r="G87" s="832"/>
      <c r="H87" s="832"/>
      <c r="I87" s="832"/>
      <c r="J87" s="832"/>
      <c r="K87" s="832"/>
      <c r="L87" s="832"/>
      <c r="M87" s="833"/>
      <c r="N87" s="58">
        <f>L84+L85+L86</f>
        <v>208717.36602495093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904441.91944145411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345">
        <v>2</v>
      </c>
      <c r="N36" s="281">
        <f>K36/M36</f>
        <v>1477.5</v>
      </c>
    </row>
    <row r="37" spans="1:14">
      <c r="A37" s="119" t="s">
        <v>363</v>
      </c>
      <c r="B37" s="844" t="str">
        <f>VLOOKUP(A37,EQUIPOS!A7:D154,3,FALSE)</f>
        <v>Vibrador de concreto, Motor de 3 hp a 18.000 rpm Mangueras de 4 mt</v>
      </c>
      <c r="C37" s="845"/>
      <c r="D37" s="845"/>
      <c r="E37" s="845"/>
      <c r="F37" s="845"/>
      <c r="G37" s="845"/>
      <c r="H37" s="846"/>
      <c r="I37" s="430"/>
      <c r="J37" s="431"/>
      <c r="K37" s="278">
        <f>VLOOKUP(A37,EQUIPOS!A7:D164,4,FALSE)</f>
        <v>5750</v>
      </c>
      <c r="L37" s="344"/>
      <c r="M37" s="345">
        <v>2</v>
      </c>
      <c r="N37" s="281">
        <f>K37/M37</f>
        <v>2875</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1276.6801301525002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5629.1801301525002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50425</v>
      </c>
      <c r="N48" s="281">
        <f>K48*M48</f>
        <v>231954.99999999997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4561</v>
      </c>
      <c r="N49" s="281">
        <f>K49*M49</f>
        <v>4561</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1003559.5</v>
      </c>
      <c r="N50" s="281">
        <f>K50*M50</f>
        <v>1003559.5</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90717</v>
      </c>
      <c r="N51" s="281">
        <f>K51*M51</f>
        <v>417298.19999999995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1657373.7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20">
        <f>VLOOKUP(A60,TRANSPORTE!A2:D117,4,FALSE)</f>
        <v>1236</v>
      </c>
      <c r="M60" s="921"/>
      <c r="N60" s="296">
        <f>K60*L60</f>
        <v>1236</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1689772.4827332024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337954.49654664053</v>
      </c>
      <c r="M84" s="866"/>
      <c r="N84" s="57"/>
    </row>
    <row r="85" spans="1:14">
      <c r="B85" s="95" t="s">
        <v>1057</v>
      </c>
      <c r="C85" s="96"/>
      <c r="D85" s="96"/>
      <c r="E85" s="96"/>
      <c r="F85" s="96"/>
      <c r="G85" s="96"/>
      <c r="H85" s="96"/>
      <c r="I85" s="93"/>
      <c r="J85" s="94"/>
      <c r="K85" s="313">
        <v>0.05</v>
      </c>
      <c r="L85" s="865">
        <f>N79*K85</f>
        <v>84488.624136660132</v>
      </c>
      <c r="M85" s="866"/>
      <c r="N85" s="57"/>
    </row>
    <row r="86" spans="1:14" ht="15" thickBot="1">
      <c r="B86" s="97" t="s">
        <v>1058</v>
      </c>
      <c r="C86" s="98"/>
      <c r="D86" s="98"/>
      <c r="E86" s="98"/>
      <c r="F86" s="98"/>
      <c r="G86" s="98"/>
      <c r="H86" s="98"/>
      <c r="I86" s="99"/>
      <c r="J86" s="100"/>
      <c r="K86" s="314">
        <v>0.05</v>
      </c>
      <c r="L86" s="867">
        <f>N79*K86</f>
        <v>84488.624136660132</v>
      </c>
      <c r="M86" s="868"/>
      <c r="N86" s="57"/>
    </row>
    <row r="87" spans="1:14" ht="15" thickBot="1">
      <c r="B87" s="831" t="s">
        <v>1037</v>
      </c>
      <c r="C87" s="832"/>
      <c r="D87" s="832"/>
      <c r="E87" s="832"/>
      <c r="F87" s="832"/>
      <c r="G87" s="832"/>
      <c r="H87" s="832"/>
      <c r="I87" s="832"/>
      <c r="J87" s="832"/>
      <c r="K87" s="832"/>
      <c r="L87" s="832"/>
      <c r="M87" s="833"/>
      <c r="N87" s="58">
        <f>L84+L85+L86</f>
        <v>506931.74481996079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2196704.2275531632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election activeCell="C31" sqref="C31"/>
    </sheetView>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345">
        <v>2</v>
      </c>
      <c r="N36" s="281">
        <f>K36/M36</f>
        <v>1477.5</v>
      </c>
    </row>
    <row r="37" spans="1:14">
      <c r="A37" s="119" t="s">
        <v>363</v>
      </c>
      <c r="B37" s="844" t="str">
        <f>VLOOKUP(A37,EQUIPOS!A7:D154,3,FALSE)</f>
        <v>Vibrador de concreto, Motor de 3 hp a 18.000 rpm Mangueras de 4 mt</v>
      </c>
      <c r="C37" s="845"/>
      <c r="D37" s="845"/>
      <c r="E37" s="845"/>
      <c r="F37" s="845"/>
      <c r="G37" s="845"/>
      <c r="H37" s="846"/>
      <c r="I37" s="430"/>
      <c r="J37" s="431"/>
      <c r="K37" s="278">
        <f>VLOOKUP(A37,EQUIPOS!A7:D164,4,FALSE)</f>
        <v>5750</v>
      </c>
      <c r="L37" s="344"/>
      <c r="M37" s="345">
        <v>2</v>
      </c>
      <c r="N37" s="281">
        <f>K37/M37</f>
        <v>2875</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1276.6801301525002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5629.1801301525002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8999</v>
      </c>
      <c r="N48" s="281">
        <f>K48*M48</f>
        <v>8999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4561</v>
      </c>
      <c r="N49" s="281">
        <f>K49*M49</f>
        <v>4561</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90717</v>
      </c>
      <c r="N50" s="281">
        <f>K50*M50</f>
        <v>417298.19999999995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430858.19999999995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20">
        <f>VLOOKUP(A60,TRANSPORTE!A2:D117,4,FALSE)</f>
        <v>1236</v>
      </c>
      <c r="M60" s="921"/>
      <c r="N60" s="296">
        <f>K60*L60</f>
        <v>1236</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463256.98273320246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92651.396546640492</v>
      </c>
      <c r="M84" s="866"/>
      <c r="N84" s="57"/>
    </row>
    <row r="85" spans="1:14">
      <c r="B85" s="95" t="s">
        <v>1057</v>
      </c>
      <c r="C85" s="96"/>
      <c r="D85" s="96"/>
      <c r="E85" s="96"/>
      <c r="F85" s="96"/>
      <c r="G85" s="96"/>
      <c r="H85" s="96"/>
      <c r="I85" s="93"/>
      <c r="J85" s="94"/>
      <c r="K85" s="313">
        <v>0.05</v>
      </c>
      <c r="L85" s="865">
        <f>N79*K85</f>
        <v>23162.849136660123</v>
      </c>
      <c r="M85" s="866"/>
      <c r="N85" s="57"/>
    </row>
    <row r="86" spans="1:14" ht="15" thickBot="1">
      <c r="B86" s="97" t="s">
        <v>1058</v>
      </c>
      <c r="C86" s="98"/>
      <c r="D86" s="98"/>
      <c r="E86" s="98"/>
      <c r="F86" s="98"/>
      <c r="G86" s="98"/>
      <c r="H86" s="98"/>
      <c r="I86" s="99"/>
      <c r="J86" s="100"/>
      <c r="K86" s="314">
        <v>0.05</v>
      </c>
      <c r="L86" s="867">
        <f>N79*K86</f>
        <v>23162.849136660123</v>
      </c>
      <c r="M86" s="868"/>
      <c r="N86" s="57"/>
    </row>
    <row r="87" spans="1:14" ht="15" thickBot="1">
      <c r="B87" s="831" t="s">
        <v>1037</v>
      </c>
      <c r="C87" s="832"/>
      <c r="D87" s="832"/>
      <c r="E87" s="832"/>
      <c r="F87" s="832"/>
      <c r="G87" s="832"/>
      <c r="H87" s="832"/>
      <c r="I87" s="832"/>
      <c r="J87" s="832"/>
      <c r="K87" s="832"/>
      <c r="L87" s="832"/>
      <c r="M87" s="833"/>
      <c r="N87" s="58">
        <f>L84+L85+L86</f>
        <v>138977.09481996074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602234.07755316317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112</v>
      </c>
      <c r="B36" s="844" t="str">
        <f>VLOOKUP(A36,EQUIPOS!A6:D154,3,FALSE)</f>
        <v xml:space="preserve">Aspersor manual
</v>
      </c>
      <c r="C36" s="845"/>
      <c r="D36" s="845"/>
      <c r="E36" s="845"/>
      <c r="F36" s="845"/>
      <c r="G36" s="845"/>
      <c r="H36" s="846"/>
      <c r="I36" s="276"/>
      <c r="J36" s="277"/>
      <c r="K36" s="278">
        <f>VLOOKUP(A36,EQUIPOS!A6:D163,4,FALSE)</f>
        <v>2955</v>
      </c>
      <c r="L36" s="279"/>
      <c r="M36" s="345">
        <v>2</v>
      </c>
      <c r="N36" s="281">
        <f>K36/M36</f>
        <v>1477.5</v>
      </c>
    </row>
    <row r="37" spans="1:14">
      <c r="A37" s="119" t="s">
        <v>363</v>
      </c>
      <c r="B37" s="844" t="str">
        <f>VLOOKUP(A37,EQUIPOS!A7:D154,3,FALSE)</f>
        <v>Vibrador de concreto, Motor de 3 hp a 18.000 rpm Mangueras de 4 mt</v>
      </c>
      <c r="C37" s="845"/>
      <c r="D37" s="845"/>
      <c r="E37" s="845"/>
      <c r="F37" s="845"/>
      <c r="G37" s="845"/>
      <c r="H37" s="846"/>
      <c r="I37" s="430"/>
      <c r="J37" s="431"/>
      <c r="K37" s="278">
        <f>VLOOKUP(A37,EQUIPOS!A7:D164,4,FALSE)</f>
        <v>5750</v>
      </c>
      <c r="L37" s="344"/>
      <c r="M37" s="345">
        <v>2</v>
      </c>
      <c r="N37" s="281">
        <f>K37/M37</f>
        <v>2875</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1276.6801301525002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5629.1801301525002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14002</v>
      </c>
      <c r="N48" s="281">
        <f>K48*M48</f>
        <v>14002</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4561</v>
      </c>
      <c r="N49" s="281">
        <f>K49*M49</f>
        <v>4561</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107511.5</v>
      </c>
      <c r="N50" s="281">
        <f>K50*M50</f>
        <v>494552.89999999997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31" t="s">
        <v>1037</v>
      </c>
      <c r="C55" s="832"/>
      <c r="D55" s="832"/>
      <c r="E55" s="832"/>
      <c r="F55" s="832"/>
      <c r="G55" s="832"/>
      <c r="H55" s="832"/>
      <c r="I55" s="832"/>
      <c r="J55" s="832"/>
      <c r="K55" s="832"/>
      <c r="L55" s="832"/>
      <c r="M55" s="833"/>
      <c r="N55" s="403">
        <f>SUM(N48:N54)</f>
        <v>513115.89999999997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20">
        <f>VLOOKUP(A60,TRANSPORTE!A2:D117,4,FALSE)</f>
        <v>1236</v>
      </c>
      <c r="M60" s="921"/>
      <c r="N60" s="296">
        <f>K60*L60</f>
        <v>1236</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545514.68273320247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109102.9365466405</v>
      </c>
      <c r="M84" s="866"/>
      <c r="N84" s="57"/>
    </row>
    <row r="85" spans="1:14">
      <c r="B85" s="95" t="s">
        <v>1057</v>
      </c>
      <c r="C85" s="96"/>
      <c r="D85" s="96"/>
      <c r="E85" s="96"/>
      <c r="F85" s="96"/>
      <c r="G85" s="96"/>
      <c r="H85" s="96"/>
      <c r="I85" s="93"/>
      <c r="J85" s="94"/>
      <c r="K85" s="313">
        <v>0.05</v>
      </c>
      <c r="L85" s="865">
        <f>N79*K85</f>
        <v>27275.734136660125</v>
      </c>
      <c r="M85" s="866"/>
      <c r="N85" s="57"/>
    </row>
    <row r="86" spans="1:14" ht="15" thickBot="1">
      <c r="B86" s="97" t="s">
        <v>1058</v>
      </c>
      <c r="C86" s="98"/>
      <c r="D86" s="98"/>
      <c r="E86" s="98"/>
      <c r="F86" s="98"/>
      <c r="G86" s="98"/>
      <c r="H86" s="98"/>
      <c r="I86" s="99"/>
      <c r="J86" s="100"/>
      <c r="K86" s="314">
        <v>0.05</v>
      </c>
      <c r="L86" s="867">
        <f>N79*K86</f>
        <v>27275.734136660125</v>
      </c>
      <c r="M86" s="868"/>
      <c r="N86" s="57"/>
    </row>
    <row r="87" spans="1:14" ht="15" thickBot="1">
      <c r="B87" s="831" t="s">
        <v>1037</v>
      </c>
      <c r="C87" s="832"/>
      <c r="D87" s="832"/>
      <c r="E87" s="832"/>
      <c r="F87" s="832"/>
      <c r="G87" s="832"/>
      <c r="H87" s="832"/>
      <c r="I87" s="832"/>
      <c r="J87" s="832"/>
      <c r="K87" s="832"/>
      <c r="L87" s="832"/>
      <c r="M87" s="833"/>
      <c r="N87" s="58">
        <f>L84+L85+L86</f>
        <v>163654.40481996074</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709169.08755316318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ht="25.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257</v>
      </c>
      <c r="B36" s="844" t="str">
        <f>VLOOKUP(A36,EQUIPOS!A6:D154,3,FALSE)</f>
        <v>Mezcladora de concreto 1 bulto</v>
      </c>
      <c r="C36" s="845"/>
      <c r="D36" s="845"/>
      <c r="E36" s="845"/>
      <c r="F36" s="845"/>
      <c r="G36" s="845"/>
      <c r="H36" s="846"/>
      <c r="I36" s="276"/>
      <c r="J36" s="277"/>
      <c r="K36" s="278">
        <f>VLOOKUP(A36,EQUIPOS!A6:D163,4,FALSE)</f>
        <v>19575</v>
      </c>
      <c r="L36" s="279"/>
      <c r="M36" s="345">
        <v>1</v>
      </c>
      <c r="N36" s="281">
        <f>K36/M36</f>
        <v>19575</v>
      </c>
    </row>
    <row r="37" spans="1:14">
      <c r="A37" s="119" t="s">
        <v>363</v>
      </c>
      <c r="B37" s="844" t="str">
        <f>VLOOKUP(A37,EQUIPOS!A7:D154,3,FALSE)</f>
        <v>Vibrador de concreto, Motor de 3 hp a 18.000 rpm Mangueras de 4 mt</v>
      </c>
      <c r="C37" s="845"/>
      <c r="D37" s="845"/>
      <c r="E37" s="845"/>
      <c r="F37" s="845"/>
      <c r="G37" s="845"/>
      <c r="H37" s="846"/>
      <c r="I37" s="430"/>
      <c r="J37" s="431"/>
      <c r="K37" s="278">
        <f>VLOOKUP(A37,EQUIPOS!A7:D164,4,FALSE)</f>
        <v>5750</v>
      </c>
      <c r="L37" s="344"/>
      <c r="M37" s="345">
        <v>1</v>
      </c>
      <c r="N37" s="281">
        <f>K37/M37</f>
        <v>5750</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N81*M41</f>
        <v>3191.7003253812504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28516.700325381251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278192</v>
      </c>
      <c r="N48" s="281">
        <f>K48*M48</f>
        <v>264282.39999999997</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28090</v>
      </c>
      <c r="N49" s="281">
        <f>K49*M49</f>
        <v>4775300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19134.5</v>
      </c>
      <c r="N50" s="281">
        <f>K50*M50</f>
        <v>10523.975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29703</v>
      </c>
      <c r="N51" s="281">
        <f>K51*M51</f>
        <v>8910900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107511.5</v>
      </c>
      <c r="N52" s="281">
        <f>K52*M52</f>
        <v>333285.65000000002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1" t="s">
        <v>1037</v>
      </c>
      <c r="C59" s="832"/>
      <c r="D59" s="832"/>
      <c r="E59" s="832"/>
      <c r="F59" s="832"/>
      <c r="G59" s="832"/>
      <c r="H59" s="832"/>
      <c r="I59" s="832"/>
      <c r="J59" s="832"/>
      <c r="K59" s="832"/>
      <c r="L59" s="832"/>
      <c r="M59" s="833"/>
      <c r="N59" s="403">
        <f>SUM(N48:N58)</f>
        <v>14294292.025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20">
        <f>VLOOKUP(A64,TRANSPORTE!A2:D117,4,FALSE)</f>
        <v>1236</v>
      </c>
      <c r="M64" s="921"/>
      <c r="N64" s="296">
        <f>K64*L64</f>
        <v>679.80000000000007</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20">
        <f>VLOOKUP(A65,TRANSPORTE!A3:D117,4,FALSE)</f>
        <v>1236</v>
      </c>
      <c r="M65" s="921"/>
      <c r="N65" s="296">
        <f>K65*L65</f>
        <v>1174.2</v>
      </c>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1854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63834.006507625003</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N43+N59+N70+N81</f>
        <v>14388496.731833007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2877699.3463666015</v>
      </c>
      <c r="M88" s="866"/>
      <c r="N88" s="57"/>
    </row>
    <row r="89" spans="1:14">
      <c r="B89" s="95" t="s">
        <v>1057</v>
      </c>
      <c r="C89" s="96"/>
      <c r="D89" s="96"/>
      <c r="E89" s="96"/>
      <c r="F89" s="96"/>
      <c r="G89" s="96"/>
      <c r="H89" s="96"/>
      <c r="I89" s="93"/>
      <c r="J89" s="94"/>
      <c r="K89" s="313">
        <v>0.05</v>
      </c>
      <c r="L89" s="865">
        <f>N83*K89</f>
        <v>719424.83659165038</v>
      </c>
      <c r="M89" s="866"/>
      <c r="N89" s="57"/>
    </row>
    <row r="90" spans="1:14" ht="15" thickBot="1">
      <c r="B90" s="97" t="s">
        <v>1058</v>
      </c>
      <c r="C90" s="98"/>
      <c r="D90" s="98"/>
      <c r="E90" s="98"/>
      <c r="F90" s="98"/>
      <c r="G90" s="98"/>
      <c r="H90" s="98"/>
      <c r="I90" s="99"/>
      <c r="J90" s="100"/>
      <c r="K90" s="314">
        <v>0.05</v>
      </c>
      <c r="L90" s="867">
        <f>N83*K90</f>
        <v>719424.83659165038</v>
      </c>
      <c r="M90" s="868"/>
      <c r="N90" s="57"/>
    </row>
    <row r="91" spans="1:14" ht="15" thickBot="1">
      <c r="B91" s="831" t="s">
        <v>1037</v>
      </c>
      <c r="C91" s="832"/>
      <c r="D91" s="832"/>
      <c r="E91" s="832"/>
      <c r="F91" s="832"/>
      <c r="G91" s="832"/>
      <c r="H91" s="832"/>
      <c r="I91" s="832"/>
      <c r="J91" s="832"/>
      <c r="K91" s="832"/>
      <c r="L91" s="832"/>
      <c r="M91" s="833"/>
      <c r="N91" s="58">
        <f>L88+L89+L90</f>
        <v>4316549.0195499025</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18705045.75138291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257</v>
      </c>
      <c r="B36" s="844" t="str">
        <f>VLOOKUP(A36,EQUIPOS!A6:D154,3,FALSE)</f>
        <v>Mezcladora de concreto 1 bulto</v>
      </c>
      <c r="C36" s="845"/>
      <c r="D36" s="845"/>
      <c r="E36" s="845"/>
      <c r="F36" s="845"/>
      <c r="G36" s="845"/>
      <c r="H36" s="846"/>
      <c r="I36" s="276"/>
      <c r="J36" s="277"/>
      <c r="K36" s="278">
        <f>VLOOKUP(A36,EQUIPOS!A6:D163,4,FALSE)</f>
        <v>19575</v>
      </c>
      <c r="L36" s="279"/>
      <c r="M36" s="345">
        <v>1</v>
      </c>
      <c r="N36" s="281">
        <f>K36/M36</f>
        <v>19575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N81*M41</f>
        <v>3191.7003253812504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22766.700325381251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278192</v>
      </c>
      <c r="N48" s="281">
        <f>K48*M48</f>
        <v>233681.28</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28090</v>
      </c>
      <c r="N49" s="281">
        <f>K49*M49</f>
        <v>5196650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19134.5</v>
      </c>
      <c r="N50" s="281">
        <f>K50*M50</f>
        <v>12054.735000000001</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29703</v>
      </c>
      <c r="N51" s="281">
        <f>K51*M51</f>
        <v>7722780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1" t="s">
        <v>1037</v>
      </c>
      <c r="C59" s="832"/>
      <c r="D59" s="832"/>
      <c r="E59" s="832"/>
      <c r="F59" s="832"/>
      <c r="G59" s="832"/>
      <c r="H59" s="832"/>
      <c r="I59" s="832"/>
      <c r="J59" s="832"/>
      <c r="K59" s="832"/>
      <c r="L59" s="832"/>
      <c r="M59" s="833"/>
      <c r="N59" s="403">
        <f>SUM(N48:N58)</f>
        <v>13165166.015000001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20">
        <f>VLOOKUP(A64,TRANSPORTE!A2:D117,4,FALSE)</f>
        <v>1236</v>
      </c>
      <c r="M64" s="921"/>
      <c r="N64" s="296">
        <f>K64*L64</f>
        <v>778.68</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20">
        <f>VLOOKUP(A65,TRANSPORTE!A3:D117,4,FALSE)</f>
        <v>1236</v>
      </c>
      <c r="M65" s="921"/>
      <c r="N65" s="296">
        <f>K65*L65</f>
        <v>1038.24</v>
      </c>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1816.92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63834.006507625003</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N43+N59+N70+N81</f>
        <v>13253583.641833007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2650716.7283666017</v>
      </c>
      <c r="M88" s="866"/>
      <c r="N88" s="57"/>
    </row>
    <row r="89" spans="1:14">
      <c r="B89" s="95" t="s">
        <v>1057</v>
      </c>
      <c r="C89" s="96"/>
      <c r="D89" s="96"/>
      <c r="E89" s="96"/>
      <c r="F89" s="96"/>
      <c r="G89" s="96"/>
      <c r="H89" s="96"/>
      <c r="I89" s="93"/>
      <c r="J89" s="94"/>
      <c r="K89" s="313">
        <v>0.05</v>
      </c>
      <c r="L89" s="865">
        <f>N83*K89</f>
        <v>662679.18209165044</v>
      </c>
      <c r="M89" s="866"/>
      <c r="N89" s="57"/>
    </row>
    <row r="90" spans="1:14" ht="15" thickBot="1">
      <c r="B90" s="97" t="s">
        <v>1058</v>
      </c>
      <c r="C90" s="98"/>
      <c r="D90" s="98"/>
      <c r="E90" s="98"/>
      <c r="F90" s="98"/>
      <c r="G90" s="98"/>
      <c r="H90" s="98"/>
      <c r="I90" s="99"/>
      <c r="J90" s="100"/>
      <c r="K90" s="314">
        <v>0.05</v>
      </c>
      <c r="L90" s="867">
        <f>N83*K90</f>
        <v>662679.18209165044</v>
      </c>
      <c r="M90" s="868"/>
      <c r="N90" s="57"/>
    </row>
    <row r="91" spans="1:14" ht="15" thickBot="1">
      <c r="B91" s="831" t="s">
        <v>1037</v>
      </c>
      <c r="C91" s="832"/>
      <c r="D91" s="832"/>
      <c r="E91" s="832"/>
      <c r="F91" s="832"/>
      <c r="G91" s="832"/>
      <c r="H91" s="832"/>
      <c r="I91" s="832"/>
      <c r="J91" s="832"/>
      <c r="K91" s="832"/>
      <c r="L91" s="832"/>
      <c r="M91" s="833"/>
      <c r="N91" s="58">
        <f>L88+L89+L90</f>
        <v>3976075.0925499029</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17229658.734382909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257</v>
      </c>
      <c r="B36" s="844" t="str">
        <f>VLOOKUP(A36,EQUIPOS!A6:D154,3,FALSE)</f>
        <v>Mezcladora de concreto 1 bulto</v>
      </c>
      <c r="C36" s="845"/>
      <c r="D36" s="845"/>
      <c r="E36" s="845"/>
      <c r="F36" s="845"/>
      <c r="G36" s="845"/>
      <c r="H36" s="846"/>
      <c r="I36" s="276"/>
      <c r="J36" s="277"/>
      <c r="K36" s="278">
        <f>VLOOKUP(A36,EQUIPOS!A6:D163,4,FALSE)</f>
        <v>19575</v>
      </c>
      <c r="L36" s="279"/>
      <c r="M36" s="345">
        <v>1</v>
      </c>
      <c r="N36" s="281">
        <f>K36/M36</f>
        <v>19575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N81*M41</f>
        <v>2553.3602603050003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22128.360260305002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278192</v>
      </c>
      <c r="N48" s="281">
        <f>K48*M48</f>
        <v>140208.76800000001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28090</v>
      </c>
      <c r="N49" s="281">
        <f>K49*M49</f>
        <v>3117990</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53550</v>
      </c>
      <c r="N50" s="281">
        <f>K50*M50</f>
        <v>21420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19134.5</v>
      </c>
      <c r="N51" s="281">
        <f>K51*M51</f>
        <v>7232.8410000000003</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29703</v>
      </c>
      <c r="N52" s="281">
        <f>K52*M52</f>
        <v>4633668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1" t="s">
        <v>1037</v>
      </c>
      <c r="C59" s="832"/>
      <c r="D59" s="832"/>
      <c r="E59" s="832"/>
      <c r="F59" s="832"/>
      <c r="G59" s="832"/>
      <c r="H59" s="832"/>
      <c r="I59" s="832"/>
      <c r="J59" s="832"/>
      <c r="K59" s="832"/>
      <c r="L59" s="832"/>
      <c r="M59" s="833"/>
      <c r="N59" s="403">
        <f>SUM(N48:N58)</f>
        <v>7920519.6090000002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20">
        <f>VLOOKUP(A64,TRANSPORTE!A2:D117,4,FALSE)</f>
        <v>1236</v>
      </c>
      <c r="M64" s="921"/>
      <c r="N64" s="296">
        <f>K64*L64</f>
        <v>467.20800000000003</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20">
        <f>VLOOKUP(A65,TRANSPORTE!A3:D117,4,FALSE)</f>
        <v>1236</v>
      </c>
      <c r="M65" s="921"/>
      <c r="N65" s="296">
        <f>K65*L65</f>
        <v>622.94399999999996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20">
        <f>VLOOKUP(A66,TRANSPORTE!A3:D117,4,FALSE)</f>
        <v>1236</v>
      </c>
      <c r="M66" s="921"/>
      <c r="N66" s="296">
        <f>K66*L66</f>
        <v>494.40000000000003</v>
      </c>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f>N64+N65+N66+N67+N68</f>
        <v>1584.5520000000001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8"/>
      <c r="C80" s="819"/>
      <c r="D80" s="819"/>
      <c r="E80" s="819"/>
      <c r="F80" s="819"/>
      <c r="G80" s="819"/>
      <c r="H80" s="819"/>
      <c r="I80" s="132"/>
      <c r="J80" s="132"/>
      <c r="K80" s="132"/>
      <c r="L80" s="919"/>
      <c r="M80" s="919"/>
      <c r="N80" s="51"/>
    </row>
    <row r="81" spans="1:14" ht="15" thickBot="1">
      <c r="B81" s="837" t="s">
        <v>1037</v>
      </c>
      <c r="C81" s="838"/>
      <c r="D81" s="838"/>
      <c r="E81" s="838"/>
      <c r="F81" s="838"/>
      <c r="G81" s="838"/>
      <c r="H81" s="838"/>
      <c r="I81" s="838"/>
      <c r="J81" s="838"/>
      <c r="K81" s="838"/>
      <c r="L81" s="838"/>
      <c r="M81" s="839"/>
      <c r="N81" s="310">
        <f>SUM(N75:N80)</f>
        <v>51067.205206099999</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N43+N59+N70+N81</f>
        <v>7995299.7264664052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1599059.9452932812</v>
      </c>
      <c r="M88" s="866"/>
      <c r="N88" s="57"/>
    </row>
    <row r="89" spans="1:14">
      <c r="B89" s="95" t="s">
        <v>1057</v>
      </c>
      <c r="C89" s="96"/>
      <c r="D89" s="96"/>
      <c r="E89" s="96"/>
      <c r="F89" s="96"/>
      <c r="G89" s="96"/>
      <c r="H89" s="96"/>
      <c r="I89" s="93"/>
      <c r="J89" s="94"/>
      <c r="K89" s="313">
        <v>0.05</v>
      </c>
      <c r="L89" s="865">
        <f>N83*K89</f>
        <v>399764.98632332031</v>
      </c>
      <c r="M89" s="866"/>
      <c r="N89" s="57"/>
    </row>
    <row r="90" spans="1:14" ht="15" thickBot="1">
      <c r="B90" s="97" t="s">
        <v>1058</v>
      </c>
      <c r="C90" s="98"/>
      <c r="D90" s="98"/>
      <c r="E90" s="98"/>
      <c r="F90" s="98"/>
      <c r="G90" s="98"/>
      <c r="H90" s="98"/>
      <c r="I90" s="99"/>
      <c r="J90" s="100"/>
      <c r="K90" s="314">
        <v>0.05</v>
      </c>
      <c r="L90" s="867">
        <f>N83*K90</f>
        <v>399764.98632332031</v>
      </c>
      <c r="M90" s="868"/>
      <c r="N90" s="57"/>
    </row>
    <row r="91" spans="1:14" ht="15" thickBot="1">
      <c r="B91" s="831" t="s">
        <v>1037</v>
      </c>
      <c r="C91" s="832"/>
      <c r="D91" s="832"/>
      <c r="E91" s="832"/>
      <c r="F91" s="832"/>
      <c r="G91" s="832"/>
      <c r="H91" s="832"/>
      <c r="I91" s="832"/>
      <c r="J91" s="832"/>
      <c r="K91" s="832"/>
      <c r="L91" s="832"/>
      <c r="M91" s="833"/>
      <c r="N91" s="58">
        <f>L88+L89+L90</f>
        <v>2398589.9179399218</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10393889.644406326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363</v>
      </c>
      <c r="B36" s="844" t="str">
        <f>VLOOKUP(A36,EQUIPOS!A6:D154,3,FALSE)</f>
        <v>Vibrador de concreto, Motor de 3 hp a 18.000 rpm Mangueras de 4 mt</v>
      </c>
      <c r="C36" s="845"/>
      <c r="D36" s="845"/>
      <c r="E36" s="845"/>
      <c r="F36" s="845"/>
      <c r="G36" s="845"/>
      <c r="H36" s="846"/>
      <c r="I36" s="276"/>
      <c r="J36" s="277"/>
      <c r="K36" s="278">
        <f>VLOOKUP(A36,EQUIPOS!A6:D163,4,FALSE)</f>
        <v>5750</v>
      </c>
      <c r="L36" s="279"/>
      <c r="M36" s="345">
        <v>1</v>
      </c>
      <c r="N36" s="281">
        <f>K36/M36</f>
        <v>5750</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1501.9766237088236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7251.9766237088234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47328</v>
      </c>
      <c r="N48" s="281">
        <f>K48*M48</f>
        <v>1614452.736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33275</v>
      </c>
      <c r="N49" s="281">
        <f>K49*M49</f>
        <v>4991.25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14002</v>
      </c>
      <c r="N50" s="281">
        <f>K50*M50</f>
        <v>1764.252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57879</v>
      </c>
      <c r="N51" s="281">
        <f>K51*M51</f>
        <v>57879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1679087.2380000001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20">
        <f>VLOOKUP(A61,TRANSPORTE!A3:D117,4,FALSE)</f>
        <v>1236</v>
      </c>
      <c r="M61" s="921"/>
      <c r="N61" s="296">
        <f>K61*L61</f>
        <v>155.73599999999999</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155.73599999999999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985"/>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75098.831185441173</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1761593.7818091502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352318.75636183005</v>
      </c>
      <c r="M85" s="866"/>
      <c r="N85" s="57"/>
    </row>
    <row r="86" spans="1:14">
      <c r="B86" s="95" t="s">
        <v>1057</v>
      </c>
      <c r="C86" s="96"/>
      <c r="D86" s="96"/>
      <c r="E86" s="96"/>
      <c r="F86" s="96"/>
      <c r="G86" s="96"/>
      <c r="H86" s="96"/>
      <c r="I86" s="93"/>
      <c r="J86" s="94"/>
      <c r="K86" s="313">
        <v>0.05</v>
      </c>
      <c r="L86" s="865">
        <f>N80*K86</f>
        <v>88079.689090457512</v>
      </c>
      <c r="M86" s="866"/>
      <c r="N86" s="57"/>
    </row>
    <row r="87" spans="1:14" ht="15" thickBot="1">
      <c r="B87" s="97" t="s">
        <v>1058</v>
      </c>
      <c r="C87" s="98"/>
      <c r="D87" s="98"/>
      <c r="E87" s="98"/>
      <c r="F87" s="98"/>
      <c r="G87" s="98"/>
      <c r="H87" s="98"/>
      <c r="I87" s="99"/>
      <c r="J87" s="100"/>
      <c r="K87" s="314">
        <v>0.05</v>
      </c>
      <c r="L87" s="867">
        <f>N80*K87</f>
        <v>88079.689090457512</v>
      </c>
      <c r="M87" s="868"/>
      <c r="N87" s="57"/>
    </row>
    <row r="88" spans="1:14" ht="15" thickBot="1">
      <c r="B88" s="831" t="s">
        <v>1037</v>
      </c>
      <c r="C88" s="832"/>
      <c r="D88" s="832"/>
      <c r="E88" s="832"/>
      <c r="F88" s="832"/>
      <c r="G88" s="832"/>
      <c r="H88" s="832"/>
      <c r="I88" s="832"/>
      <c r="J88" s="832"/>
      <c r="K88" s="832"/>
      <c r="L88" s="832"/>
      <c r="M88" s="833"/>
      <c r="N88" s="58">
        <f>L85+L86+L87</f>
        <v>528478.13454274507</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2290071.9163518953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363</v>
      </c>
      <c r="B36" s="844" t="str">
        <f>VLOOKUP(A36,EQUIPOS!A6:D154,3,FALSE)</f>
        <v>Vibrador de concreto, Motor de 3 hp a 18.000 rpm Mangueras de 4 mt</v>
      </c>
      <c r="C36" s="845"/>
      <c r="D36" s="845"/>
      <c r="E36" s="845"/>
      <c r="F36" s="845"/>
      <c r="G36" s="845"/>
      <c r="H36" s="846"/>
      <c r="I36" s="276"/>
      <c r="J36" s="277"/>
      <c r="K36" s="278">
        <f>VLOOKUP(A36,EQUIPOS!A6:D163,4,FALSE)</f>
        <v>5750</v>
      </c>
      <c r="L36" s="279"/>
      <c r="M36" s="345">
        <v>1</v>
      </c>
      <c r="N36" s="281">
        <f>K36/M36</f>
        <v>5750</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1501.9766237088236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7251.9766237088234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47328</v>
      </c>
      <c r="N48" s="281">
        <f>K48*M48</f>
        <v>1614452.736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33275</v>
      </c>
      <c r="N49" s="281">
        <f>K49*M49</f>
        <v>4991.25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638780</v>
      </c>
      <c r="N50" s="281">
        <f>K50*M50</f>
        <v>80486.28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57879</v>
      </c>
      <c r="N51" s="281">
        <f>K51*M51</f>
        <v>57879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1757809.2660000001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20">
        <f>VLOOKUP(A61,TRANSPORTE!A3:D117,4,FALSE)</f>
        <v>1236</v>
      </c>
      <c r="M61" s="921"/>
      <c r="N61" s="296">
        <f>K61*L61</f>
        <v>155.73599999999999</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155.73599999999999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985"/>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133"/>
    </row>
    <row r="78" spans="1:15" ht="15" thickBot="1">
      <c r="B78" s="837" t="s">
        <v>1037</v>
      </c>
      <c r="C78" s="838"/>
      <c r="D78" s="838"/>
      <c r="E78" s="838"/>
      <c r="F78" s="838"/>
      <c r="G78" s="838"/>
      <c r="H78" s="838"/>
      <c r="I78" s="838"/>
      <c r="J78" s="838"/>
      <c r="K78" s="838"/>
      <c r="L78" s="838"/>
      <c r="M78" s="839"/>
      <c r="N78" s="469">
        <f>SUM(N72:N77)</f>
        <v>75098.831185441173</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1840315.8098091502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368063.16196183005</v>
      </c>
      <c r="M85" s="866"/>
      <c r="N85" s="57"/>
    </row>
    <row r="86" spans="1:14">
      <c r="B86" s="95" t="s">
        <v>1057</v>
      </c>
      <c r="C86" s="96"/>
      <c r="D86" s="96"/>
      <c r="E86" s="96"/>
      <c r="F86" s="96"/>
      <c r="G86" s="96"/>
      <c r="H86" s="96"/>
      <c r="I86" s="93"/>
      <c r="J86" s="94"/>
      <c r="K86" s="313">
        <v>0.05</v>
      </c>
      <c r="L86" s="865">
        <f>N80*K86</f>
        <v>92015.790490457512</v>
      </c>
      <c r="M86" s="866"/>
      <c r="N86" s="57"/>
    </row>
    <row r="87" spans="1:14" ht="15" thickBot="1">
      <c r="B87" s="97" t="s">
        <v>1058</v>
      </c>
      <c r="C87" s="98"/>
      <c r="D87" s="98"/>
      <c r="E87" s="98"/>
      <c r="F87" s="98"/>
      <c r="G87" s="98"/>
      <c r="H87" s="98"/>
      <c r="I87" s="99"/>
      <c r="J87" s="100"/>
      <c r="K87" s="314">
        <v>0.05</v>
      </c>
      <c r="L87" s="867">
        <f>N80*K87</f>
        <v>92015.790490457512</v>
      </c>
      <c r="M87" s="868"/>
      <c r="N87" s="57"/>
    </row>
    <row r="88" spans="1:14" ht="15" thickBot="1">
      <c r="B88" s="831" t="s">
        <v>1037</v>
      </c>
      <c r="C88" s="832"/>
      <c r="D88" s="832"/>
      <c r="E88" s="832"/>
      <c r="F88" s="832"/>
      <c r="G88" s="832"/>
      <c r="H88" s="832"/>
      <c r="I88" s="832"/>
      <c r="J88" s="832"/>
      <c r="K88" s="832"/>
      <c r="L88" s="832"/>
      <c r="M88" s="833"/>
      <c r="N88" s="58">
        <f>L85+L86+L87</f>
        <v>552094.7429427451</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2392410.552751895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22"/>
      <c r="C1" s="934"/>
      <c r="D1" s="935"/>
      <c r="E1" s="935"/>
      <c r="F1" s="935"/>
      <c r="G1" s="935"/>
      <c r="H1" s="935"/>
      <c r="I1" s="935"/>
      <c r="J1" s="936"/>
      <c r="K1" s="937" t="s">
        <v>1017</v>
      </c>
      <c r="L1" s="939" t="s">
        <v>2304</v>
      </c>
      <c r="M1" s="940"/>
      <c r="N1" s="941"/>
    </row>
    <row r="2" spans="2:14" ht="22.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156</v>
      </c>
      <c r="B36" s="844" t="str">
        <f>VLOOKUP(A36,EQUIPOS!A6:D154,3,FALSE)</f>
        <v>Cizalla manual de 90 cm.</v>
      </c>
      <c r="C36" s="845"/>
      <c r="D36" s="845"/>
      <c r="E36" s="845"/>
      <c r="F36" s="845"/>
      <c r="G36" s="845"/>
      <c r="H36" s="846"/>
      <c r="I36" s="276"/>
      <c r="J36" s="277"/>
      <c r="K36" s="278">
        <f>VLOOKUP(A36,EQUIPOS!A6:D163,4,FALSE)</f>
        <v>1104.5</v>
      </c>
      <c r="L36" s="279"/>
      <c r="M36" s="345">
        <v>37.5</v>
      </c>
      <c r="N36" s="281">
        <f>K36/M36</f>
        <v>29.453333333333333</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15.32016156183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44.773494895163331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47328</v>
      </c>
      <c r="N48" s="281">
        <f>K48*M48</f>
        <v>49694.400000000001</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97929</v>
      </c>
      <c r="N49" s="281">
        <f>K49*M49</f>
        <v>2937.87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52632.270000000004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20">
        <f>VLOOKUP(A61,TRANSPORTE!A3:D117,4,FALSE)</f>
        <v>6</v>
      </c>
      <c r="M61" s="921"/>
      <c r="N61" s="296">
        <f>K61*L61</f>
        <v>6.3000000000000007</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6.3000000000000007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766.00807809150001</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53449.35157298667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10689.870314597334</v>
      </c>
      <c r="M85" s="866"/>
      <c r="N85" s="57"/>
    </row>
    <row r="86" spans="1:14">
      <c r="B86" s="95" t="s">
        <v>1057</v>
      </c>
      <c r="C86" s="96"/>
      <c r="D86" s="96"/>
      <c r="E86" s="96"/>
      <c r="F86" s="96"/>
      <c r="G86" s="96"/>
      <c r="H86" s="96"/>
      <c r="I86" s="93"/>
      <c r="J86" s="94"/>
      <c r="K86" s="313">
        <v>0.05</v>
      </c>
      <c r="L86" s="865">
        <f>N80*K86</f>
        <v>2672.4675786493335</v>
      </c>
      <c r="M86" s="866"/>
      <c r="N86" s="57"/>
    </row>
    <row r="87" spans="1:14" ht="15" thickBot="1">
      <c r="B87" s="97" t="s">
        <v>1058</v>
      </c>
      <c r="C87" s="98"/>
      <c r="D87" s="98"/>
      <c r="E87" s="98"/>
      <c r="F87" s="98"/>
      <c r="G87" s="98"/>
      <c r="H87" s="98"/>
      <c r="I87" s="99"/>
      <c r="J87" s="100"/>
      <c r="K87" s="314">
        <v>0.05</v>
      </c>
      <c r="L87" s="867">
        <f>N80*K87</f>
        <v>2672.4675786493335</v>
      </c>
      <c r="M87" s="868"/>
      <c r="N87" s="57"/>
    </row>
    <row r="88" spans="1:14" ht="15" thickBot="1">
      <c r="B88" s="831" t="s">
        <v>1037</v>
      </c>
      <c r="C88" s="832"/>
      <c r="D88" s="832"/>
      <c r="E88" s="832"/>
      <c r="F88" s="832"/>
      <c r="G88" s="832"/>
      <c r="H88" s="832"/>
      <c r="I88" s="832"/>
      <c r="J88" s="832"/>
      <c r="K88" s="832"/>
      <c r="L88" s="832"/>
      <c r="M88" s="833"/>
      <c r="N88" s="58">
        <f>L85+L86+L87</f>
        <v>16034.805471896001</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69484.157044882668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156</v>
      </c>
      <c r="B36" s="844" t="str">
        <f>VLOOKUP(A36,EQUIPOS!A6:D154,3,FALSE)</f>
        <v>Cizalla manual de 90 cm.</v>
      </c>
      <c r="C36" s="845"/>
      <c r="D36" s="845"/>
      <c r="E36" s="845"/>
      <c r="F36" s="845"/>
      <c r="G36" s="845"/>
      <c r="H36" s="846"/>
      <c r="I36" s="276"/>
      <c r="J36" s="277"/>
      <c r="K36" s="278">
        <f>VLOOKUP(A36,EQUIPOS!A6:D163,4,FALSE)</f>
        <v>1104.5</v>
      </c>
      <c r="L36" s="279"/>
      <c r="M36" s="345">
        <v>37.5</v>
      </c>
      <c r="N36" s="281">
        <f>K36/M36</f>
        <v>29.453333333333333</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15.32016156183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44.773494895163331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97341</v>
      </c>
      <c r="N48" s="281">
        <f>K48*M48</f>
        <v>102208.05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97929</v>
      </c>
      <c r="N49" s="281">
        <f>K49*M49</f>
        <v>2937.87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105145.92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20">
        <f>VLOOKUP(A61,TRANSPORTE!A3:D117,4,FALSE)</f>
        <v>6</v>
      </c>
      <c r="M61" s="921"/>
      <c r="N61" s="296">
        <f>K61*L61</f>
        <v>6.3000000000000007</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6.3000000000000007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766.00807809150001</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105963.00157298667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21192.600314597337</v>
      </c>
      <c r="M85" s="866"/>
      <c r="N85" s="57"/>
    </row>
    <row r="86" spans="1:14">
      <c r="B86" s="95" t="s">
        <v>1057</v>
      </c>
      <c r="C86" s="96"/>
      <c r="D86" s="96"/>
      <c r="E86" s="96"/>
      <c r="F86" s="96"/>
      <c r="G86" s="96"/>
      <c r="H86" s="96"/>
      <c r="I86" s="93"/>
      <c r="J86" s="94"/>
      <c r="K86" s="313">
        <v>0.05</v>
      </c>
      <c r="L86" s="865">
        <f>N80*K86</f>
        <v>5298.1500786493343</v>
      </c>
      <c r="M86" s="866"/>
      <c r="N86" s="57"/>
    </row>
    <row r="87" spans="1:14" ht="15" thickBot="1">
      <c r="B87" s="97" t="s">
        <v>1058</v>
      </c>
      <c r="C87" s="98"/>
      <c r="D87" s="98"/>
      <c r="E87" s="98"/>
      <c r="F87" s="98"/>
      <c r="G87" s="98"/>
      <c r="H87" s="98"/>
      <c r="I87" s="99"/>
      <c r="J87" s="100"/>
      <c r="K87" s="314">
        <v>0.05</v>
      </c>
      <c r="L87" s="867">
        <f>N80*K87</f>
        <v>5298.1500786493343</v>
      </c>
      <c r="M87" s="868"/>
      <c r="N87" s="57"/>
    </row>
    <row r="88" spans="1:14" ht="15" thickBot="1">
      <c r="B88" s="831" t="s">
        <v>1037</v>
      </c>
      <c r="C88" s="832"/>
      <c r="D88" s="832"/>
      <c r="E88" s="832"/>
      <c r="F88" s="832"/>
      <c r="G88" s="832"/>
      <c r="H88" s="832"/>
      <c r="I88" s="832"/>
      <c r="J88" s="832"/>
      <c r="K88" s="832"/>
      <c r="L88" s="832"/>
      <c r="M88" s="833"/>
      <c r="N88" s="58">
        <f>L85+L86+L87</f>
        <v>31788.900471896006</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137751.90204488268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123</v>
      </c>
      <c r="B36" s="844" t="str">
        <f>VLOOKUP(A36,EQUIPOS!A6:D154,3,FALSE)</f>
        <v>Bomba de inyección de lechada</v>
      </c>
      <c r="C36" s="845"/>
      <c r="D36" s="845"/>
      <c r="E36" s="845"/>
      <c r="F36" s="845"/>
      <c r="G36" s="845"/>
      <c r="H36" s="846"/>
      <c r="I36" s="276"/>
      <c r="J36" s="277"/>
      <c r="K36" s="278">
        <f>VLOOKUP(A36,EQUIPOS!A6:D163,4,FALSE)</f>
        <v>24910</v>
      </c>
      <c r="L36" s="279"/>
      <c r="M36" s="345">
        <v>670</v>
      </c>
      <c r="N36" s="281">
        <f>K36/M36</f>
        <v>37.179104477611943</v>
      </c>
    </row>
    <row r="37" spans="1:14">
      <c r="A37" s="119" t="s">
        <v>125</v>
      </c>
      <c r="B37" s="844" t="str">
        <f>VLOOKUP(A37,EQUIPOS!A7:D154,3,FALSE)</f>
        <v>Bomba para gato de tensionamiento</v>
      </c>
      <c r="C37" s="845"/>
      <c r="D37" s="845"/>
      <c r="E37" s="845"/>
      <c r="F37" s="845"/>
      <c r="G37" s="845"/>
      <c r="H37" s="846"/>
      <c r="I37" s="430"/>
      <c r="J37" s="431"/>
      <c r="K37" s="278">
        <f>VLOOKUP(A37,EQUIPOS!A7:D164,4,FALSE)</f>
        <v>49394.5</v>
      </c>
      <c r="L37" s="344"/>
      <c r="M37" s="345">
        <v>670</v>
      </c>
      <c r="N37" s="281">
        <f>K37/M37</f>
        <v>73.723134328358213</v>
      </c>
    </row>
    <row r="38" spans="1:14">
      <c r="A38" s="119" t="s">
        <v>240</v>
      </c>
      <c r="B38" s="844" t="str">
        <f>VLOOKUP(A38,EQUIPOS!A8:D154,3,FALSE)</f>
        <v>Gato para tensionamiento, fuerza Max 200 ton, área de tensión 314 cm2.</v>
      </c>
      <c r="C38" s="845"/>
      <c r="D38" s="845"/>
      <c r="E38" s="845"/>
      <c r="F38" s="845"/>
      <c r="G38" s="845"/>
      <c r="H38" s="846"/>
      <c r="I38" s="337"/>
      <c r="J38" s="339"/>
      <c r="K38" s="278">
        <f>VLOOKUP(A38,EQUIPOS!A8:D165,4,FALSE)</f>
        <v>154718</v>
      </c>
      <c r="L38" s="432"/>
      <c r="M38" s="433">
        <v>670</v>
      </c>
      <c r="N38" s="281">
        <f>K38/M38</f>
        <v>230.92238805970149</v>
      </c>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6.0975767410268658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347.92220360669847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4757</v>
      </c>
      <c r="N48" s="281">
        <f t="shared" ref="N48:N53" si="0">K48*M48</f>
        <v>19.027999999999999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195506</v>
      </c>
      <c r="N49" s="281">
        <f t="shared" si="0"/>
        <v>782.024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1158</v>
      </c>
      <c r="N50" s="281">
        <f t="shared" si="0"/>
        <v>23.16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5975</v>
      </c>
      <c r="N51" s="281">
        <f t="shared" si="0"/>
        <v>507.87500000000006</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75522</v>
      </c>
      <c r="N52" s="281">
        <f t="shared" si="0"/>
        <v>75.522000000000006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97929</v>
      </c>
      <c r="N53" s="281">
        <f t="shared" si="0"/>
        <v>1958.58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3366.1889999999999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B61" s="52"/>
      <c r="C61" s="326"/>
      <c r="D61" s="326"/>
      <c r="E61" s="326"/>
      <c r="F61" s="326"/>
      <c r="G61" s="326"/>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133"/>
    </row>
    <row r="78" spans="1:15" ht="15" thickBot="1">
      <c r="B78" s="837" t="s">
        <v>1037</v>
      </c>
      <c r="C78" s="838"/>
      <c r="D78" s="838"/>
      <c r="E78" s="838"/>
      <c r="F78" s="838"/>
      <c r="G78" s="838"/>
      <c r="H78" s="838"/>
      <c r="I78" s="838"/>
      <c r="J78" s="838"/>
      <c r="K78" s="838"/>
      <c r="L78" s="838"/>
      <c r="M78" s="839"/>
      <c r="N78" s="469">
        <f>SUM(N72:N77)</f>
        <v>304.87883705134328</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4018.9900406580418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803.79800813160841</v>
      </c>
      <c r="M85" s="866"/>
      <c r="N85" s="57"/>
    </row>
    <row r="86" spans="1:14">
      <c r="B86" s="95" t="s">
        <v>1057</v>
      </c>
      <c r="C86" s="96"/>
      <c r="D86" s="96"/>
      <c r="E86" s="96"/>
      <c r="F86" s="96"/>
      <c r="G86" s="96"/>
      <c r="H86" s="96"/>
      <c r="I86" s="93"/>
      <c r="J86" s="94"/>
      <c r="K86" s="313">
        <v>0.05</v>
      </c>
      <c r="L86" s="865">
        <f>N80*K86</f>
        <v>200.9495020329021</v>
      </c>
      <c r="M86" s="866"/>
      <c r="N86" s="57"/>
    </row>
    <row r="87" spans="1:14" ht="15" thickBot="1">
      <c r="B87" s="97" t="s">
        <v>1058</v>
      </c>
      <c r="C87" s="98"/>
      <c r="D87" s="98"/>
      <c r="E87" s="98"/>
      <c r="F87" s="98"/>
      <c r="G87" s="98"/>
      <c r="H87" s="98"/>
      <c r="I87" s="99"/>
      <c r="J87" s="100"/>
      <c r="K87" s="314">
        <v>0.05</v>
      </c>
      <c r="L87" s="867">
        <f>N80*K87</f>
        <v>200.9495020329021</v>
      </c>
      <c r="M87" s="868"/>
      <c r="N87" s="57"/>
    </row>
    <row r="88" spans="1:14" ht="15" thickBot="1">
      <c r="B88" s="831" t="s">
        <v>1037</v>
      </c>
      <c r="C88" s="832"/>
      <c r="D88" s="832"/>
      <c r="E88" s="832"/>
      <c r="F88" s="832"/>
      <c r="G88" s="832"/>
      <c r="H88" s="832"/>
      <c r="I88" s="832"/>
      <c r="J88" s="832"/>
      <c r="K88" s="832"/>
      <c r="L88" s="832"/>
      <c r="M88" s="833"/>
      <c r="N88" s="58">
        <f>L85+L86+L87</f>
        <v>1205.6970121974125</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5224.6870528554546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123</v>
      </c>
      <c r="B36" s="844" t="str">
        <f>VLOOKUP(A36,EQUIPOS!A6:D154,3,FALSE)</f>
        <v>Bomba de inyección de lechada</v>
      </c>
      <c r="C36" s="845"/>
      <c r="D36" s="845"/>
      <c r="E36" s="845"/>
      <c r="F36" s="845"/>
      <c r="G36" s="845"/>
      <c r="H36" s="846"/>
      <c r="I36" s="276"/>
      <c r="J36" s="277"/>
      <c r="K36" s="278">
        <f>VLOOKUP(A36,EQUIPOS!A6:D163,4,FALSE)</f>
        <v>24910</v>
      </c>
      <c r="L36" s="279"/>
      <c r="M36" s="345">
        <v>670</v>
      </c>
      <c r="N36" s="281">
        <f>K36/M36</f>
        <v>37.179104477611943</v>
      </c>
    </row>
    <row r="37" spans="1:14">
      <c r="A37" s="119" t="s">
        <v>125</v>
      </c>
      <c r="B37" s="844" t="str">
        <f>VLOOKUP(A37,EQUIPOS!A7:D154,3,FALSE)</f>
        <v>Bomba para gato de tensionamiento</v>
      </c>
      <c r="C37" s="845"/>
      <c r="D37" s="845"/>
      <c r="E37" s="845"/>
      <c r="F37" s="845"/>
      <c r="G37" s="845"/>
      <c r="H37" s="846"/>
      <c r="I37" s="430"/>
      <c r="J37" s="431"/>
      <c r="K37" s="278">
        <f>VLOOKUP(A37,EQUIPOS!A7:D164,4,FALSE)</f>
        <v>49394.5</v>
      </c>
      <c r="L37" s="344"/>
      <c r="M37" s="345">
        <v>670</v>
      </c>
      <c r="N37" s="281">
        <f>K37/M37</f>
        <v>73.723134328358213</v>
      </c>
    </row>
    <row r="38" spans="1:14">
      <c r="A38" s="119" t="s">
        <v>240</v>
      </c>
      <c r="B38" s="844" t="str">
        <f>VLOOKUP(A38,EQUIPOS!A8:D154,3,FALSE)</f>
        <v>Gato para tensionamiento, fuerza Max 200 ton, área de tensión 314 cm2.</v>
      </c>
      <c r="C38" s="845"/>
      <c r="D38" s="845"/>
      <c r="E38" s="845"/>
      <c r="F38" s="845"/>
      <c r="G38" s="845"/>
      <c r="H38" s="846"/>
      <c r="I38" s="337"/>
      <c r="J38" s="339"/>
      <c r="K38" s="278">
        <f>VLOOKUP(A38,EQUIPOS!A8:D165,4,FALSE)</f>
        <v>154718</v>
      </c>
      <c r="L38" s="432"/>
      <c r="M38" s="433">
        <v>670</v>
      </c>
      <c r="N38" s="281">
        <f>K38/M38</f>
        <v>230.92238805970149</v>
      </c>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N78*M41</f>
        <v>6.0975767410268658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347.92220360669847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4757</v>
      </c>
      <c r="N48" s="281">
        <f t="shared" ref="N48:N53" si="0">K48*M48</f>
        <v>19.027999999999999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195506</v>
      </c>
      <c r="N49" s="281">
        <f t="shared" si="0"/>
        <v>782.024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1158</v>
      </c>
      <c r="N50" s="281">
        <f t="shared" si="0"/>
        <v>23.16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5975</v>
      </c>
      <c r="N51" s="281">
        <f t="shared" si="0"/>
        <v>33041.75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75522</v>
      </c>
      <c r="N52" s="281">
        <f t="shared" si="0"/>
        <v>75.522000000000006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97929</v>
      </c>
      <c r="N53" s="281">
        <f t="shared" si="0"/>
        <v>1958.58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35900.063999999998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B61" s="52"/>
      <c r="C61" s="326"/>
      <c r="D61" s="326"/>
      <c r="E61" s="326"/>
      <c r="F61" s="326"/>
      <c r="G61" s="326"/>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304.87883705134328</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36552.865040658042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7310.5730081316087</v>
      </c>
      <c r="M85" s="866"/>
      <c r="N85" s="57"/>
    </row>
    <row r="86" spans="1:14">
      <c r="B86" s="95" t="s">
        <v>1057</v>
      </c>
      <c r="C86" s="96"/>
      <c r="D86" s="96"/>
      <c r="E86" s="96"/>
      <c r="F86" s="96"/>
      <c r="G86" s="96"/>
      <c r="H86" s="96"/>
      <c r="I86" s="93"/>
      <c r="J86" s="94"/>
      <c r="K86" s="313">
        <v>0.05</v>
      </c>
      <c r="L86" s="865">
        <f>N80*K86</f>
        <v>1827.6432520329022</v>
      </c>
      <c r="M86" s="866"/>
      <c r="N86" s="57"/>
    </row>
    <row r="87" spans="1:14" ht="15" thickBot="1">
      <c r="B87" s="97" t="s">
        <v>1058</v>
      </c>
      <c r="C87" s="98"/>
      <c r="D87" s="98"/>
      <c r="E87" s="98"/>
      <c r="F87" s="98"/>
      <c r="G87" s="98"/>
      <c r="H87" s="98"/>
      <c r="I87" s="99"/>
      <c r="J87" s="100"/>
      <c r="K87" s="314">
        <v>0.05</v>
      </c>
      <c r="L87" s="867">
        <f>N80*K87</f>
        <v>1827.6432520329022</v>
      </c>
      <c r="M87" s="868"/>
      <c r="N87" s="57"/>
    </row>
    <row r="88" spans="1:14" ht="15" thickBot="1">
      <c r="B88" s="831" t="s">
        <v>1037</v>
      </c>
      <c r="C88" s="832"/>
      <c r="D88" s="832"/>
      <c r="E88" s="832"/>
      <c r="F88" s="832"/>
      <c r="G88" s="832"/>
      <c r="H88" s="832"/>
      <c r="I88" s="832"/>
      <c r="J88" s="832"/>
      <c r="K88" s="832"/>
      <c r="L88" s="832"/>
      <c r="M88" s="833"/>
      <c r="N88" s="58">
        <f>L85+L86+L87</f>
        <v>10965.859512197412</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47518.724552855456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22"/>
      <c r="C1" s="934"/>
      <c r="D1" s="935"/>
      <c r="E1" s="935"/>
      <c r="F1" s="935"/>
      <c r="G1" s="935"/>
      <c r="H1" s="935"/>
      <c r="I1" s="935"/>
      <c r="J1" s="936"/>
      <c r="K1" s="993" t="s">
        <v>1017</v>
      </c>
      <c r="L1" s="939" t="s">
        <v>2304</v>
      </c>
      <c r="M1" s="940"/>
      <c r="N1" s="941"/>
    </row>
    <row r="2" spans="2:14">
      <c r="B2" s="923"/>
      <c r="C2" s="945" t="s">
        <v>1018</v>
      </c>
      <c r="D2" s="946"/>
      <c r="E2" s="946"/>
      <c r="F2" s="946"/>
      <c r="G2" s="946"/>
      <c r="H2" s="946"/>
      <c r="I2" s="946"/>
      <c r="J2" s="947"/>
      <c r="K2" s="992"/>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92"/>
      <c r="L4" s="942"/>
      <c r="M4" s="943"/>
      <c r="N4" s="94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991" t="s">
        <v>1029</v>
      </c>
      <c r="M30" s="84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7" t="s">
        <v>1032</v>
      </c>
      <c r="J35" s="814"/>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966"/>
      <c r="D41" s="966"/>
      <c r="E41" s="44"/>
      <c r="F41" s="45"/>
      <c r="G41" s="45"/>
      <c r="H41" s="46"/>
      <c r="I41" s="42"/>
      <c r="J41" s="43"/>
      <c r="K41" s="288"/>
      <c r="L41" s="285"/>
      <c r="M41" s="410">
        <v>0.01</v>
      </c>
      <c r="N41" s="353">
        <f>N78*M41</f>
        <v>15.95850162690625</v>
      </c>
    </row>
    <row r="42" spans="1:14" ht="15" thickBot="1">
      <c r="B42" s="967"/>
      <c r="C42" s="968"/>
      <c r="D42" s="968"/>
      <c r="E42" s="968"/>
      <c r="F42" s="968"/>
      <c r="G42" s="968"/>
      <c r="H42" s="969"/>
      <c r="I42" s="853"/>
      <c r="J42" s="854"/>
      <c r="K42" s="47"/>
      <c r="L42" s="855"/>
      <c r="M42" s="970"/>
      <c r="N42" s="111"/>
    </row>
    <row r="43" spans="1:14" ht="15" thickBot="1">
      <c r="B43" s="831" t="s">
        <v>1037</v>
      </c>
      <c r="C43" s="832"/>
      <c r="D43" s="832"/>
      <c r="E43" s="832"/>
      <c r="F43" s="832"/>
      <c r="G43" s="832"/>
      <c r="H43" s="832"/>
      <c r="I43" s="832"/>
      <c r="J43" s="832"/>
      <c r="K43" s="832"/>
      <c r="L43" s="832"/>
      <c r="M43" s="833"/>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144942</v>
      </c>
      <c r="N48" s="281">
        <f>K48*M48</f>
        <v>144942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144942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B61" s="52"/>
      <c r="C61" s="326"/>
      <c r="D61" s="326"/>
      <c r="E61" s="326"/>
      <c r="F61" s="326"/>
      <c r="G61" s="326"/>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990"/>
      <c r="I71" s="79" t="s">
        <v>1048</v>
      </c>
      <c r="J71" s="81" t="s">
        <v>1494</v>
      </c>
      <c r="K71" s="80" t="s">
        <v>1050</v>
      </c>
      <c r="L71" s="859" t="s">
        <v>1034</v>
      </c>
      <c r="M71" s="98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54"/>
      <c r="I77" s="132"/>
      <c r="J77" s="132"/>
      <c r="K77" s="132"/>
      <c r="L77" s="989"/>
      <c r="M77" s="856"/>
      <c r="N77" s="133"/>
    </row>
    <row r="78" spans="1:15" ht="15" thickBot="1">
      <c r="B78" s="837" t="s">
        <v>1037</v>
      </c>
      <c r="C78" s="838"/>
      <c r="D78" s="838"/>
      <c r="E78" s="838"/>
      <c r="F78" s="838"/>
      <c r="G78" s="838"/>
      <c r="H78" s="838"/>
      <c r="I78" s="838"/>
      <c r="J78" s="838"/>
      <c r="K78" s="838"/>
      <c r="L78" s="838"/>
      <c r="M78" s="839"/>
      <c r="N78" s="469">
        <f>SUM(N72:N77)</f>
        <v>1595.850162690625</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146553.80866431753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29310.76173286351</v>
      </c>
      <c r="M85" s="866"/>
      <c r="N85" s="57"/>
    </row>
    <row r="86" spans="1:14">
      <c r="B86" s="95" t="s">
        <v>1057</v>
      </c>
      <c r="C86" s="96"/>
      <c r="D86" s="96"/>
      <c r="E86" s="96"/>
      <c r="F86" s="96"/>
      <c r="G86" s="96"/>
      <c r="H86" s="96"/>
      <c r="I86" s="93"/>
      <c r="J86" s="94"/>
      <c r="K86" s="313">
        <v>0.05</v>
      </c>
      <c r="L86" s="865">
        <f>N80*K86</f>
        <v>7327.6904332158774</v>
      </c>
      <c r="M86" s="866"/>
      <c r="N86" s="57"/>
    </row>
    <row r="87" spans="1:14" ht="15" thickBot="1">
      <c r="B87" s="97" t="s">
        <v>1058</v>
      </c>
      <c r="C87" s="98"/>
      <c r="D87" s="98"/>
      <c r="E87" s="98"/>
      <c r="F87" s="98"/>
      <c r="G87" s="98"/>
      <c r="H87" s="98"/>
      <c r="I87" s="99"/>
      <c r="J87" s="100"/>
      <c r="K87" s="314">
        <v>0.05</v>
      </c>
      <c r="L87" s="867">
        <f>N80*K87</f>
        <v>7327.6904332158774</v>
      </c>
      <c r="M87" s="868"/>
      <c r="N87" s="57"/>
    </row>
    <row r="88" spans="1:14" ht="15" thickBot="1">
      <c r="B88" s="831" t="s">
        <v>1037</v>
      </c>
      <c r="C88" s="832"/>
      <c r="D88" s="832"/>
      <c r="E88" s="832"/>
      <c r="F88" s="832"/>
      <c r="G88" s="832"/>
      <c r="H88" s="832"/>
      <c r="I88" s="832"/>
      <c r="J88" s="832"/>
      <c r="K88" s="832"/>
      <c r="L88" s="832"/>
      <c r="M88" s="833"/>
      <c r="N88" s="58">
        <f>L85+L86+L87</f>
        <v>43966.142599295257</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190519.95126361278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N78*M41</f>
        <v>51.067205206099999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11573</v>
      </c>
      <c r="N48" s="281">
        <f>K48*M48</f>
        <v>12151.65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f>SUM(N48:N55)</f>
        <v>12151.65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B61" s="52"/>
      <c r="C61" s="326"/>
      <c r="D61" s="326"/>
      <c r="E61" s="326"/>
      <c r="F61" s="326"/>
      <c r="G61" s="326"/>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98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51"/>
    </row>
    <row r="78" spans="1:15" ht="15" thickBot="1">
      <c r="B78" s="837" t="s">
        <v>1037</v>
      </c>
      <c r="C78" s="838"/>
      <c r="D78" s="838"/>
      <c r="E78" s="838"/>
      <c r="F78" s="838"/>
      <c r="G78" s="838"/>
      <c r="H78" s="838"/>
      <c r="I78" s="838"/>
      <c r="J78" s="838"/>
      <c r="K78" s="838"/>
      <c r="L78" s="838"/>
      <c r="M78" s="839"/>
      <c r="N78" s="310">
        <f>SUM(N72:N77)</f>
        <v>1021.344104122</v>
      </c>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13224.061309328099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2644.8122618656198</v>
      </c>
      <c r="M85" s="866"/>
      <c r="N85" s="57"/>
    </row>
    <row r="86" spans="1:14">
      <c r="B86" s="95" t="s">
        <v>1057</v>
      </c>
      <c r="C86" s="96"/>
      <c r="D86" s="96"/>
      <c r="E86" s="96"/>
      <c r="F86" s="96"/>
      <c r="G86" s="96"/>
      <c r="H86" s="96"/>
      <c r="I86" s="93"/>
      <c r="J86" s="94"/>
      <c r="K86" s="313">
        <v>0.05</v>
      </c>
      <c r="L86" s="865">
        <f>N80*K86</f>
        <v>661.20306546640495</v>
      </c>
      <c r="M86" s="866"/>
      <c r="N86" s="57"/>
    </row>
    <row r="87" spans="1:14" ht="15" thickBot="1">
      <c r="B87" s="97" t="s">
        <v>1058</v>
      </c>
      <c r="C87" s="98"/>
      <c r="D87" s="98"/>
      <c r="E87" s="98"/>
      <c r="F87" s="98"/>
      <c r="G87" s="98"/>
      <c r="H87" s="98"/>
      <c r="I87" s="99"/>
      <c r="J87" s="100"/>
      <c r="K87" s="314">
        <v>0.05</v>
      </c>
      <c r="L87" s="867">
        <f>N80*K87</f>
        <v>661.20306546640495</v>
      </c>
      <c r="M87" s="868"/>
      <c r="N87" s="57"/>
    </row>
    <row r="88" spans="1:14" ht="15" thickBot="1">
      <c r="B88" s="831" t="s">
        <v>1037</v>
      </c>
      <c r="C88" s="832"/>
      <c r="D88" s="832"/>
      <c r="E88" s="832"/>
      <c r="F88" s="832"/>
      <c r="G88" s="832"/>
      <c r="H88" s="832"/>
      <c r="I88" s="832"/>
      <c r="J88" s="832"/>
      <c r="K88" s="832"/>
      <c r="L88" s="832"/>
      <c r="M88" s="833"/>
      <c r="N88" s="58">
        <f>L85+L86+L87</f>
        <v>3967.2183927984297</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196">
        <f>N80+N88</f>
        <v>17191.279702126529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190</v>
      </c>
      <c r="B36" s="844" t="str">
        <f>VLOOKUP(A36,EQUIPOS!A6:D154,3,FALSE)</f>
        <v>Diferencial de 3 ton</v>
      </c>
      <c r="C36" s="845"/>
      <c r="D36" s="845"/>
      <c r="E36" s="845"/>
      <c r="F36" s="845"/>
      <c r="G36" s="845"/>
      <c r="H36" s="846"/>
      <c r="I36" s="276"/>
      <c r="J36" s="277"/>
      <c r="K36" s="278">
        <f>VLOOKUP(A36,EQUIPOS!A6:D163,4,FALSE)</f>
        <v>5169</v>
      </c>
      <c r="L36" s="279"/>
      <c r="M36" s="345">
        <v>40</v>
      </c>
      <c r="N36" s="281">
        <f>K36/M36</f>
        <v>129.22499999999999</v>
      </c>
    </row>
    <row r="37" spans="1:14">
      <c r="A37" s="119" t="s">
        <v>195</v>
      </c>
      <c r="B37" s="844" t="str">
        <f>VLOOKUP(A37,EQUIPOS!A7:D154,3,FALSE)</f>
        <v xml:space="preserve">Equipo de oxicorte, Capacidad de corte: hasta 6´´ (152mm) </v>
      </c>
      <c r="C37" s="845"/>
      <c r="D37" s="845"/>
      <c r="E37" s="845"/>
      <c r="F37" s="845"/>
      <c r="G37" s="845"/>
      <c r="H37" s="846"/>
      <c r="I37" s="430"/>
      <c r="J37" s="431"/>
      <c r="K37" s="278">
        <f>VLOOKUP(A37,EQUIPOS!A7:D164,4,FALSE)</f>
        <v>19134.5</v>
      </c>
      <c r="L37" s="344"/>
      <c r="M37" s="345">
        <v>40</v>
      </c>
      <c r="N37" s="281">
        <f t="shared" ref="N37:N43" si="0">K37/M37</f>
        <v>478.36250000000001</v>
      </c>
    </row>
    <row r="38" spans="1:14">
      <c r="A38" s="119" t="s">
        <v>204</v>
      </c>
      <c r="B38" s="844" t="str">
        <f>VLOOKUP(A38,EQUIPOS!A8:D154,3,FALSE)</f>
        <v xml:space="preserve">Equipo de soldadura 250 AMP
</v>
      </c>
      <c r="C38" s="845"/>
      <c r="D38" s="845"/>
      <c r="E38" s="845"/>
      <c r="F38" s="845"/>
      <c r="G38" s="845"/>
      <c r="H38" s="846"/>
      <c r="I38" s="430"/>
      <c r="J38" s="431"/>
      <c r="K38" s="278">
        <f>VLOOKUP(A38,EQUIPOS!A8:D165,4,FALSE)</f>
        <v>18539</v>
      </c>
      <c r="L38" s="344"/>
      <c r="M38" s="345">
        <v>40</v>
      </c>
      <c r="N38" s="281">
        <f t="shared" si="0"/>
        <v>463.47500000000002</v>
      </c>
    </row>
    <row r="39" spans="1:14">
      <c r="A39" s="119" t="s">
        <v>208</v>
      </c>
      <c r="B39" s="844" t="str">
        <f>VLOOKUP(A39,EQUIPOS!A9:D154,3,FALSE)</f>
        <v>Equipo de soldadura 400</v>
      </c>
      <c r="C39" s="845"/>
      <c r="D39" s="845"/>
      <c r="E39" s="845"/>
      <c r="F39" s="845"/>
      <c r="G39" s="845"/>
      <c r="H39" s="846"/>
      <c r="I39" s="430"/>
      <c r="J39" s="431"/>
      <c r="K39" s="278">
        <f>VLOOKUP(A39,EQUIPOS!A9:D166,4,FALSE)</f>
        <v>18427</v>
      </c>
      <c r="L39" s="344"/>
      <c r="M39" s="345">
        <v>40</v>
      </c>
      <c r="N39" s="281">
        <f t="shared" si="0"/>
        <v>460.67500000000001</v>
      </c>
    </row>
    <row r="40" spans="1:14">
      <c r="A40" s="119" t="s">
        <v>210</v>
      </c>
      <c r="B40" s="844" t="str">
        <f>VLOOKUP(A40,EQUIPOS!A10:D154,3,FALSE)</f>
        <v>Equipo de soldadura 600</v>
      </c>
      <c r="C40" s="845"/>
      <c r="D40" s="845"/>
      <c r="E40" s="845"/>
      <c r="F40" s="845"/>
      <c r="G40" s="845"/>
      <c r="H40" s="846"/>
      <c r="I40" s="430"/>
      <c r="J40" s="431"/>
      <c r="K40" s="278">
        <f>VLOOKUP(A40,EQUIPOS!A10:D167,4,FALSE)</f>
        <v>22453</v>
      </c>
      <c r="L40" s="344"/>
      <c r="M40" s="345">
        <v>40</v>
      </c>
      <c r="N40" s="281">
        <f t="shared" si="0"/>
        <v>561.32500000000005</v>
      </c>
    </row>
    <row r="41" spans="1:14">
      <c r="A41" s="119" t="s">
        <v>202</v>
      </c>
      <c r="B41" s="844" t="str">
        <f>VLOOKUP(A41,EQUIPOS!A11:D155,3,FALSE)</f>
        <v xml:space="preserve">Equipo de rayos X y/o ultrasonido
</v>
      </c>
      <c r="C41" s="845"/>
      <c r="D41" s="845"/>
      <c r="E41" s="845"/>
      <c r="F41" s="845"/>
      <c r="G41" s="845"/>
      <c r="H41" s="846"/>
      <c r="I41" s="430"/>
      <c r="J41" s="431"/>
      <c r="K41" s="278">
        <f>VLOOKUP(A41,EQUIPOS!A11:D168,4,FALSE)</f>
        <v>102390</v>
      </c>
      <c r="L41" s="344"/>
      <c r="M41" s="345">
        <v>4000</v>
      </c>
      <c r="N41" s="281">
        <f t="shared" si="0"/>
        <v>25.5975</v>
      </c>
    </row>
    <row r="42" spans="1:14">
      <c r="A42" s="119" t="s">
        <v>294</v>
      </c>
      <c r="B42" s="844" t="str">
        <f>VLOOKUP(A42,EQUIPOS!A12:D156,3,FALSE)</f>
        <v>Puente grúa</v>
      </c>
      <c r="C42" s="845"/>
      <c r="D42" s="845"/>
      <c r="E42" s="845"/>
      <c r="F42" s="845"/>
      <c r="G42" s="845"/>
      <c r="H42" s="846"/>
      <c r="I42" s="430"/>
      <c r="J42" s="431"/>
      <c r="K42" s="278">
        <f>VLOOKUP(A42,EQUIPOS!A12:D169,4,FALSE)</f>
        <v>1003559.5</v>
      </c>
      <c r="L42" s="344"/>
      <c r="M42" s="345">
        <v>40000</v>
      </c>
      <c r="N42" s="281">
        <f t="shared" si="0"/>
        <v>25.088987500000002</v>
      </c>
    </row>
    <row r="43" spans="1:14">
      <c r="A43" s="119" t="s">
        <v>334</v>
      </c>
      <c r="B43" s="844" t="str">
        <f>VLOOKUP(A43,EQUIPOS!A13:D157,3,FALSE)</f>
        <v>Taladro industrial</v>
      </c>
      <c r="C43" s="845"/>
      <c r="D43" s="845"/>
      <c r="E43" s="845"/>
      <c r="F43" s="845"/>
      <c r="G43" s="845"/>
      <c r="H43" s="846"/>
      <c r="I43" s="430"/>
      <c r="J43" s="431"/>
      <c r="K43" s="278">
        <f>VLOOKUP(A43,EQUIPOS!A13:D170,4,FALSE)</f>
        <v>4045</v>
      </c>
      <c r="L43" s="344"/>
      <c r="M43" s="345">
        <v>40</v>
      </c>
      <c r="N43" s="281">
        <f t="shared" si="0"/>
        <v>101.125</v>
      </c>
    </row>
    <row r="44" spans="1:14">
      <c r="B44" s="844"/>
      <c r="C44" s="845"/>
      <c r="D44" s="845"/>
      <c r="E44" s="845"/>
      <c r="F44" s="845"/>
      <c r="G44" s="845"/>
      <c r="H44" s="846"/>
      <c r="I44" s="42"/>
      <c r="J44" s="43"/>
      <c r="K44" s="278"/>
      <c r="L44" s="285"/>
      <c r="M44" s="345"/>
      <c r="N44" s="281"/>
    </row>
    <row r="45" spans="1:14">
      <c r="B45" s="329"/>
      <c r="C45" s="330"/>
      <c r="D45" s="330"/>
      <c r="E45" s="330"/>
      <c r="F45" s="332"/>
      <c r="G45" s="332"/>
      <c r="H45" s="131"/>
      <c r="I45" s="42"/>
      <c r="J45" s="43"/>
      <c r="K45" s="278"/>
      <c r="L45" s="285"/>
      <c r="M45" s="286"/>
      <c r="N45" s="282"/>
    </row>
    <row r="46" spans="1:14">
      <c r="B46" s="851" t="s">
        <v>1036</v>
      </c>
      <c r="C46" s="852"/>
      <c r="D46" s="852"/>
      <c r="E46" s="44"/>
      <c r="F46" s="45"/>
      <c r="G46" s="45"/>
      <c r="H46" s="46"/>
      <c r="I46" s="42"/>
      <c r="J46" s="43"/>
      <c r="K46" s="288"/>
      <c r="L46" s="285"/>
      <c r="M46" s="410">
        <v>0.1</v>
      </c>
      <c r="N46" s="353">
        <f>N83*M46</f>
        <v>316.77546014452503</v>
      </c>
    </row>
    <row r="47" spans="1:14" ht="15" thickBot="1">
      <c r="B47" s="844"/>
      <c r="C47" s="845"/>
      <c r="D47" s="845"/>
      <c r="E47" s="845"/>
      <c r="F47" s="845"/>
      <c r="G47" s="845"/>
      <c r="H47" s="846"/>
      <c r="I47" s="853"/>
      <c r="J47" s="854"/>
      <c r="K47" s="47"/>
      <c r="L47" s="855"/>
      <c r="M47" s="856"/>
      <c r="N47" s="111"/>
    </row>
    <row r="48" spans="1:14" ht="15" thickBot="1">
      <c r="B48" s="831" t="s">
        <v>1037</v>
      </c>
      <c r="C48" s="832"/>
      <c r="D48" s="832"/>
      <c r="E48" s="832"/>
      <c r="F48" s="832"/>
      <c r="G48" s="832"/>
      <c r="H48" s="832"/>
      <c r="I48" s="832"/>
      <c r="J48" s="832"/>
      <c r="K48" s="832"/>
      <c r="L48" s="832"/>
      <c r="M48" s="833"/>
      <c r="N48" s="403">
        <f>SUM(N36:N46)</f>
        <v>2561.6494476445246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22" t="s">
        <v>1028</v>
      </c>
      <c r="C52" s="823"/>
      <c r="D52" s="823"/>
      <c r="E52" s="823"/>
      <c r="F52" s="823"/>
      <c r="G52" s="823"/>
      <c r="H52" s="823"/>
      <c r="I52" s="824"/>
      <c r="J52" s="324" t="s">
        <v>1029</v>
      </c>
      <c r="K52" s="91" t="s">
        <v>1030</v>
      </c>
      <c r="L52" s="825" t="s">
        <v>1039</v>
      </c>
      <c r="M52" s="824"/>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57713</v>
      </c>
      <c r="N53" s="281">
        <f t="shared" ref="N53:N58" si="1">K53*M53</f>
        <v>288.565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4350</v>
      </c>
      <c r="N54" s="281">
        <f t="shared" si="1"/>
        <v>21.75</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14137</v>
      </c>
      <c r="N55" s="281">
        <f t="shared" si="1"/>
        <v>70.685000000000002</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11424</v>
      </c>
      <c r="N56" s="281">
        <f t="shared" si="1"/>
        <v>114.24000000000001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20540</v>
      </c>
      <c r="N57" s="281">
        <f t="shared" si="1"/>
        <v>205.4</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71106.5</v>
      </c>
      <c r="N58" s="281">
        <f t="shared" si="1"/>
        <v>71106.5</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31" t="s">
        <v>1037</v>
      </c>
      <c r="C61" s="832"/>
      <c r="D61" s="832"/>
      <c r="E61" s="832"/>
      <c r="F61" s="832"/>
      <c r="G61" s="832"/>
      <c r="H61" s="832"/>
      <c r="I61" s="832"/>
      <c r="J61" s="832"/>
      <c r="K61" s="832"/>
      <c r="L61" s="832"/>
      <c r="M61" s="833"/>
      <c r="N61" s="403">
        <f>SUM(N53:N60)</f>
        <v>71807.14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34" t="s">
        <v>1045</v>
      </c>
      <c r="M65" s="807"/>
      <c r="N65" s="82" t="s">
        <v>1035</v>
      </c>
    </row>
    <row r="66" spans="1:15">
      <c r="B66" s="52"/>
      <c r="C66" s="326"/>
      <c r="D66" s="326"/>
      <c r="E66" s="326"/>
      <c r="F66" s="326"/>
      <c r="G66" s="326"/>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320"/>
      <c r="I68" s="288"/>
      <c r="J68" s="295"/>
      <c r="K68" s="288"/>
      <c r="L68" s="920"/>
      <c r="M68" s="921"/>
      <c r="N68" s="296"/>
    </row>
    <row r="69" spans="1:15">
      <c r="B69" s="52"/>
      <c r="C69" s="53"/>
      <c r="D69" s="53"/>
      <c r="E69" s="53"/>
      <c r="F69" s="53"/>
      <c r="G69" s="53"/>
      <c r="H69" s="320"/>
      <c r="I69" s="288"/>
      <c r="J69" s="295"/>
      <c r="K69" s="288"/>
      <c r="L69" s="920"/>
      <c r="M69" s="921"/>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20"/>
      <c r="M71" s="821"/>
      <c r="N71" s="133"/>
    </row>
    <row r="72" spans="1:15" ht="15" thickBot="1">
      <c r="B72" s="837" t="s">
        <v>1037</v>
      </c>
      <c r="C72" s="838"/>
      <c r="D72" s="838"/>
      <c r="E72" s="838"/>
      <c r="F72" s="838"/>
      <c r="G72" s="838"/>
      <c r="H72" s="838"/>
      <c r="I72" s="838"/>
      <c r="J72" s="838"/>
      <c r="K72" s="838"/>
      <c r="L72" s="838"/>
      <c r="M72" s="83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7" t="s">
        <v>1047</v>
      </c>
      <c r="C76" s="858"/>
      <c r="D76" s="858"/>
      <c r="E76" s="858"/>
      <c r="F76" s="858"/>
      <c r="G76" s="858"/>
      <c r="H76" s="858"/>
      <c r="I76" s="79" t="s">
        <v>1048</v>
      </c>
      <c r="J76" s="81" t="s">
        <v>1494</v>
      </c>
      <c r="K76" s="80" t="s">
        <v>1050</v>
      </c>
      <c r="L76" s="859" t="s">
        <v>1034</v>
      </c>
      <c r="M76" s="860"/>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18" t="str">
        <f>VLOOKUP(A82,'MANO DE OBRA'!A12:D73,3,FALSE)</f>
        <v>Dibujante 2</v>
      </c>
      <c r="C82" s="819" t="e">
        <f>VLOOKUP(B82,'MANO DE OBRA'!B12:E73,3,FALSE)</f>
        <v>#N/A</v>
      </c>
      <c r="D82" s="819" t="e">
        <f>VLOOKUP(C82,'MANO DE OBRA'!C12:F73,3,FALSE)</f>
        <v>#N/A</v>
      </c>
      <c r="E82" s="819" t="e">
        <f>VLOOKUP(D82,'MANO DE OBRA'!D12:G73,3,FALSE)</f>
        <v>#N/A</v>
      </c>
      <c r="F82" s="819" t="e">
        <f>VLOOKUP(E82,'MANO DE OBRA'!E12:H73,3,FALSE)</f>
        <v>#N/A</v>
      </c>
      <c r="G82" s="819" t="e">
        <f>VLOOKUP(F82,'MANO DE OBRA'!F12:I73,3,FALSE)</f>
        <v>#N/A</v>
      </c>
      <c r="H82" s="819"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37" t="s">
        <v>1037</v>
      </c>
      <c r="C83" s="838"/>
      <c r="D83" s="838"/>
      <c r="E83" s="838"/>
      <c r="F83" s="838"/>
      <c r="G83" s="838"/>
      <c r="H83" s="838"/>
      <c r="I83" s="838"/>
      <c r="J83" s="838"/>
      <c r="K83" s="838"/>
      <c r="L83" s="838"/>
      <c r="M83" s="839"/>
      <c r="N83" s="469">
        <f>SUM(N77:N82)</f>
        <v>3167.75460144525</v>
      </c>
    </row>
    <row r="84" spans="1:14" ht="15" thickBot="1">
      <c r="B84" s="39"/>
      <c r="C84" s="40"/>
      <c r="D84" s="40"/>
      <c r="E84" s="40"/>
      <c r="F84" s="40"/>
      <c r="G84" s="40"/>
      <c r="H84" s="40"/>
      <c r="I84" s="40"/>
      <c r="J84" s="40"/>
      <c r="K84" s="40"/>
      <c r="L84" s="40"/>
      <c r="M84" s="40"/>
      <c r="N84" s="41"/>
    </row>
    <row r="85" spans="1:14" ht="15" thickBot="1">
      <c r="B85" s="831" t="s">
        <v>1051</v>
      </c>
      <c r="C85" s="832"/>
      <c r="D85" s="832"/>
      <c r="E85" s="832"/>
      <c r="F85" s="832"/>
      <c r="G85" s="832"/>
      <c r="H85" s="832"/>
      <c r="I85" s="832"/>
      <c r="J85" s="832"/>
      <c r="K85" s="832"/>
      <c r="L85" s="832"/>
      <c r="M85" s="833"/>
      <c r="N85" s="105">
        <f>N48+N61+N72+N83</f>
        <v>77536.544049089774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22" t="s">
        <v>1053</v>
      </c>
      <c r="C89" s="823"/>
      <c r="D89" s="823"/>
      <c r="E89" s="823"/>
      <c r="F89" s="823"/>
      <c r="G89" s="823"/>
      <c r="H89" s="823"/>
      <c r="I89" s="323"/>
      <c r="J89" s="343"/>
      <c r="K89" s="311" t="s">
        <v>1054</v>
      </c>
      <c r="L89" s="861" t="s">
        <v>1055</v>
      </c>
      <c r="M89" s="862"/>
      <c r="N89" s="312"/>
    </row>
    <row r="90" spans="1:14">
      <c r="B90" s="863" t="s">
        <v>1056</v>
      </c>
      <c r="C90" s="864"/>
      <c r="D90" s="864"/>
      <c r="E90" s="864"/>
      <c r="F90" s="864"/>
      <c r="G90" s="864"/>
      <c r="H90" s="864"/>
      <c r="I90" s="93"/>
      <c r="J90" s="94"/>
      <c r="K90" s="313">
        <v>0.2</v>
      </c>
      <c r="L90" s="865">
        <f>N85*K90</f>
        <v>15507.308809817956</v>
      </c>
      <c r="M90" s="866"/>
      <c r="N90" s="57"/>
    </row>
    <row r="91" spans="1:14">
      <c r="B91" s="95" t="s">
        <v>1057</v>
      </c>
      <c r="C91" s="96"/>
      <c r="D91" s="96"/>
      <c r="E91" s="96"/>
      <c r="F91" s="96"/>
      <c r="G91" s="96"/>
      <c r="H91" s="96"/>
      <c r="I91" s="93"/>
      <c r="J91" s="94"/>
      <c r="K91" s="313">
        <v>0.05</v>
      </c>
      <c r="L91" s="865">
        <f>N85*K91</f>
        <v>3876.827202454489</v>
      </c>
      <c r="M91" s="866"/>
      <c r="N91" s="57"/>
    </row>
    <row r="92" spans="1:14" ht="15" thickBot="1">
      <c r="B92" s="97" t="s">
        <v>1058</v>
      </c>
      <c r="C92" s="98"/>
      <c r="D92" s="98"/>
      <c r="E92" s="98"/>
      <c r="F92" s="98"/>
      <c r="G92" s="98"/>
      <c r="H92" s="98"/>
      <c r="I92" s="99"/>
      <c r="J92" s="100"/>
      <c r="K92" s="314">
        <v>0.05</v>
      </c>
      <c r="L92" s="867">
        <f>N85*K92</f>
        <v>3876.827202454489</v>
      </c>
      <c r="M92" s="868"/>
      <c r="N92" s="57"/>
    </row>
    <row r="93" spans="1:14" ht="15" thickBot="1">
      <c r="B93" s="831" t="s">
        <v>1037</v>
      </c>
      <c r="C93" s="832"/>
      <c r="D93" s="832"/>
      <c r="E93" s="832"/>
      <c r="F93" s="832"/>
      <c r="G93" s="832"/>
      <c r="H93" s="832"/>
      <c r="I93" s="832"/>
      <c r="J93" s="832"/>
      <c r="K93" s="832"/>
      <c r="L93" s="832"/>
      <c r="M93" s="833"/>
      <c r="N93" s="58">
        <f>L90+L91+L92</f>
        <v>23260.963214726933</v>
      </c>
    </row>
    <row r="94" spans="1:14" ht="15" thickBot="1">
      <c r="B94" s="39"/>
      <c r="C94" s="40"/>
      <c r="D94" s="40"/>
      <c r="E94" s="40"/>
      <c r="F94" s="40"/>
      <c r="G94" s="40"/>
      <c r="H94" s="40"/>
      <c r="I94" s="40"/>
      <c r="J94" s="40"/>
      <c r="K94" s="40"/>
      <c r="L94" s="40"/>
      <c r="M94" s="40"/>
      <c r="N94" s="41"/>
    </row>
    <row r="95" spans="1:14" ht="15" thickBot="1">
      <c r="A95" t="s">
        <v>2122</v>
      </c>
      <c r="B95" s="831" t="s">
        <v>1059</v>
      </c>
      <c r="C95" s="832"/>
      <c r="D95" s="832"/>
      <c r="E95" s="832"/>
      <c r="F95" s="832"/>
      <c r="G95" s="832"/>
      <c r="H95" s="832"/>
      <c r="I95" s="832"/>
      <c r="J95" s="832"/>
      <c r="K95" s="832"/>
      <c r="L95" s="832"/>
      <c r="M95" s="833"/>
      <c r="N95" s="196">
        <f>N85+N93</f>
        <v>100797.5072638167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5" t="s">
        <v>2324</v>
      </c>
      <c r="C112" s="976"/>
      <c r="D112" s="976"/>
      <c r="E112" s="976"/>
      <c r="F112" s="976"/>
      <c r="G112" s="976"/>
      <c r="H112" s="976"/>
      <c r="I112" s="976"/>
      <c r="J112" s="976"/>
      <c r="K112" s="976"/>
      <c r="L112" s="976"/>
      <c r="M112" s="976"/>
      <c r="N112" s="977"/>
    </row>
    <row r="113" spans="2:14" ht="15" customHeight="1">
      <c r="B113" s="975"/>
      <c r="C113" s="976"/>
      <c r="D113" s="976"/>
      <c r="E113" s="976"/>
      <c r="F113" s="976"/>
      <c r="G113" s="976"/>
      <c r="H113" s="976"/>
      <c r="I113" s="976"/>
      <c r="J113" s="976"/>
      <c r="K113" s="976"/>
      <c r="L113" s="976"/>
      <c r="M113" s="976"/>
      <c r="N113" s="977"/>
    </row>
    <row r="114" spans="2:14" ht="30" customHeight="1">
      <c r="B114" s="978" t="s">
        <v>2325</v>
      </c>
      <c r="C114" s="979"/>
      <c r="D114" s="979"/>
      <c r="E114" s="979"/>
      <c r="F114" s="979"/>
      <c r="G114" s="979"/>
      <c r="H114" s="979"/>
      <c r="I114" s="979"/>
      <c r="J114" s="979"/>
      <c r="K114" s="979"/>
      <c r="L114" s="979"/>
      <c r="M114" s="979"/>
      <c r="N114" s="980"/>
    </row>
    <row r="115" spans="2:14">
      <c r="B115" s="978"/>
      <c r="C115" s="979"/>
      <c r="D115" s="979"/>
      <c r="E115" s="979"/>
      <c r="F115" s="979"/>
      <c r="G115" s="979"/>
      <c r="H115" s="979"/>
      <c r="I115" s="979"/>
      <c r="J115" s="979"/>
      <c r="K115" s="979"/>
      <c r="L115" s="979"/>
      <c r="M115" s="979"/>
      <c r="N115" s="980"/>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81"/>
      <c r="K125" s="981"/>
      <c r="L125" s="981"/>
      <c r="M125" s="981"/>
      <c r="N125" s="982"/>
    </row>
    <row r="126" spans="2:14" ht="15" thickBot="1">
      <c r="B126" s="428" t="s">
        <v>2327</v>
      </c>
      <c r="C126" s="429"/>
      <c r="D126" s="429"/>
      <c r="E126" s="268"/>
      <c r="F126" s="268"/>
      <c r="G126" s="268"/>
      <c r="H126" s="268"/>
      <c r="I126" s="268"/>
      <c r="J126" s="983"/>
      <c r="K126" s="983"/>
      <c r="L126" s="983"/>
      <c r="M126" s="983"/>
      <c r="N126" s="98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190</v>
      </c>
      <c r="B36" s="844" t="str">
        <f>VLOOKUP(A36,EQUIPOS!A6:D154,3,FALSE)</f>
        <v>Diferencial de 3 ton</v>
      </c>
      <c r="C36" s="845"/>
      <c r="D36" s="845"/>
      <c r="E36" s="845"/>
      <c r="F36" s="845"/>
      <c r="G36" s="845"/>
      <c r="H36" s="846"/>
      <c r="I36" s="276"/>
      <c r="J36" s="277"/>
      <c r="K36" s="278">
        <f>VLOOKUP(A36,EQUIPOS!A6:D163,4,FALSE)</f>
        <v>5169</v>
      </c>
      <c r="L36" s="279"/>
      <c r="M36" s="345">
        <v>40</v>
      </c>
      <c r="N36" s="281">
        <f t="shared" ref="N36:N41" si="0">K36/M36</f>
        <v>129.22499999999999</v>
      </c>
    </row>
    <row r="37" spans="1:14">
      <c r="A37" s="119" t="s">
        <v>334</v>
      </c>
      <c r="B37" s="844" t="str">
        <f>VLOOKUP(A37,EQUIPOS!A7:D154,3,FALSE)</f>
        <v>Taladro industrial</v>
      </c>
      <c r="C37" s="845"/>
      <c r="D37" s="845"/>
      <c r="E37" s="845"/>
      <c r="F37" s="845"/>
      <c r="G37" s="845"/>
      <c r="H37" s="846"/>
      <c r="I37" s="430"/>
      <c r="J37" s="431"/>
      <c r="K37" s="278">
        <f>VLOOKUP(A37,EQUIPOS!A7:D164,4,FALSE)</f>
        <v>4045</v>
      </c>
      <c r="L37" s="344"/>
      <c r="M37" s="345">
        <v>40</v>
      </c>
      <c r="N37" s="281">
        <f t="shared" si="0"/>
        <v>101.125</v>
      </c>
    </row>
    <row r="38" spans="1:14">
      <c r="A38" s="119" t="s">
        <v>195</v>
      </c>
      <c r="B38" s="844" t="str">
        <f>VLOOKUP(A38,EQUIPOS!A8:D154,3,FALSE)</f>
        <v xml:space="preserve">Equipo de oxicorte, Capacidad de corte: hasta 6´´ (152mm) </v>
      </c>
      <c r="C38" s="845"/>
      <c r="D38" s="845"/>
      <c r="E38" s="845"/>
      <c r="F38" s="845"/>
      <c r="G38" s="845"/>
      <c r="H38" s="846"/>
      <c r="I38" s="430"/>
      <c r="J38" s="431"/>
      <c r="K38" s="278">
        <f>VLOOKUP(A38,EQUIPOS!A8:D165,4,FALSE)</f>
        <v>19134.5</v>
      </c>
      <c r="L38" s="344"/>
      <c r="M38" s="345">
        <v>40</v>
      </c>
      <c r="N38" s="281">
        <f t="shared" si="0"/>
        <v>478.36250000000001</v>
      </c>
    </row>
    <row r="39" spans="1:14">
      <c r="A39" s="119" t="s">
        <v>204</v>
      </c>
      <c r="B39" s="844" t="str">
        <f>VLOOKUP(A39,EQUIPOS!A9:D154,3,FALSE)</f>
        <v xml:space="preserve">Equipo de soldadura 250 AMP
</v>
      </c>
      <c r="C39" s="845"/>
      <c r="D39" s="845"/>
      <c r="E39" s="845"/>
      <c r="F39" s="845"/>
      <c r="G39" s="845"/>
      <c r="H39" s="846"/>
      <c r="I39" s="430"/>
      <c r="J39" s="431"/>
      <c r="K39" s="278">
        <f>VLOOKUP(A39,EQUIPOS!A9:D166,4,FALSE)</f>
        <v>18539</v>
      </c>
      <c r="L39" s="344"/>
      <c r="M39" s="345">
        <v>40</v>
      </c>
      <c r="N39" s="281">
        <f t="shared" si="0"/>
        <v>463.47500000000002</v>
      </c>
    </row>
    <row r="40" spans="1:14">
      <c r="A40" s="119" t="s">
        <v>208</v>
      </c>
      <c r="B40" s="844" t="str">
        <f>VLOOKUP(A40,EQUIPOS!A10:D154,3,FALSE)</f>
        <v>Equipo de soldadura 400</v>
      </c>
      <c r="C40" s="845"/>
      <c r="D40" s="845"/>
      <c r="E40" s="845"/>
      <c r="F40" s="845"/>
      <c r="G40" s="845"/>
      <c r="H40" s="846"/>
      <c r="I40" s="430"/>
      <c r="J40" s="431"/>
      <c r="K40" s="278">
        <f>VLOOKUP(A40,EQUIPOS!A10:D167,4,FALSE)</f>
        <v>18427</v>
      </c>
      <c r="L40" s="344"/>
      <c r="M40" s="345">
        <v>40</v>
      </c>
      <c r="N40" s="281">
        <f t="shared" si="0"/>
        <v>460.67500000000001</v>
      </c>
    </row>
    <row r="41" spans="1:14">
      <c r="A41" s="119" t="s">
        <v>210</v>
      </c>
      <c r="B41" s="844" t="str">
        <f>VLOOKUP(A41,EQUIPOS!A11:D155,3,FALSE)</f>
        <v>Equipo de soldadura 600</v>
      </c>
      <c r="C41" s="845"/>
      <c r="D41" s="845"/>
      <c r="E41" s="845"/>
      <c r="F41" s="845"/>
      <c r="G41" s="845"/>
      <c r="H41" s="846"/>
      <c r="I41" s="430"/>
      <c r="J41" s="431"/>
      <c r="K41" s="278">
        <f>VLOOKUP(A41,EQUIPOS!A11:D168,4,FALSE)</f>
        <v>22453</v>
      </c>
      <c r="L41" s="344"/>
      <c r="M41" s="345">
        <v>40</v>
      </c>
      <c r="N41" s="281">
        <f t="shared" si="0"/>
        <v>561.32500000000005</v>
      </c>
    </row>
    <row r="42" spans="1:14">
      <c r="B42" s="844"/>
      <c r="C42" s="845"/>
      <c r="D42" s="845"/>
      <c r="E42" s="845"/>
      <c r="F42" s="845"/>
      <c r="G42" s="845"/>
      <c r="H42" s="846"/>
      <c r="I42" s="42"/>
      <c r="J42" s="43"/>
      <c r="K42" s="278"/>
      <c r="L42" s="285"/>
      <c r="M42" s="345"/>
      <c r="N42" s="281"/>
    </row>
    <row r="43" spans="1:14">
      <c r="B43" s="329"/>
      <c r="C43" s="330"/>
      <c r="D43" s="330"/>
      <c r="E43" s="330"/>
      <c r="F43" s="332"/>
      <c r="G43" s="332"/>
      <c r="H43" s="131"/>
      <c r="I43" s="42"/>
      <c r="J43" s="43"/>
      <c r="K43" s="278"/>
      <c r="L43" s="285"/>
      <c r="M43" s="286"/>
      <c r="N43" s="282"/>
    </row>
    <row r="44" spans="1:14">
      <c r="B44" s="851" t="s">
        <v>1036</v>
      </c>
      <c r="C44" s="852"/>
      <c r="D44" s="852"/>
      <c r="E44" s="44"/>
      <c r="F44" s="45"/>
      <c r="G44" s="45"/>
      <c r="H44" s="46"/>
      <c r="I44" s="42"/>
      <c r="J44" s="43"/>
      <c r="K44" s="288"/>
      <c r="L44" s="285"/>
      <c r="M44" s="410">
        <v>0.05</v>
      </c>
      <c r="N44" s="353">
        <f>N81*M44</f>
        <v>96.149573727328132</v>
      </c>
    </row>
    <row r="45" spans="1:14" ht="15" thickBot="1">
      <c r="B45" s="844"/>
      <c r="C45" s="845"/>
      <c r="D45" s="845"/>
      <c r="E45" s="845"/>
      <c r="F45" s="845"/>
      <c r="G45" s="845"/>
      <c r="H45" s="846"/>
      <c r="I45" s="853"/>
      <c r="J45" s="854"/>
      <c r="K45" s="47"/>
      <c r="L45" s="855"/>
      <c r="M45" s="856"/>
      <c r="N45" s="111"/>
    </row>
    <row r="46" spans="1:14" ht="15" thickBot="1">
      <c r="B46" s="831" t="s">
        <v>1037</v>
      </c>
      <c r="C46" s="832"/>
      <c r="D46" s="832"/>
      <c r="E46" s="832"/>
      <c r="F46" s="832"/>
      <c r="G46" s="832"/>
      <c r="H46" s="832"/>
      <c r="I46" s="832"/>
      <c r="J46" s="832"/>
      <c r="K46" s="832"/>
      <c r="L46" s="832"/>
      <c r="M46" s="833"/>
      <c r="N46" s="403">
        <f>SUM(N36:N44)</f>
        <v>2290.3370737273281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22" t="s">
        <v>1028</v>
      </c>
      <c r="C50" s="823"/>
      <c r="D50" s="823"/>
      <c r="E50" s="823"/>
      <c r="F50" s="823"/>
      <c r="G50" s="823"/>
      <c r="H50" s="823"/>
      <c r="I50" s="824"/>
      <c r="J50" s="324" t="s">
        <v>1029</v>
      </c>
      <c r="K50" s="91" t="s">
        <v>1030</v>
      </c>
      <c r="L50" s="825" t="s">
        <v>1039</v>
      </c>
      <c r="M50" s="82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57713</v>
      </c>
      <c r="N51" s="281">
        <f t="shared" ref="N51:N56" si="1">K51*M51</f>
        <v>288.565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4350</v>
      </c>
      <c r="N52" s="281">
        <f t="shared" si="1"/>
        <v>21.75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14137</v>
      </c>
      <c r="N53" s="281">
        <f t="shared" si="1"/>
        <v>70.685000000000002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11424</v>
      </c>
      <c r="N54" s="281">
        <f t="shared" si="1"/>
        <v>114.24000000000001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20540</v>
      </c>
      <c r="N55" s="281">
        <f t="shared" si="1"/>
        <v>205.4</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71106.5</v>
      </c>
      <c r="N56" s="281">
        <f t="shared" si="1"/>
        <v>71106.5</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31" t="s">
        <v>1037</v>
      </c>
      <c r="C59" s="832"/>
      <c r="D59" s="832"/>
      <c r="E59" s="832"/>
      <c r="F59" s="832"/>
      <c r="G59" s="832"/>
      <c r="H59" s="832"/>
      <c r="I59" s="832"/>
      <c r="J59" s="832"/>
      <c r="K59" s="832"/>
      <c r="L59" s="832"/>
      <c r="M59" s="833"/>
      <c r="N59" s="403">
        <f>SUM(N51:N58)</f>
        <v>71807.14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B64" s="52"/>
      <c r="C64" s="326"/>
      <c r="D64" s="326"/>
      <c r="E64" s="326"/>
      <c r="F64" s="326"/>
      <c r="G64" s="326"/>
      <c r="H64" s="320"/>
      <c r="I64" s="288"/>
      <c r="J64" s="295"/>
      <c r="K64" s="288"/>
      <c r="L64" s="920"/>
      <c r="M64" s="921"/>
      <c r="N64" s="296"/>
    </row>
    <row r="65" spans="1:15">
      <c r="B65" s="52"/>
      <c r="C65" s="53"/>
      <c r="D65" s="53"/>
      <c r="E65" s="53"/>
      <c r="F65" s="53"/>
      <c r="G65" s="53"/>
      <c r="H65" s="320"/>
      <c r="I65" s="288"/>
      <c r="J65" s="295"/>
      <c r="K65" s="288"/>
      <c r="L65" s="920"/>
      <c r="M65" s="921"/>
      <c r="N65" s="296"/>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18"/>
      <c r="C80" s="819"/>
      <c r="D80" s="819"/>
      <c r="E80" s="819"/>
      <c r="F80" s="819"/>
      <c r="G80" s="819"/>
      <c r="H80" s="819"/>
      <c r="I80" s="479"/>
      <c r="J80" s="480"/>
      <c r="K80" s="481"/>
      <c r="L80" s="484"/>
      <c r="M80" s="485"/>
      <c r="N80" s="449"/>
    </row>
    <row r="81" spans="1:14" ht="15" thickBot="1">
      <c r="B81" s="837" t="s">
        <v>1037</v>
      </c>
      <c r="C81" s="838"/>
      <c r="D81" s="838"/>
      <c r="E81" s="838"/>
      <c r="F81" s="838"/>
      <c r="G81" s="838"/>
      <c r="H81" s="838"/>
      <c r="I81" s="838"/>
      <c r="J81" s="838"/>
      <c r="K81" s="838"/>
      <c r="L81" s="838"/>
      <c r="M81" s="839"/>
      <c r="N81" s="310">
        <f>SUM(N75:N80)</f>
        <v>1922.9914745465626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N46+N59+N70+N81</f>
        <v>76020.468548273886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15204.093709654779</v>
      </c>
      <c r="M88" s="866"/>
      <c r="N88" s="57"/>
    </row>
    <row r="89" spans="1:14">
      <c r="B89" s="95" t="s">
        <v>1057</v>
      </c>
      <c r="C89" s="96"/>
      <c r="D89" s="96"/>
      <c r="E89" s="96"/>
      <c r="F89" s="96"/>
      <c r="G89" s="96"/>
      <c r="H89" s="96"/>
      <c r="I89" s="93"/>
      <c r="J89" s="94"/>
      <c r="K89" s="313">
        <v>0.05</v>
      </c>
      <c r="L89" s="865">
        <f>N83*K89</f>
        <v>3801.0234274136947</v>
      </c>
      <c r="M89" s="866"/>
      <c r="N89" s="57"/>
    </row>
    <row r="90" spans="1:14" ht="15" thickBot="1">
      <c r="B90" s="97" t="s">
        <v>1058</v>
      </c>
      <c r="C90" s="98"/>
      <c r="D90" s="98"/>
      <c r="E90" s="98"/>
      <c r="F90" s="98"/>
      <c r="G90" s="98"/>
      <c r="H90" s="98"/>
      <c r="I90" s="99"/>
      <c r="J90" s="100"/>
      <c r="K90" s="314">
        <v>0.05</v>
      </c>
      <c r="L90" s="867">
        <f>N83*K90</f>
        <v>3801.0234274136947</v>
      </c>
      <c r="M90" s="868"/>
      <c r="N90" s="57"/>
    </row>
    <row r="91" spans="1:14" ht="15" thickBot="1">
      <c r="B91" s="831" t="s">
        <v>1037</v>
      </c>
      <c r="C91" s="832"/>
      <c r="D91" s="832"/>
      <c r="E91" s="832"/>
      <c r="F91" s="832"/>
      <c r="G91" s="832"/>
      <c r="H91" s="832"/>
      <c r="I91" s="832"/>
      <c r="J91" s="832"/>
      <c r="K91" s="832"/>
      <c r="L91" s="832"/>
      <c r="M91" s="833"/>
      <c r="N91" s="58">
        <f>L88+L89+L90</f>
        <v>22806.140564482172</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98826.609112756065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31" t="s">
        <v>1037</v>
      </c>
      <c r="C56" s="832"/>
      <c r="D56" s="832"/>
      <c r="E56" s="832"/>
      <c r="F56" s="832"/>
      <c r="G56" s="832"/>
      <c r="H56" s="832"/>
      <c r="I56" s="832"/>
      <c r="J56" s="832"/>
      <c r="K56" s="832"/>
      <c r="L56" s="832"/>
      <c r="M56" s="833"/>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34" t="s">
        <v>1045</v>
      </c>
      <c r="M60" s="807"/>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20">
        <f>VLOOKUP(A61,TRANSPORTE!A3:D117,4,FALSE)</f>
        <v>1</v>
      </c>
      <c r="M61" s="921"/>
      <c r="N61" s="296">
        <f>K61*L61</f>
        <v>1</v>
      </c>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320"/>
      <c r="I64" s="288"/>
      <c r="J64" s="295"/>
      <c r="K64" s="288"/>
      <c r="L64" s="920"/>
      <c r="M64" s="92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20"/>
      <c r="M66" s="821"/>
      <c r="N66" s="133"/>
    </row>
    <row r="67" spans="1:15" ht="15" thickBot="1">
      <c r="B67" s="837" t="s">
        <v>1037</v>
      </c>
      <c r="C67" s="838"/>
      <c r="D67" s="838"/>
      <c r="E67" s="838"/>
      <c r="F67" s="838"/>
      <c r="G67" s="838"/>
      <c r="H67" s="838"/>
      <c r="I67" s="838"/>
      <c r="J67" s="838"/>
      <c r="K67" s="838"/>
      <c r="L67" s="838"/>
      <c r="M67" s="839"/>
      <c r="N67" s="110">
        <f>N61+N62+N63+N64+N65</f>
        <v>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7" t="s">
        <v>1047</v>
      </c>
      <c r="C71" s="858"/>
      <c r="D71" s="858"/>
      <c r="E71" s="858"/>
      <c r="F71" s="858"/>
      <c r="G71" s="858"/>
      <c r="H71" s="858"/>
      <c r="I71" s="79" t="s">
        <v>1048</v>
      </c>
      <c r="J71" s="81" t="s">
        <v>1494</v>
      </c>
      <c r="K71" s="80" t="s">
        <v>1050</v>
      </c>
      <c r="L71" s="859" t="s">
        <v>1034</v>
      </c>
      <c r="M71" s="860"/>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8"/>
      <c r="C77" s="819"/>
      <c r="D77" s="819"/>
      <c r="E77" s="819"/>
      <c r="F77" s="819"/>
      <c r="G77" s="819"/>
      <c r="H77" s="819"/>
      <c r="I77" s="132"/>
      <c r="J77" s="132"/>
      <c r="K77" s="132"/>
      <c r="L77" s="919"/>
      <c r="M77" s="919"/>
      <c r="N77" s="133"/>
    </row>
    <row r="78" spans="1:15" ht="15" thickBot="1">
      <c r="B78" s="837" t="s">
        <v>1037</v>
      </c>
      <c r="C78" s="838"/>
      <c r="D78" s="838"/>
      <c r="E78" s="838"/>
      <c r="F78" s="838"/>
      <c r="G78" s="838"/>
      <c r="H78" s="838"/>
      <c r="I78" s="838"/>
      <c r="J78" s="838"/>
      <c r="K78" s="838"/>
      <c r="L78" s="838"/>
      <c r="M78" s="839"/>
      <c r="N78" s="469"/>
    </row>
    <row r="79" spans="1:15" ht="15" thickBot="1">
      <c r="B79" s="39"/>
      <c r="C79" s="40"/>
      <c r="D79" s="40"/>
      <c r="E79" s="40"/>
      <c r="F79" s="40"/>
      <c r="G79" s="40"/>
      <c r="H79" s="40"/>
      <c r="I79" s="40"/>
      <c r="J79" s="40"/>
      <c r="K79" s="40"/>
      <c r="L79" s="40"/>
      <c r="M79" s="40"/>
      <c r="N79" s="41"/>
    </row>
    <row r="80" spans="1:15" ht="15" thickBot="1">
      <c r="B80" s="831" t="s">
        <v>1051</v>
      </c>
      <c r="C80" s="832"/>
      <c r="D80" s="832"/>
      <c r="E80" s="832"/>
      <c r="F80" s="832"/>
      <c r="G80" s="832"/>
      <c r="H80" s="832"/>
      <c r="I80" s="832"/>
      <c r="J80" s="832"/>
      <c r="K80" s="832"/>
      <c r="L80" s="832"/>
      <c r="M80" s="833"/>
      <c r="N80" s="105">
        <f>N43+N56+N67+N78</f>
        <v>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22" t="s">
        <v>1053</v>
      </c>
      <c r="C84" s="823"/>
      <c r="D84" s="823"/>
      <c r="E84" s="823"/>
      <c r="F84" s="823"/>
      <c r="G84" s="823"/>
      <c r="H84" s="823"/>
      <c r="I84" s="323"/>
      <c r="J84" s="343"/>
      <c r="K84" s="311" t="s">
        <v>1054</v>
      </c>
      <c r="L84" s="861" t="s">
        <v>1055</v>
      </c>
      <c r="M84" s="862"/>
      <c r="N84" s="312"/>
    </row>
    <row r="85" spans="1:14">
      <c r="B85" s="863" t="s">
        <v>1056</v>
      </c>
      <c r="C85" s="864"/>
      <c r="D85" s="864"/>
      <c r="E85" s="864"/>
      <c r="F85" s="864"/>
      <c r="G85" s="864"/>
      <c r="H85" s="864"/>
      <c r="I85" s="93"/>
      <c r="J85" s="94"/>
      <c r="K85" s="313">
        <v>0.2</v>
      </c>
      <c r="L85" s="865">
        <f>N80*K85</f>
        <v>0.2</v>
      </c>
      <c r="M85" s="866"/>
      <c r="N85" s="57"/>
    </row>
    <row r="86" spans="1:14">
      <c r="B86" s="95" t="s">
        <v>1057</v>
      </c>
      <c r="C86" s="96"/>
      <c r="D86" s="96"/>
      <c r="E86" s="96"/>
      <c r="F86" s="96"/>
      <c r="G86" s="96"/>
      <c r="H86" s="96"/>
      <c r="I86" s="93"/>
      <c r="J86" s="94"/>
      <c r="K86" s="313">
        <v>0.05</v>
      </c>
      <c r="L86" s="865">
        <f>N80*K86</f>
        <v>0.05</v>
      </c>
      <c r="M86" s="866"/>
      <c r="N86" s="57"/>
    </row>
    <row r="87" spans="1:14" ht="15" thickBot="1">
      <c r="B87" s="97" t="s">
        <v>1058</v>
      </c>
      <c r="C87" s="98"/>
      <c r="D87" s="98"/>
      <c r="E87" s="98"/>
      <c r="F87" s="98"/>
      <c r="G87" s="98"/>
      <c r="H87" s="98"/>
      <c r="I87" s="99"/>
      <c r="J87" s="100"/>
      <c r="K87" s="314">
        <v>0.05</v>
      </c>
      <c r="L87" s="867">
        <f>N80*K87</f>
        <v>0.05</v>
      </c>
      <c r="M87" s="868"/>
      <c r="N87" s="57"/>
    </row>
    <row r="88" spans="1:14" ht="15" thickBot="1">
      <c r="B88" s="831" t="s">
        <v>1037</v>
      </c>
      <c r="C88" s="832"/>
      <c r="D88" s="832"/>
      <c r="E88" s="832"/>
      <c r="F88" s="832"/>
      <c r="G88" s="832"/>
      <c r="H88" s="832"/>
      <c r="I88" s="832"/>
      <c r="J88" s="832"/>
      <c r="K88" s="832"/>
      <c r="L88" s="832"/>
      <c r="M88" s="833"/>
      <c r="N88" s="58">
        <f>L85+L86+L87</f>
        <v>0.3</v>
      </c>
    </row>
    <row r="89" spans="1:14" ht="15" thickBot="1">
      <c r="B89" s="39"/>
      <c r="C89" s="40"/>
      <c r="D89" s="40"/>
      <c r="E89" s="40"/>
      <c r="F89" s="40"/>
      <c r="G89" s="40"/>
      <c r="H89" s="40"/>
      <c r="I89" s="40"/>
      <c r="J89" s="40"/>
      <c r="K89" s="40"/>
      <c r="L89" s="40"/>
      <c r="M89" s="40"/>
      <c r="N89" s="41"/>
    </row>
    <row r="90" spans="1:14" ht="15" thickBot="1">
      <c r="A90" t="s">
        <v>2122</v>
      </c>
      <c r="B90" s="831" t="s">
        <v>1059</v>
      </c>
      <c r="C90" s="832"/>
      <c r="D90" s="832"/>
      <c r="E90" s="832"/>
      <c r="F90" s="832"/>
      <c r="G90" s="832"/>
      <c r="H90" s="832"/>
      <c r="I90" s="832"/>
      <c r="J90" s="832"/>
      <c r="K90" s="832"/>
      <c r="L90" s="832"/>
      <c r="M90" s="833"/>
      <c r="N90" s="58">
        <f>N80+N88</f>
        <v>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5" t="s">
        <v>2324</v>
      </c>
      <c r="C107" s="976"/>
      <c r="D107" s="976"/>
      <c r="E107" s="976"/>
      <c r="F107" s="976"/>
      <c r="G107" s="976"/>
      <c r="H107" s="976"/>
      <c r="I107" s="976"/>
      <c r="J107" s="976"/>
      <c r="K107" s="976"/>
      <c r="L107" s="976"/>
      <c r="M107" s="976"/>
      <c r="N107" s="977"/>
    </row>
    <row r="108" spans="2:14" ht="15" customHeight="1">
      <c r="B108" s="975"/>
      <c r="C108" s="976"/>
      <c r="D108" s="976"/>
      <c r="E108" s="976"/>
      <c r="F108" s="976"/>
      <c r="G108" s="976"/>
      <c r="H108" s="976"/>
      <c r="I108" s="976"/>
      <c r="J108" s="976"/>
      <c r="K108" s="976"/>
      <c r="L108" s="976"/>
      <c r="M108" s="976"/>
      <c r="N108" s="977"/>
    </row>
    <row r="109" spans="2:14" ht="30" customHeight="1">
      <c r="B109" s="978" t="s">
        <v>2325</v>
      </c>
      <c r="C109" s="979"/>
      <c r="D109" s="979"/>
      <c r="E109" s="979"/>
      <c r="F109" s="979"/>
      <c r="G109" s="979"/>
      <c r="H109" s="979"/>
      <c r="I109" s="979"/>
      <c r="J109" s="979"/>
      <c r="K109" s="979"/>
      <c r="L109" s="979"/>
      <c r="M109" s="979"/>
      <c r="N109" s="980"/>
    </row>
    <row r="110" spans="2:14">
      <c r="B110" s="978"/>
      <c r="C110" s="979"/>
      <c r="D110" s="979"/>
      <c r="E110" s="979"/>
      <c r="F110" s="979"/>
      <c r="G110" s="979"/>
      <c r="H110" s="979"/>
      <c r="I110" s="979"/>
      <c r="J110" s="979"/>
      <c r="K110" s="979"/>
      <c r="L110" s="979"/>
      <c r="M110" s="979"/>
      <c r="N110" s="98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81"/>
      <c r="K120" s="981"/>
      <c r="L120" s="981"/>
      <c r="M120" s="981"/>
      <c r="N120" s="982"/>
    </row>
    <row r="121" spans="2:14" ht="15" thickBot="1">
      <c r="B121" s="428" t="s">
        <v>2327</v>
      </c>
      <c r="C121" s="429"/>
      <c r="D121" s="429"/>
      <c r="E121" s="268"/>
      <c r="F121" s="268"/>
      <c r="G121" s="268"/>
      <c r="H121" s="268"/>
      <c r="I121" s="268"/>
      <c r="J121" s="983"/>
      <c r="K121" s="983"/>
      <c r="L121" s="983"/>
      <c r="M121" s="983"/>
      <c r="N121" s="98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190</v>
      </c>
      <c r="B36" s="844" t="str">
        <f>VLOOKUP(A36,EQUIPOS!A6:D154,3,FALSE)</f>
        <v>Diferencial de 3 ton</v>
      </c>
      <c r="C36" s="845"/>
      <c r="D36" s="845"/>
      <c r="E36" s="845"/>
      <c r="F36" s="845"/>
      <c r="G36" s="845"/>
      <c r="H36" s="846"/>
      <c r="I36" s="276"/>
      <c r="J36" s="277"/>
      <c r="K36" s="278">
        <f>VLOOKUP(A36,EQUIPOS!A6:D163,4,FALSE)</f>
        <v>5169</v>
      </c>
      <c r="L36" s="279"/>
      <c r="M36" s="345">
        <v>40</v>
      </c>
      <c r="N36" s="281">
        <f t="shared" ref="N36:N41" si="0">K36/M36</f>
        <v>129.22499999999999</v>
      </c>
    </row>
    <row r="37" spans="1:14">
      <c r="A37" s="119" t="s">
        <v>195</v>
      </c>
      <c r="B37" s="844" t="str">
        <f>VLOOKUP(A37,EQUIPOS!A7:D154,3,FALSE)</f>
        <v xml:space="preserve">Equipo de oxicorte, Capacidad de corte: hasta 6´´ (152mm) </v>
      </c>
      <c r="C37" s="845"/>
      <c r="D37" s="845"/>
      <c r="E37" s="845"/>
      <c r="F37" s="845"/>
      <c r="G37" s="845"/>
      <c r="H37" s="846"/>
      <c r="I37" s="430"/>
      <c r="J37" s="431"/>
      <c r="K37" s="278">
        <f>VLOOKUP(A37,EQUIPOS!A7:D164,4,FALSE)</f>
        <v>19134.5</v>
      </c>
      <c r="L37" s="344"/>
      <c r="M37" s="345">
        <v>400</v>
      </c>
      <c r="N37" s="281">
        <f t="shared" si="0"/>
        <v>47.83625</v>
      </c>
    </row>
    <row r="38" spans="1:14">
      <c r="A38" s="119" t="s">
        <v>204</v>
      </c>
      <c r="B38" s="844" t="str">
        <f>VLOOKUP(A38,EQUIPOS!A8:D154,3,FALSE)</f>
        <v xml:space="preserve">Equipo de soldadura 250 AMP
</v>
      </c>
      <c r="C38" s="845"/>
      <c r="D38" s="845"/>
      <c r="E38" s="845"/>
      <c r="F38" s="845"/>
      <c r="G38" s="845"/>
      <c r="H38" s="846"/>
      <c r="I38" s="430"/>
      <c r="J38" s="431"/>
      <c r="K38" s="278">
        <f>VLOOKUP(A38,EQUIPOS!A8:D165,4,FALSE)</f>
        <v>18539</v>
      </c>
      <c r="L38" s="344"/>
      <c r="M38" s="345">
        <v>400</v>
      </c>
      <c r="N38" s="281">
        <f t="shared" si="0"/>
        <v>46.347499999999997</v>
      </c>
    </row>
    <row r="39" spans="1:14">
      <c r="A39" s="119" t="s">
        <v>208</v>
      </c>
      <c r="B39" s="844" t="str">
        <f>VLOOKUP(A39,EQUIPOS!A9:D154,3,FALSE)</f>
        <v>Equipo de soldadura 400</v>
      </c>
      <c r="C39" s="845"/>
      <c r="D39" s="845"/>
      <c r="E39" s="845"/>
      <c r="F39" s="845"/>
      <c r="G39" s="845"/>
      <c r="H39" s="846"/>
      <c r="I39" s="430"/>
      <c r="J39" s="431"/>
      <c r="K39" s="278">
        <f>VLOOKUP(A39,EQUIPOS!A9:D166,4,FALSE)</f>
        <v>18427</v>
      </c>
      <c r="L39" s="344"/>
      <c r="M39" s="345">
        <v>400</v>
      </c>
      <c r="N39" s="281">
        <f t="shared" si="0"/>
        <v>46.067500000000003</v>
      </c>
    </row>
    <row r="40" spans="1:14">
      <c r="A40" s="119" t="s">
        <v>210</v>
      </c>
      <c r="B40" s="844" t="str">
        <f>VLOOKUP(A40,EQUIPOS!A10:D154,3,FALSE)</f>
        <v>Equipo de soldadura 600</v>
      </c>
      <c r="C40" s="845"/>
      <c r="D40" s="845"/>
      <c r="E40" s="845"/>
      <c r="F40" s="845"/>
      <c r="G40" s="845"/>
      <c r="H40" s="846"/>
      <c r="I40" s="430"/>
      <c r="J40" s="431"/>
      <c r="K40" s="278">
        <f>VLOOKUP(A40,EQUIPOS!A10:D167,4,FALSE)</f>
        <v>22453</v>
      </c>
      <c r="L40" s="344"/>
      <c r="M40" s="345">
        <v>400</v>
      </c>
      <c r="N40" s="281">
        <f t="shared" si="0"/>
        <v>56.1325</v>
      </c>
    </row>
    <row r="41" spans="1:14">
      <c r="A41" s="119" t="s">
        <v>243</v>
      </c>
      <c r="B41" s="844" t="str">
        <f>VLOOKUP(A41,EQUIPOS!A11:D155,3,FALSE)</f>
        <v>Grúa 10 ton</v>
      </c>
      <c r="C41" s="845"/>
      <c r="D41" s="845"/>
      <c r="E41" s="845"/>
      <c r="F41" s="845"/>
      <c r="G41" s="845"/>
      <c r="H41" s="846"/>
      <c r="I41" s="430"/>
      <c r="J41" s="431"/>
      <c r="K41" s="278">
        <f>VLOOKUP(A41,EQUIPOS!A11:D168,4,FALSE)</f>
        <v>135834</v>
      </c>
      <c r="L41" s="344"/>
      <c r="M41" s="345">
        <v>400</v>
      </c>
      <c r="N41" s="281">
        <f t="shared" si="0"/>
        <v>339.58499999999998</v>
      </c>
    </row>
    <row r="42" spans="1:14">
      <c r="B42" s="844"/>
      <c r="C42" s="845"/>
      <c r="D42" s="845"/>
      <c r="E42" s="845"/>
      <c r="F42" s="845"/>
      <c r="G42" s="845"/>
      <c r="H42" s="846"/>
      <c r="I42" s="42"/>
      <c r="J42" s="43"/>
      <c r="K42" s="278"/>
      <c r="L42" s="285"/>
      <c r="M42" s="345"/>
      <c r="N42" s="281"/>
    </row>
    <row r="43" spans="1:14">
      <c r="B43" s="329"/>
      <c r="C43" s="330"/>
      <c r="D43" s="330"/>
      <c r="E43" s="330"/>
      <c r="F43" s="332"/>
      <c r="G43" s="332"/>
      <c r="H43" s="131"/>
      <c r="I43" s="42"/>
      <c r="J43" s="43"/>
      <c r="K43" s="278"/>
      <c r="L43" s="285"/>
      <c r="M43" s="286"/>
      <c r="N43" s="282"/>
    </row>
    <row r="44" spans="1:14">
      <c r="B44" s="851" t="s">
        <v>1036</v>
      </c>
      <c r="C44" s="852"/>
      <c r="D44" s="852"/>
      <c r="E44" s="44"/>
      <c r="F44" s="45"/>
      <c r="G44" s="45"/>
      <c r="H44" s="46"/>
      <c r="I44" s="42"/>
      <c r="J44" s="43"/>
      <c r="K44" s="288"/>
      <c r="L44" s="285"/>
      <c r="M44" s="410">
        <v>0.05</v>
      </c>
      <c r="N44" s="353">
        <f>N81*M44</f>
        <v>96.149573727328132</v>
      </c>
    </row>
    <row r="45" spans="1:14" ht="15" thickBot="1">
      <c r="B45" s="844"/>
      <c r="C45" s="845"/>
      <c r="D45" s="845"/>
      <c r="E45" s="845"/>
      <c r="F45" s="845"/>
      <c r="G45" s="845"/>
      <c r="H45" s="846"/>
      <c r="I45" s="853"/>
      <c r="J45" s="854"/>
      <c r="K45" s="47"/>
      <c r="L45" s="855"/>
      <c r="M45" s="856"/>
      <c r="N45" s="111"/>
    </row>
    <row r="46" spans="1:14" ht="15" thickBot="1">
      <c r="B46" s="831" t="s">
        <v>1037</v>
      </c>
      <c r="C46" s="832"/>
      <c r="D46" s="832"/>
      <c r="E46" s="832"/>
      <c r="F46" s="832"/>
      <c r="G46" s="832"/>
      <c r="H46" s="832"/>
      <c r="I46" s="832"/>
      <c r="J46" s="832"/>
      <c r="K46" s="832"/>
      <c r="L46" s="832"/>
      <c r="M46" s="833"/>
      <c r="N46" s="403">
        <f>SUM(N36:N44)</f>
        <v>761.34332372732808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22" t="s">
        <v>1028</v>
      </c>
      <c r="C50" s="823"/>
      <c r="D50" s="823"/>
      <c r="E50" s="823"/>
      <c r="F50" s="823"/>
      <c r="G50" s="823"/>
      <c r="H50" s="823"/>
      <c r="I50" s="824"/>
      <c r="J50" s="324" t="s">
        <v>1029</v>
      </c>
      <c r="K50" s="91" t="s">
        <v>1030</v>
      </c>
      <c r="L50" s="825" t="s">
        <v>1039</v>
      </c>
      <c r="M50" s="82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57713</v>
      </c>
      <c r="N51" s="281">
        <f>K51*M51</f>
        <v>288.565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4350</v>
      </c>
      <c r="N52" s="281">
        <f t="shared" ref="N52:N58" si="1">K52*M52</f>
        <v>21.75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14137</v>
      </c>
      <c r="N53" s="281">
        <f t="shared" si="1"/>
        <v>70.685000000000002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11424</v>
      </c>
      <c r="N54" s="281">
        <f t="shared" si="1"/>
        <v>114.24000000000001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20540</v>
      </c>
      <c r="N55" s="281">
        <f t="shared" si="1"/>
        <v>205.4</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33275</v>
      </c>
      <c r="N56" s="281">
        <f t="shared" si="1"/>
        <v>16.637499999999999</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42839</v>
      </c>
      <c r="N57" s="281">
        <f t="shared" si="1"/>
        <v>42.838999999999999</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116600</v>
      </c>
      <c r="N58" s="281">
        <f t="shared" si="1"/>
        <v>116.60000000000001</v>
      </c>
    </row>
    <row r="59" spans="1:14" ht="15" thickBot="1">
      <c r="B59" s="831" t="s">
        <v>1037</v>
      </c>
      <c r="C59" s="832"/>
      <c r="D59" s="832"/>
      <c r="E59" s="832"/>
      <c r="F59" s="832"/>
      <c r="G59" s="832"/>
      <c r="H59" s="832"/>
      <c r="I59" s="832"/>
      <c r="J59" s="832"/>
      <c r="K59" s="832"/>
      <c r="L59" s="832"/>
      <c r="M59" s="833"/>
      <c r="N59" s="403">
        <f>SUM(N51:N58)</f>
        <v>876.71650000000011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34" t="s">
        <v>1045</v>
      </c>
      <c r="M63" s="807"/>
      <c r="N63" s="82" t="s">
        <v>1035</v>
      </c>
    </row>
    <row r="64" spans="1:14">
      <c r="B64" s="52"/>
      <c r="C64" s="326"/>
      <c r="D64" s="326"/>
      <c r="E64" s="326"/>
      <c r="F64" s="326"/>
      <c r="G64" s="326"/>
      <c r="H64" s="320"/>
      <c r="I64" s="288"/>
      <c r="J64" s="295"/>
      <c r="K64" s="288"/>
      <c r="L64" s="920"/>
      <c r="M64" s="921"/>
      <c r="N64" s="296"/>
    </row>
    <row r="65" spans="1:15">
      <c r="B65" s="52"/>
      <c r="C65" s="53"/>
      <c r="D65" s="53"/>
      <c r="E65" s="53"/>
      <c r="F65" s="53"/>
      <c r="G65" s="53"/>
      <c r="H65" s="320"/>
      <c r="I65" s="288"/>
      <c r="J65" s="295"/>
      <c r="K65" s="288"/>
      <c r="L65" s="920"/>
      <c r="M65" s="921"/>
      <c r="N65" s="296"/>
    </row>
    <row r="66" spans="1:15">
      <c r="B66" s="52"/>
      <c r="C66" s="53"/>
      <c r="D66" s="53"/>
      <c r="E66" s="53"/>
      <c r="F66" s="53"/>
      <c r="G66" s="53"/>
      <c r="H66" s="320"/>
      <c r="I66" s="288"/>
      <c r="J66" s="295"/>
      <c r="K66" s="288"/>
      <c r="L66" s="920"/>
      <c r="M66" s="921"/>
      <c r="N66" s="296"/>
    </row>
    <row r="67" spans="1:15">
      <c r="B67" s="52"/>
      <c r="C67" s="53"/>
      <c r="D67" s="53"/>
      <c r="E67" s="53"/>
      <c r="F67" s="53"/>
      <c r="G67" s="53"/>
      <c r="H67" s="320"/>
      <c r="I67" s="288"/>
      <c r="J67" s="295"/>
      <c r="K67" s="288"/>
      <c r="L67" s="920"/>
      <c r="M67" s="92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20"/>
      <c r="M69" s="821"/>
      <c r="N69" s="133"/>
    </row>
    <row r="70" spans="1:15" ht="15" thickBot="1">
      <c r="B70" s="837" t="s">
        <v>1037</v>
      </c>
      <c r="C70" s="838"/>
      <c r="D70" s="838"/>
      <c r="E70" s="838"/>
      <c r="F70" s="838"/>
      <c r="G70" s="838"/>
      <c r="H70" s="838"/>
      <c r="I70" s="838"/>
      <c r="J70" s="838"/>
      <c r="K70" s="838"/>
      <c r="L70" s="838"/>
      <c r="M70" s="83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18"/>
      <c r="C80" s="819"/>
      <c r="D80" s="819"/>
      <c r="E80" s="819"/>
      <c r="F80" s="819"/>
      <c r="G80" s="819"/>
      <c r="H80" s="819"/>
      <c r="I80" s="479"/>
      <c r="J80" s="480"/>
      <c r="K80" s="483"/>
      <c r="L80" s="484"/>
      <c r="M80" s="485"/>
      <c r="N80" s="404"/>
    </row>
    <row r="81" spans="1:14" ht="15" thickBot="1">
      <c r="B81" s="837" t="s">
        <v>1037</v>
      </c>
      <c r="C81" s="838"/>
      <c r="D81" s="838"/>
      <c r="E81" s="838"/>
      <c r="F81" s="838"/>
      <c r="G81" s="838"/>
      <c r="H81" s="838"/>
      <c r="I81" s="838"/>
      <c r="J81" s="838"/>
      <c r="K81" s="838"/>
      <c r="L81" s="838"/>
      <c r="M81" s="839"/>
      <c r="N81" s="310">
        <f>SUM(N75:N80)</f>
        <v>1922.9914745465626</v>
      </c>
    </row>
    <row r="82" spans="1:14" ht="15" thickBot="1">
      <c r="B82" s="39"/>
      <c r="C82" s="40"/>
      <c r="D82" s="40"/>
      <c r="E82" s="40"/>
      <c r="F82" s="40"/>
      <c r="G82" s="40"/>
      <c r="H82" s="40"/>
      <c r="I82" s="40"/>
      <c r="J82" s="40"/>
      <c r="K82" s="40"/>
      <c r="L82" s="40"/>
      <c r="M82" s="40"/>
      <c r="N82" s="41"/>
    </row>
    <row r="83" spans="1:14" ht="15" thickBot="1">
      <c r="B83" s="831" t="s">
        <v>1051</v>
      </c>
      <c r="C83" s="832"/>
      <c r="D83" s="832"/>
      <c r="E83" s="832"/>
      <c r="F83" s="832"/>
      <c r="G83" s="832"/>
      <c r="H83" s="832"/>
      <c r="I83" s="832"/>
      <c r="J83" s="832"/>
      <c r="K83" s="832"/>
      <c r="L83" s="832"/>
      <c r="M83" s="833"/>
      <c r="N83" s="105">
        <f>N46+N59+N70+N81</f>
        <v>3561.051298273891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22" t="s">
        <v>1053</v>
      </c>
      <c r="C87" s="823"/>
      <c r="D87" s="823"/>
      <c r="E87" s="823"/>
      <c r="F87" s="823"/>
      <c r="G87" s="823"/>
      <c r="H87" s="823"/>
      <c r="I87" s="323"/>
      <c r="J87" s="343"/>
      <c r="K87" s="311" t="s">
        <v>1054</v>
      </c>
      <c r="L87" s="861" t="s">
        <v>1055</v>
      </c>
      <c r="M87" s="862"/>
      <c r="N87" s="312"/>
    </row>
    <row r="88" spans="1:14">
      <c r="B88" s="863" t="s">
        <v>1056</v>
      </c>
      <c r="C88" s="864"/>
      <c r="D88" s="864"/>
      <c r="E88" s="864"/>
      <c r="F88" s="864"/>
      <c r="G88" s="864"/>
      <c r="H88" s="864"/>
      <c r="I88" s="93"/>
      <c r="J88" s="94"/>
      <c r="K88" s="313">
        <v>0.2</v>
      </c>
      <c r="L88" s="865">
        <f>N83*K88</f>
        <v>712.21025965477827</v>
      </c>
      <c r="M88" s="866"/>
      <c r="N88" s="57"/>
    </row>
    <row r="89" spans="1:14">
      <c r="B89" s="95" t="s">
        <v>1057</v>
      </c>
      <c r="C89" s="96"/>
      <c r="D89" s="96"/>
      <c r="E89" s="96"/>
      <c r="F89" s="96"/>
      <c r="G89" s="96"/>
      <c r="H89" s="96"/>
      <c r="I89" s="93"/>
      <c r="J89" s="94"/>
      <c r="K89" s="313">
        <v>0.05</v>
      </c>
      <c r="L89" s="865">
        <f>N83*K89</f>
        <v>178.05256491369457</v>
      </c>
      <c r="M89" s="866"/>
      <c r="N89" s="57"/>
    </row>
    <row r="90" spans="1:14" ht="15" thickBot="1">
      <c r="B90" s="97" t="s">
        <v>1058</v>
      </c>
      <c r="C90" s="98"/>
      <c r="D90" s="98"/>
      <c r="E90" s="98"/>
      <c r="F90" s="98"/>
      <c r="G90" s="98"/>
      <c r="H90" s="98"/>
      <c r="I90" s="99"/>
      <c r="J90" s="100"/>
      <c r="K90" s="314">
        <v>0.05</v>
      </c>
      <c r="L90" s="867">
        <f>N83*K90</f>
        <v>178.05256491369457</v>
      </c>
      <c r="M90" s="868"/>
      <c r="N90" s="57"/>
    </row>
    <row r="91" spans="1:14" ht="15" thickBot="1">
      <c r="B91" s="831" t="s">
        <v>1037</v>
      </c>
      <c r="C91" s="832"/>
      <c r="D91" s="832"/>
      <c r="E91" s="832"/>
      <c r="F91" s="832"/>
      <c r="G91" s="832"/>
      <c r="H91" s="832"/>
      <c r="I91" s="832"/>
      <c r="J91" s="832"/>
      <c r="K91" s="832"/>
      <c r="L91" s="832"/>
      <c r="M91" s="833"/>
      <c r="N91" s="58">
        <f>L88+L89+L90</f>
        <v>1068.3153894821673</v>
      </c>
    </row>
    <row r="92" spans="1:14" ht="15" thickBot="1">
      <c r="B92" s="39"/>
      <c r="C92" s="40"/>
      <c r="D92" s="40"/>
      <c r="E92" s="40"/>
      <c r="F92" s="40"/>
      <c r="G92" s="40"/>
      <c r="H92" s="40"/>
      <c r="I92" s="40"/>
      <c r="J92" s="40"/>
      <c r="K92" s="40"/>
      <c r="L92" s="40"/>
      <c r="M92" s="40"/>
      <c r="N92" s="41"/>
    </row>
    <row r="93" spans="1:14" ht="15" thickBot="1">
      <c r="A93" t="s">
        <v>2122</v>
      </c>
      <c r="B93" s="831" t="s">
        <v>1059</v>
      </c>
      <c r="C93" s="832"/>
      <c r="D93" s="832"/>
      <c r="E93" s="832"/>
      <c r="F93" s="832"/>
      <c r="G93" s="832"/>
      <c r="H93" s="832"/>
      <c r="I93" s="832"/>
      <c r="J93" s="832"/>
      <c r="K93" s="832"/>
      <c r="L93" s="832"/>
      <c r="M93" s="833"/>
      <c r="N93" s="196">
        <f>N83+N91</f>
        <v>4629.3666877560581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5" t="s">
        <v>2324</v>
      </c>
      <c r="C110" s="976"/>
      <c r="D110" s="976"/>
      <c r="E110" s="976"/>
      <c r="F110" s="976"/>
      <c r="G110" s="976"/>
      <c r="H110" s="976"/>
      <c r="I110" s="976"/>
      <c r="J110" s="976"/>
      <c r="K110" s="976"/>
      <c r="L110" s="976"/>
      <c r="M110" s="976"/>
      <c r="N110" s="977"/>
    </row>
    <row r="111" spans="2:14" ht="15" customHeight="1">
      <c r="B111" s="975"/>
      <c r="C111" s="976"/>
      <c r="D111" s="976"/>
      <c r="E111" s="976"/>
      <c r="F111" s="976"/>
      <c r="G111" s="976"/>
      <c r="H111" s="976"/>
      <c r="I111" s="976"/>
      <c r="J111" s="976"/>
      <c r="K111" s="976"/>
      <c r="L111" s="976"/>
      <c r="M111" s="976"/>
      <c r="N111" s="977"/>
    </row>
    <row r="112" spans="2:14" ht="30" customHeight="1">
      <c r="B112" s="978" t="s">
        <v>2325</v>
      </c>
      <c r="C112" s="979"/>
      <c r="D112" s="979"/>
      <c r="E112" s="979"/>
      <c r="F112" s="979"/>
      <c r="G112" s="979"/>
      <c r="H112" s="979"/>
      <c r="I112" s="979"/>
      <c r="J112" s="979"/>
      <c r="K112" s="979"/>
      <c r="L112" s="979"/>
      <c r="M112" s="979"/>
      <c r="N112" s="980"/>
    </row>
    <row r="113" spans="2:14">
      <c r="B113" s="978"/>
      <c r="C113" s="979"/>
      <c r="D113" s="979"/>
      <c r="E113" s="979"/>
      <c r="F113" s="979"/>
      <c r="G113" s="979"/>
      <c r="H113" s="979"/>
      <c r="I113" s="979"/>
      <c r="J113" s="979"/>
      <c r="K113" s="979"/>
      <c r="L113" s="979"/>
      <c r="M113" s="979"/>
      <c r="N113" s="98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81"/>
      <c r="K123" s="981"/>
      <c r="L123" s="981"/>
      <c r="M123" s="981"/>
      <c r="N123" s="982"/>
    </row>
    <row r="124" spans="2:14" ht="15" thickBot="1">
      <c r="B124" s="428" t="s">
        <v>2327</v>
      </c>
      <c r="C124" s="429"/>
      <c r="D124" s="429"/>
      <c r="E124" s="268"/>
      <c r="F124" s="268"/>
      <c r="G124" s="268"/>
      <c r="H124" s="268"/>
      <c r="I124" s="268"/>
      <c r="J124" s="983"/>
      <c r="K124" s="983"/>
      <c r="L124" s="983"/>
      <c r="M124" s="983"/>
      <c r="N124" s="98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42.75" customHeight="1" thickBot="1">
      <c r="A31" t="s">
        <v>1929</v>
      </c>
      <c r="B31" s="86" t="s">
        <v>1212</v>
      </c>
      <c r="C31" s="973" t="s">
        <v>2238</v>
      </c>
      <c r="D31" s="974"/>
      <c r="E31" s="974"/>
      <c r="F31" s="974"/>
      <c r="G31" s="974"/>
      <c r="H31" s="974"/>
      <c r="I31" s="974"/>
      <c r="J31" s="974"/>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188</v>
      </c>
      <c r="B36" s="844" t="str">
        <f>VLOOKUP(A36,EQUIPOS!A6:D154,3,FALSE)</f>
        <v>Diferencial</v>
      </c>
      <c r="C36" s="845"/>
      <c r="D36" s="845"/>
      <c r="E36" s="845"/>
      <c r="F36" s="845"/>
      <c r="G36" s="845"/>
      <c r="H36" s="846"/>
      <c r="I36" s="276"/>
      <c r="J36" s="277"/>
      <c r="K36" s="278">
        <f>VLOOKUP(A36,EQUIPOS!A6:D163,4,FALSE)</f>
        <v>4561</v>
      </c>
      <c r="L36" s="279"/>
      <c r="M36" s="345">
        <v>4</v>
      </c>
      <c r="N36" s="281">
        <f>K36/M36</f>
        <v>1140.25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957.5100976143749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2097.7600976143749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322005</v>
      </c>
      <c r="N48" s="281">
        <f>K48*M48</f>
        <v>3220.05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48000</v>
      </c>
      <c r="N49" s="281">
        <f>K49*M49</f>
        <v>48000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255979</v>
      </c>
      <c r="N50" s="281">
        <f>K50*M50</f>
        <v>93432.334999999992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144652.38500000001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20">
        <f>VLOOKUP(A58,TRANSPORTE!A1:D117,4,FALSE)</f>
        <v>4</v>
      </c>
      <c r="M58" s="921"/>
      <c r="N58" s="296">
        <f>K58*L58</f>
        <v>1.1200000000000001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f>
        <v>1.1200000000000001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9575.100976143749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156326.36607375814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31265.273214751629</v>
      </c>
      <c r="M82" s="866"/>
      <c r="N82" s="57"/>
    </row>
    <row r="83" spans="1:14">
      <c r="B83" s="95" t="s">
        <v>1057</v>
      </c>
      <c r="C83" s="96"/>
      <c r="D83" s="96"/>
      <c r="E83" s="96"/>
      <c r="F83" s="96"/>
      <c r="G83" s="96"/>
      <c r="H83" s="96"/>
      <c r="I83" s="93"/>
      <c r="J83" s="94"/>
      <c r="K83" s="313">
        <v>0.05</v>
      </c>
      <c r="L83" s="865">
        <f>N77*K83</f>
        <v>7816.3183036879072</v>
      </c>
      <c r="M83" s="866"/>
      <c r="N83" s="57"/>
    </row>
    <row r="84" spans="1:14" ht="15" thickBot="1">
      <c r="B84" s="97" t="s">
        <v>1058</v>
      </c>
      <c r="C84" s="98"/>
      <c r="D84" s="98"/>
      <c r="E84" s="98"/>
      <c r="F84" s="98"/>
      <c r="G84" s="98"/>
      <c r="H84" s="98"/>
      <c r="I84" s="99"/>
      <c r="J84" s="100"/>
      <c r="K84" s="314">
        <v>0.05</v>
      </c>
      <c r="L84" s="867">
        <f>N77*K84</f>
        <v>7816.3183036879072</v>
      </c>
      <c r="M84" s="868"/>
      <c r="N84" s="57"/>
    </row>
    <row r="85" spans="1:14" ht="15" thickBot="1">
      <c r="B85" s="831" t="s">
        <v>1037</v>
      </c>
      <c r="C85" s="832"/>
      <c r="D85" s="832"/>
      <c r="E85" s="832"/>
      <c r="F85" s="832"/>
      <c r="G85" s="832"/>
      <c r="H85" s="832"/>
      <c r="I85" s="832"/>
      <c r="J85" s="832"/>
      <c r="K85" s="832"/>
      <c r="L85" s="832"/>
      <c r="M85" s="833"/>
      <c r="N85" s="58">
        <f>L82+L83+L84</f>
        <v>46897.90982212744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203224.27589588557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45" customHeight="1" thickBot="1">
      <c r="A31" t="s">
        <v>1929</v>
      </c>
      <c r="B31" s="86" t="s">
        <v>1213</v>
      </c>
      <c r="C31" s="994" t="s">
        <v>2239</v>
      </c>
      <c r="D31" s="995"/>
      <c r="E31" s="995"/>
      <c r="F31" s="995"/>
      <c r="G31" s="995"/>
      <c r="H31" s="995"/>
      <c r="I31" s="995"/>
      <c r="J31" s="995"/>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188</v>
      </c>
      <c r="B36" s="844" t="str">
        <f>VLOOKUP(A36,EQUIPOS!A6:D154,3,FALSE)</f>
        <v>Diferencial</v>
      </c>
      <c r="C36" s="845"/>
      <c r="D36" s="845"/>
      <c r="E36" s="845"/>
      <c r="F36" s="845"/>
      <c r="G36" s="845"/>
      <c r="H36" s="846"/>
      <c r="I36" s="276"/>
      <c r="J36" s="277"/>
      <c r="K36" s="278">
        <f>VLOOKUP(A36,EQUIPOS!A6:D163,4,FALSE)</f>
        <v>4561</v>
      </c>
      <c r="L36" s="279"/>
      <c r="M36" s="450">
        <v>4</v>
      </c>
      <c r="N36" s="281">
        <f>K36/M36</f>
        <v>1140.25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957.5100976143749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2097.7600976143749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322005</v>
      </c>
      <c r="N48" s="281">
        <f>K48*M48</f>
        <v>6440.1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48000</v>
      </c>
      <c r="N49" s="281">
        <f>K49*M49</f>
        <v>48000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255979</v>
      </c>
      <c r="N50" s="281">
        <f>K50*M50</f>
        <v>117750.34000000001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172190.44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20">
        <f>VLOOKUP(A58,TRANSPORTE!A1:D117,4,FALSE)</f>
        <v>4</v>
      </c>
      <c r="M58" s="921"/>
      <c r="N58" s="296">
        <f>K58*L58</f>
        <v>1.1200000000000001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f>
        <v>1.1200000000000001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9575.100976143749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183864.42107375813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36772.884214751626</v>
      </c>
      <c r="M82" s="866"/>
      <c r="N82" s="57"/>
    </row>
    <row r="83" spans="1:14">
      <c r="B83" s="95" t="s">
        <v>1057</v>
      </c>
      <c r="C83" s="96"/>
      <c r="D83" s="96"/>
      <c r="E83" s="96"/>
      <c r="F83" s="96"/>
      <c r="G83" s="96"/>
      <c r="H83" s="96"/>
      <c r="I83" s="93"/>
      <c r="J83" s="94"/>
      <c r="K83" s="313">
        <v>0.05</v>
      </c>
      <c r="L83" s="865">
        <f>N77*K83</f>
        <v>9193.2210536879065</v>
      </c>
      <c r="M83" s="866"/>
      <c r="N83" s="57"/>
    </row>
    <row r="84" spans="1:14" ht="15" thickBot="1">
      <c r="B84" s="97" t="s">
        <v>1058</v>
      </c>
      <c r="C84" s="98"/>
      <c r="D84" s="98"/>
      <c r="E84" s="98"/>
      <c r="F84" s="98"/>
      <c r="G84" s="98"/>
      <c r="H84" s="98"/>
      <c r="I84" s="99"/>
      <c r="J84" s="100"/>
      <c r="K84" s="314">
        <v>0.05</v>
      </c>
      <c r="L84" s="867">
        <f>N77*K84</f>
        <v>9193.2210536879065</v>
      </c>
      <c r="M84" s="868"/>
      <c r="N84" s="57"/>
    </row>
    <row r="85" spans="1:14" ht="15" thickBot="1">
      <c r="B85" s="831" t="s">
        <v>1037</v>
      </c>
      <c r="C85" s="832"/>
      <c r="D85" s="832"/>
      <c r="E85" s="832"/>
      <c r="F85" s="832"/>
      <c r="G85" s="832"/>
      <c r="H85" s="832"/>
      <c r="I85" s="832"/>
      <c r="J85" s="832"/>
      <c r="K85" s="832"/>
      <c r="L85" s="832"/>
      <c r="M85" s="833"/>
      <c r="N85" s="58">
        <f>L82+L83+L84</f>
        <v>55159.326322127439</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239023.74739588558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310</v>
      </c>
      <c r="B36" s="844" t="str">
        <f>VLOOKUP(A36,EQUIPOS!A6:D154,3,FALSE)</f>
        <v>Retroexcavadora A25C</v>
      </c>
      <c r="C36" s="845"/>
      <c r="D36" s="845"/>
      <c r="E36" s="845"/>
      <c r="F36" s="845"/>
      <c r="G36" s="845"/>
      <c r="H36" s="846"/>
      <c r="I36" s="276"/>
      <c r="J36" s="277"/>
      <c r="K36" s="278">
        <f>VLOOKUP(A36,EQUIPOS!A6:D163,4,FALSE)</f>
        <v>166523</v>
      </c>
      <c r="L36" s="279"/>
      <c r="M36" s="345">
        <v>3</v>
      </c>
      <c r="N36" s="281">
        <f>K36/M36</f>
        <v>55507.666666666664</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1276.6801301525002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56784.346796819162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322005</v>
      </c>
      <c r="N48" s="281">
        <f>K48*M48</f>
        <v>6440.1</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46700</v>
      </c>
      <c r="N49" s="281">
        <f>K49*M49</f>
        <v>21482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190400</v>
      </c>
      <c r="N50" s="281">
        <f>K50*M50</f>
        <v>190400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218322.1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20">
        <f>VLOOKUP(A58,TRANSPORTE!A1:D117,4,FALSE)</f>
        <v>4</v>
      </c>
      <c r="M58" s="921"/>
      <c r="N58" s="296">
        <f>K58*L58</f>
        <v>1.1200000000000001</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20">
        <f>VLOOKUP(A59,TRANSPORTE!A1:D117,4,FALSE)</f>
        <v>1236</v>
      </c>
      <c r="M59" s="921"/>
      <c r="N59" s="296">
        <f>K59*L59</f>
        <v>568.56000000000006</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569.68000000000006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12766.801301525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288442.92809834413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57688.585619668826</v>
      </c>
      <c r="M82" s="866"/>
      <c r="N82" s="57"/>
    </row>
    <row r="83" spans="1:14">
      <c r="B83" s="95" t="s">
        <v>1057</v>
      </c>
      <c r="C83" s="96"/>
      <c r="D83" s="96"/>
      <c r="E83" s="96"/>
      <c r="F83" s="96"/>
      <c r="G83" s="96"/>
      <c r="H83" s="96"/>
      <c r="I83" s="93"/>
      <c r="J83" s="94"/>
      <c r="K83" s="313">
        <v>0.05</v>
      </c>
      <c r="L83" s="865">
        <f>N77*K83</f>
        <v>14422.146404917206</v>
      </c>
      <c r="M83" s="866"/>
      <c r="N83" s="57"/>
    </row>
    <row r="84" spans="1:14" ht="15" thickBot="1">
      <c r="B84" s="97" t="s">
        <v>1058</v>
      </c>
      <c r="C84" s="98"/>
      <c r="D84" s="98"/>
      <c r="E84" s="98"/>
      <c r="F84" s="98"/>
      <c r="G84" s="98"/>
      <c r="H84" s="98"/>
      <c r="I84" s="99"/>
      <c r="J84" s="100"/>
      <c r="K84" s="314">
        <v>0.05</v>
      </c>
      <c r="L84" s="867">
        <f>N77*K84</f>
        <v>14422.146404917206</v>
      </c>
      <c r="M84" s="868"/>
      <c r="N84" s="57"/>
    </row>
    <row r="85" spans="1:14" ht="15" thickBot="1">
      <c r="B85" s="831" t="s">
        <v>1037</v>
      </c>
      <c r="C85" s="832"/>
      <c r="D85" s="832"/>
      <c r="E85" s="832"/>
      <c r="F85" s="832"/>
      <c r="G85" s="832"/>
      <c r="H85" s="832"/>
      <c r="I85" s="832"/>
      <c r="J85" s="832"/>
      <c r="K85" s="832"/>
      <c r="L85" s="832"/>
      <c r="M85" s="833"/>
      <c r="N85" s="58">
        <f>L82+L83+L84</f>
        <v>86532.878429503238</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374975.80652784737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345">
        <v>0.5</v>
      </c>
      <c r="N36" s="281">
        <f>K36/M36</f>
        <v>21638</v>
      </c>
    </row>
    <row r="37" spans="1:14">
      <c r="A37" s="119" t="s">
        <v>320</v>
      </c>
      <c r="B37" s="844" t="str">
        <f>VLOOKUP(A37,EQUIPOS!A7:D154,3,FALSE)</f>
        <v>Retroexcavadora sobre llantas, motor 62HP, Profundidad de excavación de 5.41 metros.</v>
      </c>
      <c r="C37" s="845"/>
      <c r="D37" s="845"/>
      <c r="E37" s="845"/>
      <c r="F37" s="845"/>
      <c r="G37" s="845"/>
      <c r="H37" s="846"/>
      <c r="I37" s="430"/>
      <c r="J37" s="431"/>
      <c r="K37" s="278">
        <f>VLOOKUP(A37,EQUIPOS!A7:D164,4,FALSE)</f>
        <v>135169</v>
      </c>
      <c r="L37" s="344"/>
      <c r="M37" s="345">
        <v>1.5</v>
      </c>
      <c r="N37" s="281">
        <f>K37/M37</f>
        <v>90112.666666666672</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2553.3602603050003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114304.02692697167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46700</v>
      </c>
      <c r="N48" s="281">
        <f>K48*M48</f>
        <v>27085.999999999996</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175465</v>
      </c>
      <c r="N49" s="281">
        <f>K49*M49</f>
        <v>175465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202551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20">
        <f>VLOOKUP(A58,TRANSPORTE!A1:D117,4,FALSE)</f>
        <v>917.5</v>
      </c>
      <c r="M58" s="921"/>
      <c r="N58" s="296">
        <f>K58*L58</f>
        <v>917.5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20">
        <f>VLOOKUP(A59,TRANSPORTE!A1:D117,4,FALSE)</f>
        <v>1236</v>
      </c>
      <c r="M59" s="921"/>
      <c r="N59" s="296">
        <f>K59*L59</f>
        <v>716.88</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f>
        <v>1634.38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25533.60260305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344023.00953002169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68804.601906004347</v>
      </c>
      <c r="M82" s="866"/>
      <c r="N82" s="57"/>
    </row>
    <row r="83" spans="1:14">
      <c r="B83" s="95" t="s">
        <v>1057</v>
      </c>
      <c r="C83" s="96"/>
      <c r="D83" s="96"/>
      <c r="E83" s="96"/>
      <c r="F83" s="96"/>
      <c r="G83" s="96"/>
      <c r="H83" s="96"/>
      <c r="I83" s="93"/>
      <c r="J83" s="94"/>
      <c r="K83" s="313">
        <v>0.05</v>
      </c>
      <c r="L83" s="865">
        <f>N77*K83</f>
        <v>17201.150476501087</v>
      </c>
      <c r="M83" s="866"/>
      <c r="N83" s="57"/>
    </row>
    <row r="84" spans="1:14" ht="15" thickBot="1">
      <c r="B84" s="97" t="s">
        <v>1058</v>
      </c>
      <c r="C84" s="98"/>
      <c r="D84" s="98"/>
      <c r="E84" s="98"/>
      <c r="F84" s="98"/>
      <c r="G84" s="98"/>
      <c r="H84" s="98"/>
      <c r="I84" s="99"/>
      <c r="J84" s="100"/>
      <c r="K84" s="314">
        <v>0.05</v>
      </c>
      <c r="L84" s="867">
        <f>N77*K84</f>
        <v>17201.150476501087</v>
      </c>
      <c r="M84" s="868"/>
      <c r="N84" s="57"/>
    </row>
    <row r="85" spans="1:14" ht="15" thickBot="1">
      <c r="B85" s="831" t="s">
        <v>1037</v>
      </c>
      <c r="C85" s="832"/>
      <c r="D85" s="832"/>
      <c r="E85" s="832"/>
      <c r="F85" s="832"/>
      <c r="G85" s="832"/>
      <c r="H85" s="832"/>
      <c r="I85" s="832"/>
      <c r="J85" s="832"/>
      <c r="K85" s="832"/>
      <c r="L85" s="832"/>
      <c r="M85" s="833"/>
      <c r="N85" s="58">
        <f>L82+L83+L84</f>
        <v>103206.90285900653</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447229.91238902824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345">
        <v>0.5</v>
      </c>
      <c r="N36" s="281">
        <f>K36/M36</f>
        <v>21638</v>
      </c>
    </row>
    <row r="37" spans="1:14">
      <c r="A37" s="119" t="s">
        <v>303</v>
      </c>
      <c r="B37" s="844" t="str">
        <f>VLOOKUP(A37,EQUIPOS!A7:D154,3,FALSE)</f>
        <v>Retrocargador, pala de 1,1 m3 de capacidad, profundidad de excavación de 4.400 mm y una altura de 5.680 mm</v>
      </c>
      <c r="C37" s="845"/>
      <c r="D37" s="845"/>
      <c r="E37" s="845"/>
      <c r="F37" s="845"/>
      <c r="G37" s="845"/>
      <c r="H37" s="846"/>
      <c r="I37" s="430"/>
      <c r="J37" s="431"/>
      <c r="K37" s="278">
        <f>VLOOKUP(A37,EQUIPOS!A7:D164,4,FALSE)</f>
        <v>119000</v>
      </c>
      <c r="L37" s="344"/>
      <c r="M37" s="345">
        <v>1.5</v>
      </c>
      <c r="N37" s="281">
        <f>K37/M37</f>
        <v>79333.333333333328</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2553.3602603050003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103524.69359363832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46700</v>
      </c>
      <c r="N48" s="281">
        <f>K48*M48</f>
        <v>27085.999999999996</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175465</v>
      </c>
      <c r="N49" s="281">
        <f>K49*M49</f>
        <v>175465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202551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20">
        <f>VLOOKUP(A58,TRANSPORTE!A1:D117,4,FALSE)</f>
        <v>917.5</v>
      </c>
      <c r="M58" s="921"/>
      <c r="N58" s="296">
        <f>K58*L58</f>
        <v>917.5</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20">
        <f>VLOOKUP(A59,TRANSPORTE!A1:D117,4,FALSE)</f>
        <v>1236</v>
      </c>
      <c r="M59" s="921"/>
      <c r="N59" s="296">
        <f>K59*L59</f>
        <v>716.88</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1634.38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25533.60260305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333243.67619668832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66648.735239337664</v>
      </c>
      <c r="M82" s="866"/>
      <c r="N82" s="57"/>
    </row>
    <row r="83" spans="1:14">
      <c r="B83" s="95" t="s">
        <v>1057</v>
      </c>
      <c r="C83" s="96"/>
      <c r="D83" s="96"/>
      <c r="E83" s="96"/>
      <c r="F83" s="96"/>
      <c r="G83" s="96"/>
      <c r="H83" s="96"/>
      <c r="I83" s="93"/>
      <c r="J83" s="94"/>
      <c r="K83" s="313">
        <v>0.05</v>
      </c>
      <c r="L83" s="865">
        <f>N77*K83</f>
        <v>16662.183809834416</v>
      </c>
      <c r="M83" s="866"/>
      <c r="N83" s="57"/>
    </row>
    <row r="84" spans="1:14" ht="15" thickBot="1">
      <c r="B84" s="97" t="s">
        <v>1058</v>
      </c>
      <c r="C84" s="98"/>
      <c r="D84" s="98"/>
      <c r="E84" s="98"/>
      <c r="F84" s="98"/>
      <c r="G84" s="98"/>
      <c r="H84" s="98"/>
      <c r="I84" s="99"/>
      <c r="J84" s="100"/>
      <c r="K84" s="314">
        <v>0.05</v>
      </c>
      <c r="L84" s="867">
        <f>N77*K84</f>
        <v>16662.183809834416</v>
      </c>
      <c r="M84" s="868"/>
      <c r="N84" s="57"/>
    </row>
    <row r="85" spans="1:14" ht="15" thickBot="1">
      <c r="B85" s="831" t="s">
        <v>1037</v>
      </c>
      <c r="C85" s="832"/>
      <c r="D85" s="832"/>
      <c r="E85" s="832"/>
      <c r="F85" s="832"/>
      <c r="G85" s="832"/>
      <c r="H85" s="832"/>
      <c r="I85" s="832"/>
      <c r="J85" s="832"/>
      <c r="K85" s="832"/>
      <c r="L85" s="832"/>
      <c r="M85" s="833"/>
      <c r="N85" s="58">
        <f>L82+L83+L84</f>
        <v>99973.102859006496</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433216.77905569482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127.66801301525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8860</v>
      </c>
      <c r="N48" s="281">
        <f>K48*M48</f>
        <v>8860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8860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2553.3602603049999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11541.028273320251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2308.2056546640501</v>
      </c>
      <c r="M82" s="866"/>
      <c r="N82" s="57"/>
    </row>
    <row r="83" spans="1:14">
      <c r="B83" s="95" t="s">
        <v>1057</v>
      </c>
      <c r="C83" s="96"/>
      <c r="D83" s="96"/>
      <c r="E83" s="96"/>
      <c r="F83" s="96"/>
      <c r="G83" s="96"/>
      <c r="H83" s="96"/>
      <c r="I83" s="93"/>
      <c r="J83" s="94"/>
      <c r="K83" s="313">
        <v>0.05</v>
      </c>
      <c r="L83" s="865">
        <f>N77*K83</f>
        <v>577.05141366601254</v>
      </c>
      <c r="M83" s="866"/>
      <c r="N83" s="57"/>
    </row>
    <row r="84" spans="1:14" ht="15" thickBot="1">
      <c r="B84" s="97" t="s">
        <v>1058</v>
      </c>
      <c r="C84" s="98"/>
      <c r="D84" s="98"/>
      <c r="E84" s="98"/>
      <c r="F84" s="98"/>
      <c r="G84" s="98"/>
      <c r="H84" s="98"/>
      <c r="I84" s="99"/>
      <c r="J84" s="100"/>
      <c r="K84" s="314">
        <v>0.05</v>
      </c>
      <c r="L84" s="867">
        <f>N77*K84</f>
        <v>577.05141366601254</v>
      </c>
      <c r="M84" s="868"/>
      <c r="N84" s="57"/>
    </row>
    <row r="85" spans="1:14" ht="15" thickBot="1">
      <c r="B85" s="831" t="s">
        <v>1037</v>
      </c>
      <c r="C85" s="832"/>
      <c r="D85" s="832"/>
      <c r="E85" s="832"/>
      <c r="F85" s="832"/>
      <c r="G85" s="832"/>
      <c r="H85" s="832"/>
      <c r="I85" s="832"/>
      <c r="J85" s="832"/>
      <c r="K85" s="832"/>
      <c r="L85" s="832"/>
      <c r="M85" s="833"/>
      <c r="N85" s="58">
        <f>L82+L83+L84</f>
        <v>3462.3084819960754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15003.336755316326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998" t="s">
        <v>1028</v>
      </c>
      <c r="D30" s="999"/>
      <c r="E30" s="999"/>
      <c r="F30" s="999"/>
      <c r="G30" s="999"/>
      <c r="H30" s="999"/>
      <c r="I30" s="999"/>
      <c r="J30" s="463"/>
      <c r="K30" s="316"/>
      <c r="L30" s="842" t="s">
        <v>1029</v>
      </c>
      <c r="M30" s="843"/>
      <c r="N30" s="77" t="s">
        <v>1030</v>
      </c>
    </row>
    <row r="31" spans="1:14" ht="30" customHeight="1" thickBot="1">
      <c r="A31" t="s">
        <v>1929</v>
      </c>
      <c r="B31" s="86" t="s">
        <v>1216</v>
      </c>
      <c r="C31" s="996" t="s">
        <v>2243</v>
      </c>
      <c r="D31" s="997"/>
      <c r="E31" s="997"/>
      <c r="F31" s="997"/>
      <c r="G31" s="997"/>
      <c r="H31" s="997"/>
      <c r="I31" s="997"/>
      <c r="J31" s="99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1915.0201952287498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322005</v>
      </c>
      <c r="N50" s="281">
        <f>K50*M50</f>
        <v>38640.6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107511.5</v>
      </c>
      <c r="N51" s="281">
        <f>K51*M51</f>
        <v>215023</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91999</v>
      </c>
      <c r="N52" s="281">
        <f>K52*M52</f>
        <v>45999.5</v>
      </c>
    </row>
    <row r="53" spans="1:14" ht="15" thickBot="1">
      <c r="B53" s="831" t="s">
        <v>1037</v>
      </c>
      <c r="C53" s="832"/>
      <c r="D53" s="832"/>
      <c r="E53" s="832"/>
      <c r="F53" s="832"/>
      <c r="G53" s="832"/>
      <c r="H53" s="832"/>
      <c r="I53" s="832"/>
      <c r="J53" s="832"/>
      <c r="K53" s="832"/>
      <c r="L53" s="832"/>
      <c r="M53" s="833"/>
      <c r="N53" s="403">
        <f>SUM(N48:N52)</f>
        <v>468523.05000000005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20">
        <f>VLOOKUP(A58,TRANSPORTE!A1:D117,4,FALSE)</f>
        <v>1236</v>
      </c>
      <c r="M58" s="921"/>
      <c r="N58" s="296">
        <f>K58*L58</f>
        <v>1359.6000000000001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1359.6000000000001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38300.403904574996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510098.07409980375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102019.61481996076</v>
      </c>
      <c r="M82" s="866"/>
      <c r="N82" s="57"/>
    </row>
    <row r="83" spans="1:14">
      <c r="B83" s="95" t="s">
        <v>1057</v>
      </c>
      <c r="C83" s="96"/>
      <c r="D83" s="96"/>
      <c r="E83" s="96"/>
      <c r="F83" s="96"/>
      <c r="G83" s="96"/>
      <c r="H83" s="96"/>
      <c r="I83" s="93"/>
      <c r="J83" s="94"/>
      <c r="K83" s="313">
        <v>0.05</v>
      </c>
      <c r="L83" s="865">
        <f>N77*K83</f>
        <v>25504.903704990189</v>
      </c>
      <c r="M83" s="866"/>
      <c r="N83" s="57"/>
    </row>
    <row r="84" spans="1:14" ht="15" thickBot="1">
      <c r="B84" s="97" t="s">
        <v>1058</v>
      </c>
      <c r="C84" s="98"/>
      <c r="D84" s="98"/>
      <c r="E84" s="98"/>
      <c r="F84" s="98"/>
      <c r="G84" s="98"/>
      <c r="H84" s="98"/>
      <c r="I84" s="99"/>
      <c r="J84" s="100"/>
      <c r="K84" s="314">
        <v>0.05</v>
      </c>
      <c r="L84" s="867">
        <f>N77*K84</f>
        <v>25504.903704990189</v>
      </c>
      <c r="M84" s="868"/>
      <c r="N84" s="57"/>
    </row>
    <row r="85" spans="1:14" ht="15" thickBot="1">
      <c r="B85" s="831" t="s">
        <v>1037</v>
      </c>
      <c r="C85" s="832"/>
      <c r="D85" s="832"/>
      <c r="E85" s="832"/>
      <c r="F85" s="832"/>
      <c r="G85" s="832"/>
      <c r="H85" s="832"/>
      <c r="I85" s="832"/>
      <c r="J85" s="832"/>
      <c r="K85" s="832"/>
      <c r="L85" s="832"/>
      <c r="M85" s="833"/>
      <c r="N85" s="58">
        <f>L82+L83+L84</f>
        <v>153029.42222994115</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663127.49632974493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998" t="s">
        <v>1028</v>
      </c>
      <c r="D30" s="999"/>
      <c r="E30" s="999"/>
      <c r="F30" s="999"/>
      <c r="G30" s="999"/>
      <c r="H30" s="999"/>
      <c r="I30" s="999"/>
      <c r="J30" s="463"/>
      <c r="K30" s="316"/>
      <c r="L30" s="842" t="s">
        <v>1029</v>
      </c>
      <c r="M30" s="843"/>
      <c r="N30" s="77" t="s">
        <v>1030</v>
      </c>
    </row>
    <row r="31" spans="1:14" ht="27" customHeight="1" thickBot="1">
      <c r="A31" t="s">
        <v>1929</v>
      </c>
      <c r="B31" s="86" t="s">
        <v>1217</v>
      </c>
      <c r="C31" s="996" t="s">
        <v>2244</v>
      </c>
      <c r="D31" s="997"/>
      <c r="E31" s="997"/>
      <c r="F31" s="997"/>
      <c r="G31" s="997"/>
      <c r="H31" s="997"/>
      <c r="I31" s="997"/>
      <c r="J31" s="99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1915.0201952287498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322005</v>
      </c>
      <c r="N50" s="281">
        <f>K50*M50</f>
        <v>38640.6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107511.5</v>
      </c>
      <c r="N51" s="281">
        <f>K51*M51</f>
        <v>215023</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129115</v>
      </c>
      <c r="N52" s="281">
        <f>K52*M52</f>
        <v>64557.5</v>
      </c>
    </row>
    <row r="53" spans="1:14" ht="15" thickBot="1">
      <c r="B53" s="831" t="s">
        <v>1037</v>
      </c>
      <c r="C53" s="832"/>
      <c r="D53" s="832"/>
      <c r="E53" s="832"/>
      <c r="F53" s="832"/>
      <c r="G53" s="832"/>
      <c r="H53" s="832"/>
      <c r="I53" s="832"/>
      <c r="J53" s="832"/>
      <c r="K53" s="832"/>
      <c r="L53" s="832"/>
      <c r="M53" s="833"/>
      <c r="N53" s="403">
        <f>SUM(N48:N52)</f>
        <v>487081.05000000005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20">
        <f>VLOOKUP(A58,TRANSPORTE!A1:D117,4,FALSE)</f>
        <v>1236</v>
      </c>
      <c r="M58" s="921"/>
      <c r="N58" s="296">
        <f>K58*L58</f>
        <v>1359.6000000000001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1359.6000000000001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38300.403904574996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528656.07409980381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105731.21481996076</v>
      </c>
      <c r="M82" s="866"/>
      <c r="N82" s="57"/>
    </row>
    <row r="83" spans="1:14">
      <c r="B83" s="95" t="s">
        <v>1057</v>
      </c>
      <c r="C83" s="96"/>
      <c r="D83" s="96"/>
      <c r="E83" s="96"/>
      <c r="F83" s="96"/>
      <c r="G83" s="96"/>
      <c r="H83" s="96"/>
      <c r="I83" s="93"/>
      <c r="J83" s="94"/>
      <c r="K83" s="313">
        <v>0.05</v>
      </c>
      <c r="L83" s="865">
        <f>N77*K83</f>
        <v>26432.80370499019</v>
      </c>
      <c r="M83" s="866"/>
      <c r="N83" s="57"/>
    </row>
    <row r="84" spans="1:14" ht="15" thickBot="1">
      <c r="B84" s="97" t="s">
        <v>1058</v>
      </c>
      <c r="C84" s="98"/>
      <c r="D84" s="98"/>
      <c r="E84" s="98"/>
      <c r="F84" s="98"/>
      <c r="G84" s="98"/>
      <c r="H84" s="98"/>
      <c r="I84" s="99"/>
      <c r="J84" s="100"/>
      <c r="K84" s="314">
        <v>0.05</v>
      </c>
      <c r="L84" s="867">
        <f>N77*K84</f>
        <v>26432.80370499019</v>
      </c>
      <c r="M84" s="868"/>
      <c r="N84" s="57"/>
    </row>
    <row r="85" spans="1:14" ht="15" thickBot="1">
      <c r="B85" s="831" t="s">
        <v>1037</v>
      </c>
      <c r="C85" s="832"/>
      <c r="D85" s="832"/>
      <c r="E85" s="832"/>
      <c r="F85" s="832"/>
      <c r="G85" s="832"/>
      <c r="H85" s="832"/>
      <c r="I85" s="832"/>
      <c r="J85" s="832"/>
      <c r="K85" s="832"/>
      <c r="L85" s="832"/>
      <c r="M85" s="833"/>
      <c r="N85" s="58">
        <f>L82+L83+L84</f>
        <v>158596.82222994114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687252.89632974495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998" t="s">
        <v>1028</v>
      </c>
      <c r="D30" s="999"/>
      <c r="E30" s="999"/>
      <c r="F30" s="999"/>
      <c r="G30" s="999"/>
      <c r="H30" s="999"/>
      <c r="I30" s="999"/>
      <c r="J30" s="463"/>
      <c r="K30" s="316"/>
      <c r="L30" s="842" t="s">
        <v>1029</v>
      </c>
      <c r="M30" s="843"/>
      <c r="N30" s="77" t="s">
        <v>1030</v>
      </c>
    </row>
    <row r="31" spans="1:14" ht="27" customHeight="1" thickBot="1">
      <c r="A31" t="s">
        <v>1929</v>
      </c>
      <c r="B31" s="86" t="s">
        <v>1764</v>
      </c>
      <c r="C31" s="996" t="s">
        <v>2245</v>
      </c>
      <c r="D31" s="997"/>
      <c r="E31" s="997"/>
      <c r="F31" s="997"/>
      <c r="G31" s="997"/>
      <c r="H31" s="997"/>
      <c r="I31" s="997"/>
      <c r="J31" s="99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1915.0201952287498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322005</v>
      </c>
      <c r="N50" s="281">
        <f>K50*M50</f>
        <v>38640.6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107511.5</v>
      </c>
      <c r="N51" s="281">
        <f>K51*M51</f>
        <v>215023</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194971</v>
      </c>
      <c r="N52" s="281">
        <f>K52*M52</f>
        <v>97485.5</v>
      </c>
    </row>
    <row r="53" spans="1:14" ht="15" thickBot="1">
      <c r="B53" s="831" t="s">
        <v>1037</v>
      </c>
      <c r="C53" s="832"/>
      <c r="D53" s="832"/>
      <c r="E53" s="832"/>
      <c r="F53" s="832"/>
      <c r="G53" s="832"/>
      <c r="H53" s="832"/>
      <c r="I53" s="832"/>
      <c r="J53" s="832"/>
      <c r="K53" s="832"/>
      <c r="L53" s="832"/>
      <c r="M53" s="833"/>
      <c r="N53" s="403">
        <f>SUM(N48:N52)</f>
        <v>520009.05000000005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20">
        <f>VLOOKUP(A58,TRANSPORTE!A1:D117,4,FALSE)</f>
        <v>1236</v>
      </c>
      <c r="M58" s="921"/>
      <c r="N58" s="296">
        <f>K58*L58</f>
        <v>1359.6000000000001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1359.6000000000001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38300.403904574996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561584.07409980381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112316.81481996077</v>
      </c>
      <c r="M82" s="866"/>
      <c r="N82" s="57"/>
    </row>
    <row r="83" spans="1:14">
      <c r="B83" s="95" t="s">
        <v>1057</v>
      </c>
      <c r="C83" s="96"/>
      <c r="D83" s="96"/>
      <c r="E83" s="96"/>
      <c r="F83" s="96"/>
      <c r="G83" s="96"/>
      <c r="H83" s="96"/>
      <c r="I83" s="93"/>
      <c r="J83" s="94"/>
      <c r="K83" s="313">
        <v>0.05</v>
      </c>
      <c r="L83" s="865">
        <f>N77*K83</f>
        <v>28079.203704990192</v>
      </c>
      <c r="M83" s="866"/>
      <c r="N83" s="57"/>
    </row>
    <row r="84" spans="1:14" ht="15" thickBot="1">
      <c r="B84" s="97" t="s">
        <v>1058</v>
      </c>
      <c r="C84" s="98"/>
      <c r="D84" s="98"/>
      <c r="E84" s="98"/>
      <c r="F84" s="98"/>
      <c r="G84" s="98"/>
      <c r="H84" s="98"/>
      <c r="I84" s="99"/>
      <c r="J84" s="100"/>
      <c r="K84" s="314">
        <v>0.05</v>
      </c>
      <c r="L84" s="867">
        <f>N77*K84</f>
        <v>28079.203704990192</v>
      </c>
      <c r="M84" s="868"/>
      <c r="N84" s="57"/>
    </row>
    <row r="85" spans="1:14" ht="15" thickBot="1">
      <c r="B85" s="831" t="s">
        <v>1037</v>
      </c>
      <c r="C85" s="832"/>
      <c r="D85" s="832"/>
      <c r="E85" s="832"/>
      <c r="F85" s="832"/>
      <c r="G85" s="832"/>
      <c r="H85" s="832"/>
      <c r="I85" s="832"/>
      <c r="J85" s="832"/>
      <c r="K85" s="832"/>
      <c r="L85" s="832"/>
      <c r="M85" s="833"/>
      <c r="N85" s="58">
        <f>L82+L83+L84</f>
        <v>168475.22222994114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730059.29632974498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998" t="s">
        <v>1028</v>
      </c>
      <c r="D30" s="999"/>
      <c r="E30" s="999"/>
      <c r="F30" s="999"/>
      <c r="G30" s="999"/>
      <c r="H30" s="999"/>
      <c r="I30" s="999"/>
      <c r="J30" s="463"/>
      <c r="K30" s="316"/>
      <c r="L30" s="842" t="s">
        <v>1029</v>
      </c>
      <c r="M30" s="843"/>
      <c r="N30" s="77" t="s">
        <v>1030</v>
      </c>
    </row>
    <row r="31" spans="1:14" ht="28.5" customHeight="1" thickBot="1">
      <c r="A31" t="s">
        <v>1929</v>
      </c>
      <c r="B31" s="86" t="s">
        <v>1765</v>
      </c>
      <c r="C31" s="996" t="s">
        <v>2246</v>
      </c>
      <c r="D31" s="997"/>
      <c r="E31" s="997"/>
      <c r="F31" s="997"/>
      <c r="G31" s="997"/>
      <c r="H31" s="997"/>
      <c r="I31" s="997"/>
      <c r="J31" s="99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1915.0201952287498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322005</v>
      </c>
      <c r="N50" s="281">
        <f>K50*M50</f>
        <v>38640.6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107511.5</v>
      </c>
      <c r="N51" s="281">
        <f>K51*M51</f>
        <v>215023</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194971</v>
      </c>
      <c r="N52" s="281">
        <f>K52*M52</f>
        <v>97485.5</v>
      </c>
    </row>
    <row r="53" spans="1:14" ht="15" thickBot="1">
      <c r="B53" s="831" t="s">
        <v>1037</v>
      </c>
      <c r="C53" s="832"/>
      <c r="D53" s="832"/>
      <c r="E53" s="832"/>
      <c r="F53" s="832"/>
      <c r="G53" s="832"/>
      <c r="H53" s="832"/>
      <c r="I53" s="832"/>
      <c r="J53" s="832"/>
      <c r="K53" s="832"/>
      <c r="L53" s="832"/>
      <c r="M53" s="833"/>
      <c r="N53" s="403">
        <f>SUM(N48:N52)</f>
        <v>520009.05000000005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20">
        <f>VLOOKUP(A58,TRANSPORTE!A1:D117,4,FALSE)</f>
        <v>1236</v>
      </c>
      <c r="M58" s="921"/>
      <c r="N58" s="296">
        <f>K58*L58</f>
        <v>1359.6000000000001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1359.6000000000001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38300.403904574996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561584.07409980381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112316.81481996077</v>
      </c>
      <c r="M82" s="866"/>
      <c r="N82" s="57"/>
    </row>
    <row r="83" spans="1:14">
      <c r="B83" s="95" t="s">
        <v>1057</v>
      </c>
      <c r="C83" s="96"/>
      <c r="D83" s="96"/>
      <c r="E83" s="96"/>
      <c r="F83" s="96"/>
      <c r="G83" s="96"/>
      <c r="H83" s="96"/>
      <c r="I83" s="93"/>
      <c r="J83" s="94"/>
      <c r="K83" s="313">
        <v>0.05</v>
      </c>
      <c r="L83" s="865">
        <f>N77*K83</f>
        <v>28079.203704990192</v>
      </c>
      <c r="M83" s="866"/>
      <c r="N83" s="57"/>
    </row>
    <row r="84" spans="1:14" ht="15" thickBot="1">
      <c r="B84" s="97" t="s">
        <v>1058</v>
      </c>
      <c r="C84" s="98"/>
      <c r="D84" s="98"/>
      <c r="E84" s="98"/>
      <c r="F84" s="98"/>
      <c r="G84" s="98"/>
      <c r="H84" s="98"/>
      <c r="I84" s="99"/>
      <c r="J84" s="100"/>
      <c r="K84" s="314">
        <v>0.05</v>
      </c>
      <c r="L84" s="867">
        <f>N77*K84</f>
        <v>28079.203704990192</v>
      </c>
      <c r="M84" s="868"/>
      <c r="N84" s="57"/>
    </row>
    <row r="85" spans="1:14" ht="15" thickBot="1">
      <c r="B85" s="831" t="s">
        <v>1037</v>
      </c>
      <c r="C85" s="832"/>
      <c r="D85" s="832"/>
      <c r="E85" s="832"/>
      <c r="F85" s="832"/>
      <c r="G85" s="832"/>
      <c r="H85" s="832"/>
      <c r="I85" s="832"/>
      <c r="J85" s="832"/>
      <c r="K85" s="832"/>
      <c r="L85" s="832"/>
      <c r="M85" s="833"/>
      <c r="N85" s="58">
        <f>L82+L83+L84</f>
        <v>168475.22222994114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730059.29632974498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257</v>
      </c>
      <c r="B36" s="844" t="str">
        <f>VLOOKUP(A36,EQUIPOS!A6:D154,3,FALSE)</f>
        <v>Mezcladora de concreto 1 bulto</v>
      </c>
      <c r="C36" s="845"/>
      <c r="D36" s="845"/>
      <c r="E36" s="845"/>
      <c r="F36" s="845"/>
      <c r="G36" s="845"/>
      <c r="H36" s="846"/>
      <c r="I36" s="276"/>
      <c r="J36" s="277"/>
      <c r="K36" s="278">
        <f>VLOOKUP(A36,EQUIPOS!A6:D163,4,FALSE)</f>
        <v>19575</v>
      </c>
      <c r="L36" s="279"/>
      <c r="M36" s="345">
        <v>1</v>
      </c>
      <c r="N36" s="281">
        <f>K36*M36</f>
        <v>19575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3191.7003253812504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22766.700325381251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278192</v>
      </c>
      <c r="N48" s="281">
        <f t="shared" ref="N48:N53" si="0">K48*M48</f>
        <v>140208.76800000001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107511.5</v>
      </c>
      <c r="N49" s="281">
        <f t="shared" si="0"/>
        <v>215023</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28090</v>
      </c>
      <c r="N50" s="281">
        <f t="shared" si="0"/>
        <v>3117990</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53550</v>
      </c>
      <c r="N51" s="281">
        <f t="shared" si="0"/>
        <v>21420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19134.5</v>
      </c>
      <c r="N52" s="282">
        <f t="shared" si="0"/>
        <v>7232.8410000000003</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29703</v>
      </c>
      <c r="N53" s="282">
        <f t="shared" si="0"/>
        <v>4633668</v>
      </c>
    </row>
    <row r="54" spans="1:14">
      <c r="B54" s="329"/>
      <c r="C54" s="326"/>
      <c r="D54" s="326"/>
      <c r="E54" s="326"/>
      <c r="F54" s="326"/>
      <c r="G54" s="326"/>
      <c r="H54" s="326"/>
      <c r="I54" s="326"/>
      <c r="J54" s="320"/>
      <c r="K54" s="50"/>
      <c r="L54" s="327"/>
      <c r="M54" s="435"/>
      <c r="N54" s="282"/>
    </row>
    <row r="55" spans="1:14" ht="15" thickBot="1">
      <c r="B55" s="837" t="s">
        <v>1037</v>
      </c>
      <c r="C55" s="838"/>
      <c r="D55" s="838"/>
      <c r="E55" s="838"/>
      <c r="F55" s="838"/>
      <c r="G55" s="838"/>
      <c r="H55" s="838"/>
      <c r="I55" s="838"/>
      <c r="J55" s="838"/>
      <c r="K55" s="838"/>
      <c r="L55" s="838"/>
      <c r="M55" s="839"/>
      <c r="N55" s="110">
        <f>SUM(N48:N54)</f>
        <v>8135542.6090000002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20">
        <f>VLOOKUP(A60,TRANSPORTE!A1:D117,4,FALSE)</f>
        <v>1236</v>
      </c>
      <c r="M60" s="921"/>
      <c r="N60" s="296">
        <f>K60*L60</f>
        <v>494.40000000000003</v>
      </c>
    </row>
    <row r="61" spans="1:14">
      <c r="A61" t="s">
        <v>1313</v>
      </c>
      <c r="B61" s="52" t="str">
        <f>VLOOKUP(A61,TRANSPORTE!A1:D117,3,FALSE)</f>
        <v>Transporte de arena</v>
      </c>
      <c r="C61" s="53"/>
      <c r="D61" s="53"/>
      <c r="E61" s="53"/>
      <c r="F61" s="53"/>
      <c r="G61" s="53"/>
      <c r="H61" s="320" t="s">
        <v>339</v>
      </c>
      <c r="I61" s="288">
        <v>0.378</v>
      </c>
      <c r="J61" s="295">
        <v>1</v>
      </c>
      <c r="K61" s="288">
        <f>I61*J61</f>
        <v>0.378</v>
      </c>
      <c r="L61" s="920">
        <f>VLOOKUP(A61,TRANSPORTE!A1:D117,4,FALSE)</f>
        <v>1236</v>
      </c>
      <c r="M61" s="921"/>
      <c r="N61" s="296">
        <f t="shared" ref="N61:N62" si="1">K61*L61</f>
        <v>467.20800000000003</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20">
        <f>VLOOKUP(A62,TRANSPORTE!A1:D117,4,FALSE)</f>
        <v>1236</v>
      </c>
      <c r="M62" s="921"/>
      <c r="N62" s="296">
        <f t="shared" si="1"/>
        <v>622.94399999999996</v>
      </c>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1584.5520000000001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63834.006507625003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8223727.8678330062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1644745.5735666014</v>
      </c>
      <c r="M84" s="866"/>
      <c r="N84" s="57"/>
    </row>
    <row r="85" spans="1:14">
      <c r="B85" s="95" t="s">
        <v>1057</v>
      </c>
      <c r="C85" s="96"/>
      <c r="D85" s="96"/>
      <c r="E85" s="96"/>
      <c r="F85" s="96"/>
      <c r="G85" s="96"/>
      <c r="H85" s="96"/>
      <c r="I85" s="93"/>
      <c r="J85" s="94"/>
      <c r="K85" s="313">
        <v>0.05</v>
      </c>
      <c r="L85" s="865">
        <f>N79*K85</f>
        <v>411186.39339165034</v>
      </c>
      <c r="M85" s="866"/>
      <c r="N85" s="57"/>
    </row>
    <row r="86" spans="1:14" ht="15" thickBot="1">
      <c r="B86" s="97" t="s">
        <v>1058</v>
      </c>
      <c r="C86" s="98"/>
      <c r="D86" s="98"/>
      <c r="E86" s="98"/>
      <c r="F86" s="98"/>
      <c r="G86" s="98"/>
      <c r="H86" s="98"/>
      <c r="I86" s="99"/>
      <c r="J86" s="100"/>
      <c r="K86" s="314">
        <v>0.05</v>
      </c>
      <c r="L86" s="867">
        <f>N79*K86</f>
        <v>411186.39339165034</v>
      </c>
      <c r="M86" s="868"/>
      <c r="N86" s="57"/>
    </row>
    <row r="87" spans="1:14" ht="15" thickBot="1">
      <c r="B87" s="831" t="s">
        <v>1037</v>
      </c>
      <c r="C87" s="832"/>
      <c r="D87" s="832"/>
      <c r="E87" s="832"/>
      <c r="F87" s="832"/>
      <c r="G87" s="832"/>
      <c r="H87" s="832"/>
      <c r="I87" s="832"/>
      <c r="J87" s="832"/>
      <c r="K87" s="832"/>
      <c r="L87" s="832"/>
      <c r="M87" s="833"/>
      <c r="N87" s="58">
        <f>L84+L85+L86</f>
        <v>2467118.360349902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10690846.228182908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election activeCell="C72" sqref="C72"/>
    </sheetView>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1276.6801301525002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383134.5</v>
      </c>
      <c r="N48" s="281">
        <f>K48*M48</f>
        <v>191567.25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255979</v>
      </c>
      <c r="N49" s="281">
        <f>K49*M49</f>
        <v>258538.79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107511.5</v>
      </c>
      <c r="N50" s="281">
        <f>K50*M50</f>
        <v>32253.449999999997</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37" t="s">
        <v>1037</v>
      </c>
      <c r="C55" s="838"/>
      <c r="D55" s="838"/>
      <c r="E55" s="838"/>
      <c r="F55" s="838"/>
      <c r="G55" s="838"/>
      <c r="H55" s="838"/>
      <c r="I55" s="838"/>
      <c r="J55" s="838"/>
      <c r="K55" s="838"/>
      <c r="L55" s="838"/>
      <c r="M55" s="839"/>
      <c r="N55" s="110">
        <f>SUM(N48:N54)</f>
        <v>482359.49000000005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20">
        <f>VLOOKUP(A60,TRANSPORTE!A1:D117,4,FALSE)</f>
        <v>1236</v>
      </c>
      <c r="M60" s="921"/>
      <c r="N60" s="296">
        <f>K60*L60</f>
        <v>1248.3599999999999</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1248.3599999999999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510418.13273320254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102083.62654664052</v>
      </c>
      <c r="M84" s="866"/>
      <c r="N84" s="57"/>
    </row>
    <row r="85" spans="1:14">
      <c r="B85" s="95" t="s">
        <v>1057</v>
      </c>
      <c r="C85" s="96"/>
      <c r="D85" s="96"/>
      <c r="E85" s="96"/>
      <c r="F85" s="96"/>
      <c r="G85" s="96"/>
      <c r="H85" s="96"/>
      <c r="I85" s="93"/>
      <c r="J85" s="94"/>
      <c r="K85" s="313">
        <v>0.05</v>
      </c>
      <c r="L85" s="865">
        <f>N79*K85</f>
        <v>25520.906636660129</v>
      </c>
      <c r="M85" s="866"/>
      <c r="N85" s="57"/>
    </row>
    <row r="86" spans="1:14" ht="15" thickBot="1">
      <c r="B86" s="97" t="s">
        <v>1058</v>
      </c>
      <c r="C86" s="98"/>
      <c r="D86" s="98"/>
      <c r="E86" s="98"/>
      <c r="F86" s="98"/>
      <c r="G86" s="98"/>
      <c r="H86" s="98"/>
      <c r="I86" s="99"/>
      <c r="J86" s="100"/>
      <c r="K86" s="314">
        <v>0.05</v>
      </c>
      <c r="L86" s="867">
        <f>N79*K86</f>
        <v>25520.906636660129</v>
      </c>
      <c r="M86" s="868"/>
      <c r="N86" s="57"/>
    </row>
    <row r="87" spans="1:14" ht="15" thickBot="1">
      <c r="B87" s="831" t="s">
        <v>1037</v>
      </c>
      <c r="C87" s="832"/>
      <c r="D87" s="832"/>
      <c r="E87" s="832"/>
      <c r="F87" s="832"/>
      <c r="G87" s="832"/>
      <c r="H87" s="832"/>
      <c r="I87" s="832"/>
      <c r="J87" s="832"/>
      <c r="K87" s="832"/>
      <c r="L87" s="832"/>
      <c r="M87" s="833"/>
      <c r="N87" s="58">
        <f>L84+L85+L86</f>
        <v>153125.43981996077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663543.57255316328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election activeCell="C72" sqref="C72"/>
    </sheetView>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9.25" customHeight="1" thickBot="1">
      <c r="A31" t="s">
        <v>1929</v>
      </c>
      <c r="B31" s="86" t="s">
        <v>1219</v>
      </c>
      <c r="C31" s="973" t="s">
        <v>2249</v>
      </c>
      <c r="D31" s="974"/>
      <c r="E31" s="974"/>
      <c r="F31" s="974"/>
      <c r="G31" s="974"/>
      <c r="H31" s="974"/>
      <c r="I31" s="974"/>
      <c r="J31" s="100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68.08960694146667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383134.5</v>
      </c>
      <c r="N48" s="281">
        <f>K48*M48</f>
        <v>19156.725000000002</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119000</v>
      </c>
      <c r="N49" s="281">
        <f>K49*M49</f>
        <v>119000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138156.72500000001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1361.7921388293332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139586.60674577081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27917.321349154165</v>
      </c>
      <c r="M84" s="866"/>
      <c r="N84" s="57"/>
    </row>
    <row r="85" spans="1:14">
      <c r="B85" s="95" t="s">
        <v>1057</v>
      </c>
      <c r="C85" s="96"/>
      <c r="D85" s="96"/>
      <c r="E85" s="96"/>
      <c r="F85" s="96"/>
      <c r="G85" s="96"/>
      <c r="H85" s="96"/>
      <c r="I85" s="93"/>
      <c r="J85" s="94"/>
      <c r="K85" s="313">
        <v>0.05</v>
      </c>
      <c r="L85" s="865">
        <f>N79*K85</f>
        <v>6979.3303372885412</v>
      </c>
      <c r="M85" s="866"/>
      <c r="N85" s="57"/>
    </row>
    <row r="86" spans="1:14" ht="15" thickBot="1">
      <c r="B86" s="97" t="s">
        <v>1058</v>
      </c>
      <c r="C86" s="98"/>
      <c r="D86" s="98"/>
      <c r="E86" s="98"/>
      <c r="F86" s="98"/>
      <c r="G86" s="98"/>
      <c r="H86" s="98"/>
      <c r="I86" s="99"/>
      <c r="J86" s="100"/>
      <c r="K86" s="314">
        <v>0.05</v>
      </c>
      <c r="L86" s="867">
        <f>N79*K86</f>
        <v>6979.3303372885412</v>
      </c>
      <c r="M86" s="868"/>
      <c r="N86" s="57"/>
    </row>
    <row r="87" spans="1:14" ht="15" thickBot="1">
      <c r="B87" s="831" t="s">
        <v>1037</v>
      </c>
      <c r="C87" s="832"/>
      <c r="D87" s="832"/>
      <c r="E87" s="832"/>
      <c r="F87" s="832"/>
      <c r="G87" s="832"/>
      <c r="H87" s="832"/>
      <c r="I87" s="832"/>
      <c r="J87" s="832"/>
      <c r="K87" s="832"/>
      <c r="L87" s="832"/>
      <c r="M87" s="833"/>
      <c r="N87" s="58">
        <f>L84+L85+L86</f>
        <v>41875.982023731245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181462.58876950206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1767</v>
      </c>
      <c r="C31" s="973" t="s">
        <v>2250</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345">
        <v>1.25</v>
      </c>
      <c r="N36" s="281">
        <f>K36/M36</f>
        <v>8655.2000000000007</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1787.3521822135001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10442.552182213502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25000</v>
      </c>
      <c r="N48" s="281">
        <f>K48*M48</f>
        <v>12500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383134.5</v>
      </c>
      <c r="N49" s="281">
        <f>K49*M49</f>
        <v>191567.25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255979</v>
      </c>
      <c r="N50" s="281">
        <f>K50*M50</f>
        <v>258538.79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107511.5</v>
      </c>
      <c r="N51" s="281">
        <f>K51*M51</f>
        <v>32253.449999999997</v>
      </c>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494859.49000000005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20">
        <f>VLOOKUP(A58,TRANSPORTE!A1:D117,4,FALSE)</f>
        <v>1236</v>
      </c>
      <c r="M58" s="921"/>
      <c r="N58" s="296">
        <f>K58*L58</f>
        <v>1248.3599999999999</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20">
        <f>VLOOKUP(A59,TRANSPORTE!A1:D117,4,FALSE)</f>
        <v>1236</v>
      </c>
      <c r="M59" s="921"/>
      <c r="N59" s="296">
        <f>K59*L59</f>
        <v>618</v>
      </c>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1866.36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35747.043644270001</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542915.44582648354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108583.08916529671</v>
      </c>
      <c r="M82" s="866"/>
      <c r="N82" s="57"/>
    </row>
    <row r="83" spans="1:14">
      <c r="B83" s="95" t="s">
        <v>1057</v>
      </c>
      <c r="C83" s="96"/>
      <c r="D83" s="96"/>
      <c r="E83" s="96"/>
      <c r="F83" s="96"/>
      <c r="G83" s="96"/>
      <c r="H83" s="96"/>
      <c r="I83" s="93"/>
      <c r="J83" s="94"/>
      <c r="K83" s="313">
        <v>0.05</v>
      </c>
      <c r="L83" s="865">
        <f>N77*K83</f>
        <v>27145.772291324178</v>
      </c>
      <c r="M83" s="866"/>
      <c r="N83" s="57"/>
    </row>
    <row r="84" spans="1:14" ht="15" thickBot="1">
      <c r="B84" s="97" t="s">
        <v>1058</v>
      </c>
      <c r="C84" s="98"/>
      <c r="D84" s="98"/>
      <c r="E84" s="98"/>
      <c r="F84" s="98"/>
      <c r="G84" s="98"/>
      <c r="H84" s="98"/>
      <c r="I84" s="99"/>
      <c r="J84" s="100"/>
      <c r="K84" s="314">
        <v>0.05</v>
      </c>
      <c r="L84" s="867">
        <f>N77*K84</f>
        <v>27145.772291324178</v>
      </c>
      <c r="M84" s="868"/>
      <c r="N84" s="57"/>
    </row>
    <row r="85" spans="1:14" ht="15" thickBot="1">
      <c r="B85" s="831" t="s">
        <v>1037</v>
      </c>
      <c r="C85" s="832"/>
      <c r="D85" s="832"/>
      <c r="E85" s="832"/>
      <c r="F85" s="832"/>
      <c r="G85" s="832"/>
      <c r="H85" s="832"/>
      <c r="I85" s="832"/>
      <c r="J85" s="832"/>
      <c r="K85" s="832"/>
      <c r="L85" s="832"/>
      <c r="M85" s="833"/>
      <c r="N85" s="58">
        <f>L82+L83+L84</f>
        <v>162874.63374794507</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705790.07957442862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1.5" customHeight="1" thickBot="1">
      <c r="A31" t="s">
        <v>1929</v>
      </c>
      <c r="B31" s="86" t="s">
        <v>1768</v>
      </c>
      <c r="C31" s="973" t="s">
        <v>2251</v>
      </c>
      <c r="D31" s="974"/>
      <c r="E31" s="974"/>
      <c r="F31" s="974"/>
      <c r="G31" s="974"/>
      <c r="H31" s="974"/>
      <c r="I31" s="974"/>
      <c r="J31" s="100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345">
        <v>18.75</v>
      </c>
      <c r="N36" s="281">
        <f>K36/M36</f>
        <v>577.01333333333332</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102.1344104122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679.14774374553326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25000</v>
      </c>
      <c r="N48" s="281">
        <f>K48*M48</f>
        <v>1250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383134.5</v>
      </c>
      <c r="N49" s="281">
        <f>K49*M49</f>
        <v>19156.725000000002</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119000</v>
      </c>
      <c r="N50" s="281">
        <f>K50*M50</f>
        <v>119000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139406.72500000001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20">
        <f>VLOOKUP(A58,TRANSPORTE!A1:D117,4,FALSE)</f>
        <v>1236</v>
      </c>
      <c r="M58" s="921"/>
      <c r="N58" s="296">
        <f>K58*L58</f>
        <v>61.800000000000004</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61.800000000000004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2042.6882082439997</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142190.36095198954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28438.07219039791</v>
      </c>
      <c r="M82" s="866"/>
      <c r="N82" s="57"/>
    </row>
    <row r="83" spans="1:14">
      <c r="B83" s="95" t="s">
        <v>1057</v>
      </c>
      <c r="C83" s="96"/>
      <c r="D83" s="96"/>
      <c r="E83" s="96"/>
      <c r="F83" s="96"/>
      <c r="G83" s="96"/>
      <c r="H83" s="96"/>
      <c r="I83" s="93"/>
      <c r="J83" s="94"/>
      <c r="K83" s="313">
        <v>0.05</v>
      </c>
      <c r="L83" s="865">
        <f>N77*K83</f>
        <v>7109.5180475994775</v>
      </c>
      <c r="M83" s="866"/>
      <c r="N83" s="57"/>
    </row>
    <row r="84" spans="1:14" ht="15" thickBot="1">
      <c r="B84" s="97" t="s">
        <v>1058</v>
      </c>
      <c r="C84" s="98"/>
      <c r="D84" s="98"/>
      <c r="E84" s="98"/>
      <c r="F84" s="98"/>
      <c r="G84" s="98"/>
      <c r="H84" s="98"/>
      <c r="I84" s="99"/>
      <c r="J84" s="100"/>
      <c r="K84" s="314">
        <v>0.05</v>
      </c>
      <c r="L84" s="867">
        <f>N77*K84</f>
        <v>7109.5180475994775</v>
      </c>
      <c r="M84" s="868"/>
      <c r="N84" s="57"/>
    </row>
    <row r="85" spans="1:14" ht="15" thickBot="1">
      <c r="B85" s="831" t="s">
        <v>1037</v>
      </c>
      <c r="C85" s="832"/>
      <c r="D85" s="832"/>
      <c r="E85" s="832"/>
      <c r="F85" s="832"/>
      <c r="G85" s="832"/>
      <c r="H85" s="832"/>
      <c r="I85" s="832"/>
      <c r="J85" s="832"/>
      <c r="K85" s="832"/>
      <c r="L85" s="832"/>
      <c r="M85" s="833"/>
      <c r="N85" s="58">
        <f>L82+L83+L84</f>
        <v>42657.108285596863</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184847.4692375864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127.66801301525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255979</v>
      </c>
      <c r="N48" s="281">
        <f>K48*M48</f>
        <v>17918.530000000002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107511.5</v>
      </c>
      <c r="N49" s="281">
        <f>K49*M49</f>
        <v>32253.449999999997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50171.979999999996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20">
        <f>VLOOKUP(A58,TRANSPORTE!A1:D117,4,FALSE)</f>
        <v>1236</v>
      </c>
      <c r="M58" s="921"/>
      <c r="N58" s="296">
        <f>K58*L58</f>
        <v>86.52000000000001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86.52000000000001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2553.3602603049999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52939.528273320248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10587.90565466405</v>
      </c>
      <c r="M82" s="866"/>
      <c r="N82" s="57"/>
    </row>
    <row r="83" spans="1:14">
      <c r="B83" s="95" t="s">
        <v>1057</v>
      </c>
      <c r="C83" s="96"/>
      <c r="D83" s="96"/>
      <c r="E83" s="96"/>
      <c r="F83" s="96"/>
      <c r="G83" s="96"/>
      <c r="H83" s="96"/>
      <c r="I83" s="93"/>
      <c r="J83" s="94"/>
      <c r="K83" s="313">
        <v>0.05</v>
      </c>
      <c r="L83" s="865">
        <f>N77*K83</f>
        <v>2646.9764136660124</v>
      </c>
      <c r="M83" s="866"/>
      <c r="N83" s="57"/>
    </row>
    <row r="84" spans="1:14" ht="15" thickBot="1">
      <c r="B84" s="97" t="s">
        <v>1058</v>
      </c>
      <c r="C84" s="98"/>
      <c r="D84" s="98"/>
      <c r="E84" s="98"/>
      <c r="F84" s="98"/>
      <c r="G84" s="98"/>
      <c r="H84" s="98"/>
      <c r="I84" s="99"/>
      <c r="J84" s="100"/>
      <c r="K84" s="314">
        <v>0.05</v>
      </c>
      <c r="L84" s="867">
        <f>N77*K84</f>
        <v>2646.9764136660124</v>
      </c>
      <c r="M84" s="868"/>
      <c r="N84" s="57"/>
    </row>
    <row r="85" spans="1:14" ht="15" thickBot="1">
      <c r="B85" s="831" t="s">
        <v>1037</v>
      </c>
      <c r="C85" s="832"/>
      <c r="D85" s="832"/>
      <c r="E85" s="832"/>
      <c r="F85" s="832"/>
      <c r="G85" s="832"/>
      <c r="H85" s="832"/>
      <c r="I85" s="832"/>
      <c r="J85" s="832"/>
      <c r="K85" s="832"/>
      <c r="L85" s="832"/>
      <c r="M85" s="833"/>
      <c r="N85" s="58">
        <f>L82+L83+L84</f>
        <v>15881.858481996074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68821.386755316315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68.08960694146667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16653.5</v>
      </c>
      <c r="N48" s="281">
        <f>K48*M48</f>
        <v>20816.875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20816.875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1361.7921388293332</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22246.756745770799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4449.3513491541598</v>
      </c>
      <c r="M82" s="866"/>
      <c r="N82" s="57"/>
    </row>
    <row r="83" spans="1:14">
      <c r="B83" s="95" t="s">
        <v>1057</v>
      </c>
      <c r="C83" s="96"/>
      <c r="D83" s="96"/>
      <c r="E83" s="96"/>
      <c r="F83" s="96"/>
      <c r="G83" s="96"/>
      <c r="H83" s="96"/>
      <c r="I83" s="93"/>
      <c r="J83" s="94"/>
      <c r="K83" s="313">
        <v>0.05</v>
      </c>
      <c r="L83" s="865">
        <f>N77*K83</f>
        <v>1112.33783728854</v>
      </c>
      <c r="M83" s="866"/>
      <c r="N83" s="57"/>
    </row>
    <row r="84" spans="1:14" ht="15" thickBot="1">
      <c r="B84" s="97" t="s">
        <v>1058</v>
      </c>
      <c r="C84" s="98"/>
      <c r="D84" s="98"/>
      <c r="E84" s="98"/>
      <c r="F84" s="98"/>
      <c r="G84" s="98"/>
      <c r="H84" s="98"/>
      <c r="I84" s="99"/>
      <c r="J84" s="100"/>
      <c r="K84" s="314">
        <v>0.05</v>
      </c>
      <c r="L84" s="867">
        <f>N77*K84</f>
        <v>1112.33783728854</v>
      </c>
      <c r="M84" s="868"/>
      <c r="N84" s="57"/>
    </row>
    <row r="85" spans="1:14" ht="15" thickBot="1">
      <c r="B85" s="831" t="s">
        <v>1037</v>
      </c>
      <c r="C85" s="832"/>
      <c r="D85" s="832"/>
      <c r="E85" s="832"/>
      <c r="F85" s="832"/>
      <c r="G85" s="832"/>
      <c r="H85" s="832"/>
      <c r="I85" s="832"/>
      <c r="J85" s="832"/>
      <c r="K85" s="832"/>
      <c r="L85" s="832"/>
      <c r="M85" s="833"/>
      <c r="N85" s="58">
        <f>L82+L83+L84</f>
        <v>6674.0270237312398</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28920.783769502039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153.2016156183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322005</v>
      </c>
      <c r="N48" s="281">
        <f>K48*M48</f>
        <v>644.01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255979</v>
      </c>
      <c r="N49" s="281">
        <f>K49*M49</f>
        <v>17918.530000000002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107511.5</v>
      </c>
      <c r="N50" s="281">
        <f>K50*M50</f>
        <v>32253.449999999997</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50815.99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20">
        <f>VLOOKUP(A58,TRANSPORTE!A1:D117,4,FALSE)</f>
        <v>1236</v>
      </c>
      <c r="M58" s="921"/>
      <c r="N58" s="296">
        <f>K58*L58</f>
        <v>88.992000000000004</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88.992000000000004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3064.032312366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54122.215927984296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10824.44318559686</v>
      </c>
      <c r="M82" s="866"/>
      <c r="N82" s="57"/>
    </row>
    <row r="83" spans="1:14">
      <c r="B83" s="95" t="s">
        <v>1057</v>
      </c>
      <c r="C83" s="96"/>
      <c r="D83" s="96"/>
      <c r="E83" s="96"/>
      <c r="F83" s="96"/>
      <c r="G83" s="96"/>
      <c r="H83" s="96"/>
      <c r="I83" s="93"/>
      <c r="J83" s="94"/>
      <c r="K83" s="313">
        <v>0.05</v>
      </c>
      <c r="L83" s="865">
        <f>N77*K83</f>
        <v>2706.1107963992149</v>
      </c>
      <c r="M83" s="866"/>
      <c r="N83" s="57"/>
    </row>
    <row r="84" spans="1:14" ht="15" thickBot="1">
      <c r="B84" s="97" t="s">
        <v>1058</v>
      </c>
      <c r="C84" s="98"/>
      <c r="D84" s="98"/>
      <c r="E84" s="98"/>
      <c r="F84" s="98"/>
      <c r="G84" s="98"/>
      <c r="H84" s="98"/>
      <c r="I84" s="99"/>
      <c r="J84" s="100"/>
      <c r="K84" s="314">
        <v>0.05</v>
      </c>
      <c r="L84" s="867">
        <f>N77*K84</f>
        <v>2706.1107963992149</v>
      </c>
      <c r="M84" s="868"/>
      <c r="N84" s="57"/>
    </row>
    <row r="85" spans="1:14" ht="15" thickBot="1">
      <c r="B85" s="831" t="s">
        <v>1037</v>
      </c>
      <c r="C85" s="832"/>
      <c r="D85" s="832"/>
      <c r="E85" s="832"/>
      <c r="F85" s="832"/>
      <c r="G85" s="832"/>
      <c r="H85" s="832"/>
      <c r="I85" s="832"/>
      <c r="J85" s="832"/>
      <c r="K85" s="832"/>
      <c r="L85" s="832"/>
      <c r="M85" s="833"/>
      <c r="N85" s="58">
        <f>L82+L83+L84</f>
        <v>16236.664778395289</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70358.880706379583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85.112008676833341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322005</v>
      </c>
      <c r="N48" s="281">
        <f>K48*M48</f>
        <v>644.01</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16653.5</v>
      </c>
      <c r="N49" s="281">
        <f>K49*M49</f>
        <v>20816.875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21460.884999999998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20">
        <f>VLOOKUP(A58,TRANSPORTE!A1:D117,4,FALSE)</f>
        <v>1236</v>
      </c>
      <c r="M58" s="921"/>
      <c r="N58" s="296">
        <f>K58*L58</f>
        <v>2.472</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2.472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1702.2401735366666</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23250.709182213501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4650.1418364427</v>
      </c>
      <c r="M82" s="866"/>
      <c r="N82" s="57"/>
    </row>
    <row r="83" spans="1:14">
      <c r="B83" s="95" t="s">
        <v>1057</v>
      </c>
      <c r="C83" s="96"/>
      <c r="D83" s="96"/>
      <c r="E83" s="96"/>
      <c r="F83" s="96"/>
      <c r="G83" s="96"/>
      <c r="H83" s="96"/>
      <c r="I83" s="93"/>
      <c r="J83" s="94"/>
      <c r="K83" s="313">
        <v>0.05</v>
      </c>
      <c r="L83" s="865">
        <f>N77*K83</f>
        <v>1162.535459110675</v>
      </c>
      <c r="M83" s="866"/>
      <c r="N83" s="57"/>
    </row>
    <row r="84" spans="1:14" ht="15" thickBot="1">
      <c r="B84" s="97" t="s">
        <v>1058</v>
      </c>
      <c r="C84" s="98"/>
      <c r="D84" s="98"/>
      <c r="E84" s="98"/>
      <c r="F84" s="98"/>
      <c r="G84" s="98"/>
      <c r="H84" s="98"/>
      <c r="I84" s="99"/>
      <c r="J84" s="100"/>
      <c r="K84" s="314">
        <v>0.05</v>
      </c>
      <c r="L84" s="867">
        <f>N77*K84</f>
        <v>1162.535459110675</v>
      </c>
      <c r="M84" s="868"/>
      <c r="N84" s="57"/>
    </row>
    <row r="85" spans="1:14" ht="15" thickBot="1">
      <c r="B85" s="831" t="s">
        <v>1037</v>
      </c>
      <c r="C85" s="832"/>
      <c r="D85" s="832"/>
      <c r="E85" s="832"/>
      <c r="F85" s="832"/>
      <c r="G85" s="832"/>
      <c r="H85" s="832"/>
      <c r="I85" s="832"/>
      <c r="J85" s="832"/>
      <c r="K85" s="832"/>
      <c r="L85" s="832"/>
      <c r="M85" s="833"/>
      <c r="N85" s="58">
        <f>L82+L83+L84</f>
        <v>6975.2127546640504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30225.921936877552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21.278002169208335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5674</v>
      </c>
      <c r="N48" s="281">
        <f>K48*M48</f>
        <v>6241.4000000000005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6241.4000000000005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425.56004338416665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6688.2380455533757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1337.6476091106751</v>
      </c>
      <c r="M82" s="866"/>
      <c r="N82" s="57"/>
    </row>
    <row r="83" spans="1:14">
      <c r="B83" s="95" t="s">
        <v>1057</v>
      </c>
      <c r="C83" s="96"/>
      <c r="D83" s="96"/>
      <c r="E83" s="96"/>
      <c r="F83" s="96"/>
      <c r="G83" s="96"/>
      <c r="H83" s="96"/>
      <c r="I83" s="93"/>
      <c r="J83" s="94"/>
      <c r="K83" s="313">
        <v>0.05</v>
      </c>
      <c r="L83" s="865">
        <f>N77*K83</f>
        <v>334.41190227766879</v>
      </c>
      <c r="M83" s="866"/>
      <c r="N83" s="57"/>
    </row>
    <row r="84" spans="1:14" ht="15" thickBot="1">
      <c r="B84" s="97" t="s">
        <v>1058</v>
      </c>
      <c r="C84" s="98"/>
      <c r="D84" s="98"/>
      <c r="E84" s="98"/>
      <c r="F84" s="98"/>
      <c r="G84" s="98"/>
      <c r="H84" s="98"/>
      <c r="I84" s="99"/>
      <c r="J84" s="100"/>
      <c r="K84" s="314">
        <v>0.05</v>
      </c>
      <c r="L84" s="867">
        <f>N77*K84</f>
        <v>334.41190227766879</v>
      </c>
      <c r="M84" s="868"/>
      <c r="N84" s="57"/>
    </row>
    <row r="85" spans="1:14" ht="15" thickBot="1">
      <c r="B85" s="831" t="s">
        <v>1037</v>
      </c>
      <c r="C85" s="832"/>
      <c r="D85" s="832"/>
      <c r="E85" s="832"/>
      <c r="F85" s="832"/>
      <c r="G85" s="832"/>
      <c r="H85" s="832"/>
      <c r="I85" s="832"/>
      <c r="J85" s="832"/>
      <c r="K85" s="832"/>
      <c r="L85" s="832"/>
      <c r="M85" s="833"/>
      <c r="N85" s="58">
        <f>L82+L83+L84</f>
        <v>2006.4714136660127</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8694.709459219388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21.278002169208335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6573</v>
      </c>
      <c r="N48" s="281">
        <f>K48*M48</f>
        <v>7230.3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7230.3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425.56004338416665</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7677.1380455533754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1535.4276091106751</v>
      </c>
      <c r="M82" s="866"/>
      <c r="N82" s="57"/>
    </row>
    <row r="83" spans="1:14">
      <c r="B83" s="95" t="s">
        <v>1057</v>
      </c>
      <c r="C83" s="96"/>
      <c r="D83" s="96"/>
      <c r="E83" s="96"/>
      <c r="F83" s="96"/>
      <c r="G83" s="96"/>
      <c r="H83" s="96"/>
      <c r="I83" s="93"/>
      <c r="J83" s="94"/>
      <c r="K83" s="313">
        <v>0.05</v>
      </c>
      <c r="L83" s="865">
        <f>N77*K83</f>
        <v>383.85690227766878</v>
      </c>
      <c r="M83" s="866"/>
      <c r="N83" s="57"/>
    </row>
    <row r="84" spans="1:14" ht="15" thickBot="1">
      <c r="B84" s="97" t="s">
        <v>1058</v>
      </c>
      <c r="C84" s="98"/>
      <c r="D84" s="98"/>
      <c r="E84" s="98"/>
      <c r="F84" s="98"/>
      <c r="G84" s="98"/>
      <c r="H84" s="98"/>
      <c r="I84" s="99"/>
      <c r="J84" s="100"/>
      <c r="K84" s="314">
        <v>0.05</v>
      </c>
      <c r="L84" s="867">
        <f>N77*K84</f>
        <v>383.85690227766878</v>
      </c>
      <c r="M84" s="868"/>
      <c r="N84" s="57"/>
    </row>
    <row r="85" spans="1:14" ht="15" thickBot="1">
      <c r="B85" s="831" t="s">
        <v>1037</v>
      </c>
      <c r="C85" s="832"/>
      <c r="D85" s="832"/>
      <c r="E85" s="832"/>
      <c r="F85" s="832"/>
      <c r="G85" s="832"/>
      <c r="H85" s="832"/>
      <c r="I85" s="832"/>
      <c r="J85" s="832"/>
      <c r="K85" s="832"/>
      <c r="L85" s="832"/>
      <c r="M85" s="833"/>
      <c r="N85" s="58">
        <f>L82+L83+L84</f>
        <v>2303.1414136660128</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9980.2794592193877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election activeCell="C72" sqref="C72"/>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306.40323123659999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56525</v>
      </c>
      <c r="N48" s="281">
        <f>K48*M48</f>
        <v>62177.500000000007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62177.500000000007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20">
        <f>VLOOKUP(A58,TRANSPORTE!A1:D117,4,FALSE)</f>
        <v>1236</v>
      </c>
      <c r="M58" s="921"/>
      <c r="N58" s="296">
        <f>K58*L58</f>
        <v>1359.6000000000001</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1359.6000000000001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6128.0646247319992</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69971.567855968606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13994.313571193721</v>
      </c>
      <c r="M82" s="866"/>
      <c r="N82" s="57"/>
    </row>
    <row r="83" spans="1:14">
      <c r="B83" s="95" t="s">
        <v>1057</v>
      </c>
      <c r="C83" s="96"/>
      <c r="D83" s="96"/>
      <c r="E83" s="96"/>
      <c r="F83" s="96"/>
      <c r="G83" s="96"/>
      <c r="H83" s="96"/>
      <c r="I83" s="93"/>
      <c r="J83" s="94"/>
      <c r="K83" s="313">
        <v>0.05</v>
      </c>
      <c r="L83" s="865">
        <f>N77*K83</f>
        <v>3498.5783927984303</v>
      </c>
      <c r="M83" s="866"/>
      <c r="N83" s="57"/>
    </row>
    <row r="84" spans="1:14" ht="15" thickBot="1">
      <c r="B84" s="97" t="s">
        <v>1058</v>
      </c>
      <c r="C84" s="98"/>
      <c r="D84" s="98"/>
      <c r="E84" s="98"/>
      <c r="F84" s="98"/>
      <c r="G84" s="98"/>
      <c r="H84" s="98"/>
      <c r="I84" s="99"/>
      <c r="J84" s="100"/>
      <c r="K84" s="314">
        <v>0.05</v>
      </c>
      <c r="L84" s="867">
        <f>N77*K84</f>
        <v>3498.5783927984303</v>
      </c>
      <c r="M84" s="868"/>
      <c r="N84" s="57"/>
    </row>
    <row r="85" spans="1:14" ht="15" thickBot="1">
      <c r="B85" s="831" t="s">
        <v>1037</v>
      </c>
      <c r="C85" s="832"/>
      <c r="D85" s="832"/>
      <c r="E85" s="832"/>
      <c r="F85" s="832"/>
      <c r="G85" s="832"/>
      <c r="H85" s="832"/>
      <c r="I85" s="832"/>
      <c r="J85" s="832"/>
      <c r="K85" s="832"/>
      <c r="L85" s="832"/>
      <c r="M85" s="833"/>
      <c r="N85" s="58">
        <f>L82+L83+L84</f>
        <v>20991.470356790582</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90963.038212759187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160</v>
      </c>
      <c r="B36" s="844" t="str">
        <f>VLOOKUP(A36,EQUIPOS!A6:D154,3,FALSE)</f>
        <v>COMPACTADOR MANUAL VIBRATORIO (RANA) con motor de 6 HP</v>
      </c>
      <c r="C36" s="845"/>
      <c r="D36" s="845"/>
      <c r="E36" s="845"/>
      <c r="F36" s="845"/>
      <c r="G36" s="845"/>
      <c r="H36" s="846"/>
      <c r="I36" s="276"/>
      <c r="J36" s="277"/>
      <c r="K36" s="278">
        <f>VLOOKUP(A36,EQUIPOS!A6:D163,4,FALSE)</f>
        <v>10819</v>
      </c>
      <c r="L36" s="279"/>
      <c r="M36" s="345">
        <v>3</v>
      </c>
      <c r="N36" s="281">
        <f>K36/M36</f>
        <v>3606.3333333333335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425.5600433841667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4031.8933767175004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40946</v>
      </c>
      <c r="N48" s="281">
        <f>K48*M48</f>
        <v>51182.5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51182.5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20">
        <f>VLOOKUP(A60,TRANSPORTE!A1:D117,4,FALSE)</f>
        <v>1172</v>
      </c>
      <c r="M60" s="921"/>
      <c r="N60" s="296">
        <f>K60*L60</f>
        <v>1465</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1465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4255.6004338416669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60934.993810559172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12186.998762111834</v>
      </c>
      <c r="M84" s="866"/>
      <c r="N84" s="57"/>
    </row>
    <row r="85" spans="1:14">
      <c r="B85" s="95" t="s">
        <v>1057</v>
      </c>
      <c r="C85" s="96"/>
      <c r="D85" s="96"/>
      <c r="E85" s="96"/>
      <c r="F85" s="96"/>
      <c r="G85" s="96"/>
      <c r="H85" s="96"/>
      <c r="I85" s="93"/>
      <c r="J85" s="94"/>
      <c r="K85" s="313">
        <v>0.05</v>
      </c>
      <c r="L85" s="865">
        <f>N79*K85</f>
        <v>3046.7496905279586</v>
      </c>
      <c r="M85" s="866"/>
      <c r="N85" s="57"/>
    </row>
    <row r="86" spans="1:14" ht="15" thickBot="1">
      <c r="B86" s="97" t="s">
        <v>1058</v>
      </c>
      <c r="C86" s="98"/>
      <c r="D86" s="98"/>
      <c r="E86" s="98"/>
      <c r="F86" s="98"/>
      <c r="G86" s="98"/>
      <c r="H86" s="98"/>
      <c r="I86" s="99"/>
      <c r="J86" s="100"/>
      <c r="K86" s="314">
        <v>0.05</v>
      </c>
      <c r="L86" s="867">
        <f>N79*K86</f>
        <v>3046.7496905279586</v>
      </c>
      <c r="M86" s="868"/>
      <c r="N86" s="57"/>
    </row>
    <row r="87" spans="1:14" ht="15" thickBot="1">
      <c r="B87" s="831" t="s">
        <v>1037</v>
      </c>
      <c r="C87" s="832"/>
      <c r="D87" s="832"/>
      <c r="E87" s="832"/>
      <c r="F87" s="832"/>
      <c r="G87" s="832"/>
      <c r="H87" s="832"/>
      <c r="I87" s="832"/>
      <c r="J87" s="832"/>
      <c r="K87" s="832"/>
      <c r="L87" s="832"/>
      <c r="M87" s="833"/>
      <c r="N87" s="58">
        <f>L84+L85+L86</f>
        <v>18280.498143167752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79215.491953726916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197</v>
      </c>
      <c r="B36" s="844" t="str">
        <f>VLOOKUP(A36,EQUIPOS!A6:D154,3,FALSE)</f>
        <v>Equipo de perforación (TRACKDRILL), potencia 40 HP, 2100 golpes / minuto</v>
      </c>
      <c r="C36" s="845"/>
      <c r="D36" s="845"/>
      <c r="E36" s="845"/>
      <c r="F36" s="845"/>
      <c r="G36" s="845"/>
      <c r="H36" s="846"/>
      <c r="I36" s="276"/>
      <c r="J36" s="277"/>
      <c r="K36" s="278">
        <f>VLOOKUP(A36,EQUIPOS!A6:D163,4,FALSE)</f>
        <v>182556.5</v>
      </c>
      <c r="L36" s="279"/>
      <c r="M36" s="345">
        <v>2.5</v>
      </c>
      <c r="N36" s="281">
        <f>K36/M36</f>
        <v>73022.600000000006</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383.00403904575001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73405.604039045749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17972</v>
      </c>
      <c r="N48" s="281">
        <f>K48*M48</f>
        <v>18151.72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18151.72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7660.0807809149992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99217.40481996075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19843.480963992151</v>
      </c>
      <c r="M84" s="866"/>
      <c r="N84" s="57"/>
    </row>
    <row r="85" spans="1:14">
      <c r="B85" s="95" t="s">
        <v>1057</v>
      </c>
      <c r="C85" s="96"/>
      <c r="D85" s="96"/>
      <c r="E85" s="96"/>
      <c r="F85" s="96"/>
      <c r="G85" s="96"/>
      <c r="H85" s="96"/>
      <c r="I85" s="93"/>
      <c r="J85" s="94"/>
      <c r="K85" s="313">
        <v>0.05</v>
      </c>
      <c r="L85" s="865">
        <f>N79*K85</f>
        <v>4960.8702409980378</v>
      </c>
      <c r="M85" s="866"/>
      <c r="N85" s="57"/>
    </row>
    <row r="86" spans="1:14" ht="15" thickBot="1">
      <c r="B86" s="97" t="s">
        <v>1058</v>
      </c>
      <c r="C86" s="98"/>
      <c r="D86" s="98"/>
      <c r="E86" s="98"/>
      <c r="F86" s="98"/>
      <c r="G86" s="98"/>
      <c r="H86" s="98"/>
      <c r="I86" s="99"/>
      <c r="J86" s="100"/>
      <c r="K86" s="314">
        <v>0.05</v>
      </c>
      <c r="L86" s="867">
        <f>N79*K86</f>
        <v>4960.8702409980378</v>
      </c>
      <c r="M86" s="868"/>
      <c r="N86" s="57"/>
    </row>
    <row r="87" spans="1:14" ht="15" thickBot="1">
      <c r="B87" s="831" t="s">
        <v>1037</v>
      </c>
      <c r="C87" s="832"/>
      <c r="D87" s="832"/>
      <c r="E87" s="832"/>
      <c r="F87" s="832"/>
      <c r="G87" s="832"/>
      <c r="H87" s="832"/>
      <c r="I87" s="832"/>
      <c r="J87" s="832"/>
      <c r="K87" s="832"/>
      <c r="L87" s="832"/>
      <c r="M87" s="833"/>
      <c r="N87" s="58">
        <f>L84+L85+L86</f>
        <v>29765.221445988231</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128982.62626594899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197</v>
      </c>
      <c r="B36" s="844" t="str">
        <f>VLOOKUP(A36,EQUIPOS!A6:D154,3,FALSE)</f>
        <v>Equipo de perforación (TRACKDRILL), potencia 40 HP, 2100 golpes / minuto</v>
      </c>
      <c r="C36" s="845"/>
      <c r="D36" s="845"/>
      <c r="E36" s="845"/>
      <c r="F36" s="845"/>
      <c r="G36" s="845"/>
      <c r="H36" s="846"/>
      <c r="I36" s="276"/>
      <c r="J36" s="277"/>
      <c r="K36" s="278">
        <f>VLOOKUP(A36,EQUIPOS!A6:D163,4,FALSE)</f>
        <v>182556.5</v>
      </c>
      <c r="L36" s="279"/>
      <c r="M36" s="345">
        <v>1.25</v>
      </c>
      <c r="N36" s="281">
        <f>K36/M36</f>
        <v>146045.20000000001</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1021.344104122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147066.544104122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17972</v>
      </c>
      <c r="N48" s="281">
        <f>K48*M48</f>
        <v>18151.72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18151.72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20426.882082439999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185645.14618656199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37129.029237312403</v>
      </c>
      <c r="M84" s="866"/>
      <c r="N84" s="57"/>
    </row>
    <row r="85" spans="1:14">
      <c r="B85" s="95" t="s">
        <v>1057</v>
      </c>
      <c r="C85" s="96"/>
      <c r="D85" s="96"/>
      <c r="E85" s="96"/>
      <c r="F85" s="96"/>
      <c r="G85" s="96"/>
      <c r="H85" s="96"/>
      <c r="I85" s="93"/>
      <c r="J85" s="94"/>
      <c r="K85" s="313">
        <v>0.05</v>
      </c>
      <c r="L85" s="865">
        <f>N79*K85</f>
        <v>9282.2573093281007</v>
      </c>
      <c r="M85" s="866"/>
      <c r="N85" s="57"/>
    </row>
    <row r="86" spans="1:14" ht="15" thickBot="1">
      <c r="B86" s="97" t="s">
        <v>1058</v>
      </c>
      <c r="C86" s="98"/>
      <c r="D86" s="98"/>
      <c r="E86" s="98"/>
      <c r="F86" s="98"/>
      <c r="G86" s="98"/>
      <c r="H86" s="98"/>
      <c r="I86" s="99"/>
      <c r="J86" s="100"/>
      <c r="K86" s="314">
        <v>0.05</v>
      </c>
      <c r="L86" s="867">
        <f>N79*K86</f>
        <v>9282.2573093281007</v>
      </c>
      <c r="M86" s="868"/>
      <c r="N86" s="57"/>
    </row>
    <row r="87" spans="1:14" ht="15" thickBot="1">
      <c r="B87" s="831" t="s">
        <v>1037</v>
      </c>
      <c r="C87" s="832"/>
      <c r="D87" s="832"/>
      <c r="E87" s="832"/>
      <c r="F87" s="832"/>
      <c r="G87" s="832"/>
      <c r="H87" s="832"/>
      <c r="I87" s="832"/>
      <c r="J87" s="832"/>
      <c r="K87" s="832"/>
      <c r="L87" s="832"/>
      <c r="M87" s="833"/>
      <c r="N87" s="58">
        <f>L84+L85+L86</f>
        <v>55693.543855968608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241338.69004253059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314</v>
      </c>
      <c r="B36" s="844" t="str">
        <f>VLOOKUP(A36,EQUIPOS!A6:D154,3,FALSE)</f>
        <v xml:space="preserve">Retroexcavadora E-200 sobre orugas
</v>
      </c>
      <c r="C36" s="845"/>
      <c r="D36" s="845"/>
      <c r="E36" s="845"/>
      <c r="F36" s="845"/>
      <c r="G36" s="845"/>
      <c r="H36" s="846"/>
      <c r="I36" s="276"/>
      <c r="J36" s="277"/>
      <c r="K36" s="278">
        <f>VLOOKUP(A36,EQUIPOS!A6:D163,4,FALSE)</f>
        <v>202605</v>
      </c>
      <c r="L36" s="279"/>
      <c r="M36" s="345">
        <v>23</v>
      </c>
      <c r="N36" s="281">
        <f>K36/M36</f>
        <v>8808.9130434782601</v>
      </c>
    </row>
    <row r="37" spans="1:14">
      <c r="A37" s="119" t="s">
        <v>328</v>
      </c>
      <c r="B37" s="844" t="str">
        <f>VLOOKUP(A37,EQUIPOS!A7:D154,3,FALSE)</f>
        <v xml:space="preserve">Taco metálico o puntal (escamas en concreto)
</v>
      </c>
      <c r="C37" s="845"/>
      <c r="D37" s="845"/>
      <c r="E37" s="845"/>
      <c r="F37" s="845"/>
      <c r="G37" s="845"/>
      <c r="H37" s="846"/>
      <c r="I37" s="430"/>
      <c r="J37" s="431"/>
      <c r="K37" s="278">
        <f>VLOOKUP(A37,EQUIPOS!A7:D164,4,FALSE)</f>
        <v>104</v>
      </c>
      <c r="L37" s="344"/>
      <c r="M37" s="345">
        <v>1</v>
      </c>
      <c r="N37" s="281">
        <f>K37/M37</f>
        <v>104</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N75*M41</f>
        <v>1021.344104122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9934.2571476002595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2250</v>
      </c>
      <c r="N48" s="281">
        <f>K48*M48</f>
        <v>787.5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5750</v>
      </c>
      <c r="N49" s="281">
        <f>K49*M49</f>
        <v>5750</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47328</v>
      </c>
      <c r="N50" s="281">
        <f>K50*M50</f>
        <v>179846.39999999999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14002</v>
      </c>
      <c r="N51" s="281">
        <f>K51*M51</f>
        <v>2520.36</v>
      </c>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188904.25999999998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20">
        <f>VLOOKUP(A58,TRANSPORTE!A1:D117,4,FALSE)</f>
        <v>1236</v>
      </c>
      <c r="M58" s="921"/>
      <c r="N58" s="296">
        <f>K58*L58</f>
        <v>222.48</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222.48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20426.882082439999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219487.87923004024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43897.575846008054</v>
      </c>
      <c r="M82" s="866"/>
      <c r="N82" s="57"/>
    </row>
    <row r="83" spans="1:14">
      <c r="B83" s="95" t="s">
        <v>1057</v>
      </c>
      <c r="C83" s="96"/>
      <c r="D83" s="96"/>
      <c r="E83" s="96"/>
      <c r="F83" s="96"/>
      <c r="G83" s="96"/>
      <c r="H83" s="96"/>
      <c r="I83" s="93"/>
      <c r="J83" s="94"/>
      <c r="K83" s="313">
        <v>0.05</v>
      </c>
      <c r="L83" s="865">
        <f>N77*K83</f>
        <v>10974.393961502014</v>
      </c>
      <c r="M83" s="866"/>
      <c r="N83" s="57"/>
    </row>
    <row r="84" spans="1:14" ht="15" thickBot="1">
      <c r="B84" s="97" t="s">
        <v>1058</v>
      </c>
      <c r="C84" s="98"/>
      <c r="D84" s="98"/>
      <c r="E84" s="98"/>
      <c r="F84" s="98"/>
      <c r="G84" s="98"/>
      <c r="H84" s="98"/>
      <c r="I84" s="99"/>
      <c r="J84" s="100"/>
      <c r="K84" s="314">
        <v>0.05</v>
      </c>
      <c r="L84" s="867">
        <f>N77*K84</f>
        <v>10974.393961502014</v>
      </c>
      <c r="M84" s="868"/>
      <c r="N84" s="57"/>
    </row>
    <row r="85" spans="1:14" ht="15" thickBot="1">
      <c r="B85" s="831" t="s">
        <v>1037</v>
      </c>
      <c r="C85" s="832"/>
      <c r="D85" s="832"/>
      <c r="E85" s="832"/>
      <c r="F85" s="832"/>
      <c r="G85" s="832"/>
      <c r="H85" s="832"/>
      <c r="I85" s="832"/>
      <c r="J85" s="832"/>
      <c r="K85" s="832"/>
      <c r="L85" s="832"/>
      <c r="M85" s="833"/>
      <c r="N85" s="58">
        <f>L82+L83+L84</f>
        <v>65846.363769012081</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285334.24299905234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election activeCell="C72" sqref="C72"/>
    </sheetView>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N75*M41</f>
        <v>51.067205206099999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16909.5</v>
      </c>
      <c r="N48" s="281">
        <f>K48*M48</f>
        <v>16909.5</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1004</v>
      </c>
      <c r="N49" s="281">
        <f>K49*M49</f>
        <v>4016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31" t="s">
        <v>1037</v>
      </c>
      <c r="C53" s="832"/>
      <c r="D53" s="832"/>
      <c r="E53" s="832"/>
      <c r="F53" s="832"/>
      <c r="G53" s="832"/>
      <c r="H53" s="832"/>
      <c r="I53" s="832"/>
      <c r="J53" s="832"/>
      <c r="K53" s="832"/>
      <c r="L53" s="832"/>
      <c r="M53" s="833"/>
      <c r="N53" s="403">
        <f>SUM(N48:N52)</f>
        <v>20925.5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B58" s="52"/>
      <c r="C58" s="326"/>
      <c r="D58" s="326"/>
      <c r="E58" s="326"/>
      <c r="F58" s="326"/>
      <c r="G58" s="326"/>
      <c r="H58" s="320"/>
      <c r="I58" s="288"/>
      <c r="J58" s="295"/>
      <c r="K58" s="288"/>
      <c r="L58" s="920"/>
      <c r="M58" s="921"/>
      <c r="N58" s="296"/>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133"/>
    </row>
    <row r="75" spans="1:15" ht="15" thickBot="1">
      <c r="B75" s="837" t="s">
        <v>1037</v>
      </c>
      <c r="C75" s="838"/>
      <c r="D75" s="838"/>
      <c r="E75" s="838"/>
      <c r="F75" s="838"/>
      <c r="G75" s="838"/>
      <c r="H75" s="838"/>
      <c r="I75" s="838"/>
      <c r="J75" s="838"/>
      <c r="K75" s="838"/>
      <c r="L75" s="838"/>
      <c r="M75" s="839"/>
      <c r="N75" s="469">
        <f>SUM(N69:N74)</f>
        <v>510.67205206099999</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21487.239257267101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4297.4478514534203</v>
      </c>
      <c r="M82" s="866"/>
      <c r="N82" s="57"/>
    </row>
    <row r="83" spans="1:14">
      <c r="B83" s="95" t="s">
        <v>1057</v>
      </c>
      <c r="C83" s="96"/>
      <c r="D83" s="96"/>
      <c r="E83" s="96"/>
      <c r="F83" s="96"/>
      <c r="G83" s="96"/>
      <c r="H83" s="96"/>
      <c r="I83" s="93"/>
      <c r="J83" s="94"/>
      <c r="K83" s="313">
        <v>0.05</v>
      </c>
      <c r="L83" s="865">
        <f>N77*K83</f>
        <v>1074.3619628633551</v>
      </c>
      <c r="M83" s="866"/>
      <c r="N83" s="57"/>
    </row>
    <row r="84" spans="1:14" ht="15" thickBot="1">
      <c r="B84" s="97" t="s">
        <v>1058</v>
      </c>
      <c r="C84" s="98"/>
      <c r="D84" s="98"/>
      <c r="E84" s="98"/>
      <c r="F84" s="98"/>
      <c r="G84" s="98"/>
      <c r="H84" s="98"/>
      <c r="I84" s="99"/>
      <c r="J84" s="100"/>
      <c r="K84" s="314">
        <v>0.05</v>
      </c>
      <c r="L84" s="867">
        <f>N77*K84</f>
        <v>1074.3619628633551</v>
      </c>
      <c r="M84" s="868"/>
      <c r="N84" s="57"/>
    </row>
    <row r="85" spans="1:14" ht="15" thickBot="1">
      <c r="B85" s="831" t="s">
        <v>1037</v>
      </c>
      <c r="C85" s="832"/>
      <c r="D85" s="832"/>
      <c r="E85" s="832"/>
      <c r="F85" s="832"/>
      <c r="G85" s="832"/>
      <c r="H85" s="832"/>
      <c r="I85" s="832"/>
      <c r="J85" s="832"/>
      <c r="K85" s="832"/>
      <c r="L85" s="832"/>
      <c r="M85" s="833"/>
      <c r="N85" s="58">
        <f>L82+L83+L84</f>
        <v>6446.1717771801304</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27933.411034447232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269</v>
      </c>
      <c r="B36" s="844" t="str">
        <f>VLOOKUP(A36,EQUIPOS!A6:D154,3,FALSE)</f>
        <v>Motoniveladora  potencia 215 HP, ancho de cuchilla 4,27 m, peso 18 ton.</v>
      </c>
      <c r="C36" s="845"/>
      <c r="D36" s="845"/>
      <c r="E36" s="845"/>
      <c r="F36" s="845"/>
      <c r="G36" s="845"/>
      <c r="H36" s="846"/>
      <c r="I36" s="276"/>
      <c r="J36" s="277"/>
      <c r="K36" s="278">
        <f>VLOOKUP(A36,EQUIPOS!A6:D163,4,FALSE)</f>
        <v>195859</v>
      </c>
      <c r="L36" s="279"/>
      <c r="M36" s="345">
        <v>15</v>
      </c>
      <c r="N36" s="281">
        <f>K36/M36</f>
        <v>13057.266666666666</v>
      </c>
    </row>
    <row r="37" spans="1:14">
      <c r="A37" s="119" t="s">
        <v>365</v>
      </c>
      <c r="B37" s="844" t="str">
        <f>VLOOKUP(A37,EQUIPOS!A7:D154,3,FALSE)</f>
        <v xml:space="preserve">Vibrocompatador, potencia 153 HP, peso 10 Ton. </v>
      </c>
      <c r="C37" s="845"/>
      <c r="D37" s="845"/>
      <c r="E37" s="845"/>
      <c r="F37" s="845"/>
      <c r="G37" s="845"/>
      <c r="H37" s="846"/>
      <c r="I37" s="430"/>
      <c r="J37" s="431"/>
      <c r="K37" s="278">
        <f>VLOOKUP(A37,EQUIPOS!A7:D164,4,FALSE)</f>
        <v>155840</v>
      </c>
      <c r="L37" s="344"/>
      <c r="M37" s="345">
        <v>15</v>
      </c>
      <c r="N37" s="281">
        <f>K37/M37</f>
        <v>10389.333333333334</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106.39001084604166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23552.990010846039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25000</v>
      </c>
      <c r="N48" s="281">
        <f>K48*M48</f>
        <v>26250</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28090</v>
      </c>
      <c r="N49" s="281">
        <f>K49*M49</f>
        <v>842700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868950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20">
        <f>VLOOKUP(A60,TRANSPORTE!A1:D117,4,FALSE)</f>
        <v>1236</v>
      </c>
      <c r="M60" s="921"/>
      <c r="N60" s="296">
        <f>K60*L60</f>
        <v>1297.8</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1297.8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2127.800216920833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895928.59022776689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179185.7180455534</v>
      </c>
      <c r="M84" s="866"/>
      <c r="N84" s="57"/>
    </row>
    <row r="85" spans="1:14">
      <c r="B85" s="95" t="s">
        <v>1057</v>
      </c>
      <c r="C85" s="96"/>
      <c r="D85" s="96"/>
      <c r="E85" s="96"/>
      <c r="F85" s="96"/>
      <c r="G85" s="96"/>
      <c r="H85" s="96"/>
      <c r="I85" s="93"/>
      <c r="J85" s="94"/>
      <c r="K85" s="313">
        <v>0.05</v>
      </c>
      <c r="L85" s="865">
        <f>N79*K85</f>
        <v>44796.429511388349</v>
      </c>
      <c r="M85" s="866"/>
      <c r="N85" s="57"/>
    </row>
    <row r="86" spans="1:14" ht="15" thickBot="1">
      <c r="B86" s="97" t="s">
        <v>1058</v>
      </c>
      <c r="C86" s="98"/>
      <c r="D86" s="98"/>
      <c r="E86" s="98"/>
      <c r="F86" s="98"/>
      <c r="G86" s="98"/>
      <c r="H86" s="98"/>
      <c r="I86" s="99"/>
      <c r="J86" s="100"/>
      <c r="K86" s="314">
        <v>0.05</v>
      </c>
      <c r="L86" s="867">
        <f>N79*K86</f>
        <v>44796.429511388349</v>
      </c>
      <c r="M86" s="868"/>
      <c r="N86" s="57"/>
    </row>
    <row r="87" spans="1:14" ht="15" thickBot="1">
      <c r="B87" s="831" t="s">
        <v>1037</v>
      </c>
      <c r="C87" s="832"/>
      <c r="D87" s="832"/>
      <c r="E87" s="832"/>
      <c r="F87" s="832"/>
      <c r="G87" s="832"/>
      <c r="H87" s="832"/>
      <c r="I87" s="832"/>
      <c r="J87" s="832"/>
      <c r="K87" s="832"/>
      <c r="L87" s="832"/>
      <c r="M87" s="833"/>
      <c r="N87" s="58">
        <f>L84+L85+L86</f>
        <v>268778.57706833008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1164707.1672960969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2.25" customHeight="1" thickBot="1">
      <c r="A31" t="s">
        <v>1929</v>
      </c>
      <c r="B31" s="86" t="s">
        <v>1228</v>
      </c>
      <c r="C31" s="973" t="s">
        <v>2261</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107511.5</v>
      </c>
      <c r="N50" s="281">
        <f>K50*M50</f>
        <v>215023</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91999</v>
      </c>
      <c r="N51" s="281">
        <f>K51*M51</f>
        <v>45999.5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429882.45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447328.21963992144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89465.643927984289</v>
      </c>
      <c r="M84" s="866"/>
      <c r="N84" s="57"/>
    </row>
    <row r="85" spans="1:14">
      <c r="B85" s="95" t="s">
        <v>1057</v>
      </c>
      <c r="C85" s="96"/>
      <c r="D85" s="96"/>
      <c r="E85" s="96"/>
      <c r="F85" s="96"/>
      <c r="G85" s="96"/>
      <c r="H85" s="96"/>
      <c r="I85" s="93"/>
      <c r="J85" s="94"/>
      <c r="K85" s="313">
        <v>0.05</v>
      </c>
      <c r="L85" s="865">
        <f>N79*K85</f>
        <v>22366.410981996072</v>
      </c>
      <c r="M85" s="866"/>
      <c r="N85" s="57"/>
    </row>
    <row r="86" spans="1:14" ht="15" thickBot="1">
      <c r="B86" s="97" t="s">
        <v>1058</v>
      </c>
      <c r="C86" s="98"/>
      <c r="D86" s="98"/>
      <c r="E86" s="98"/>
      <c r="F86" s="98"/>
      <c r="G86" s="98"/>
      <c r="H86" s="98"/>
      <c r="I86" s="99"/>
      <c r="J86" s="100"/>
      <c r="K86" s="314">
        <v>0.05</v>
      </c>
      <c r="L86" s="867">
        <f>N79*K86</f>
        <v>22366.410981996072</v>
      </c>
      <c r="M86" s="868"/>
      <c r="N86" s="57"/>
    </row>
    <row r="87" spans="1:14" ht="15" thickBot="1">
      <c r="B87" s="831" t="s">
        <v>1037</v>
      </c>
      <c r="C87" s="832"/>
      <c r="D87" s="832"/>
      <c r="E87" s="832"/>
      <c r="F87" s="832"/>
      <c r="G87" s="832"/>
      <c r="H87" s="832"/>
      <c r="I87" s="832"/>
      <c r="J87" s="832"/>
      <c r="K87" s="832"/>
      <c r="L87" s="832"/>
      <c r="M87" s="833"/>
      <c r="N87" s="58">
        <f>L84+L85+L86</f>
        <v>134198.46589197643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581526.68553189794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1.5" customHeight="1" thickBot="1">
      <c r="A31" t="s">
        <v>1929</v>
      </c>
      <c r="B31" s="86" t="s">
        <v>1776</v>
      </c>
      <c r="C31" s="973" t="s">
        <v>2262</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107511.5</v>
      </c>
      <c r="N50" s="281">
        <f>K50*M50</f>
        <v>215023</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129115</v>
      </c>
      <c r="N51" s="281">
        <f>K51*M51</f>
        <v>64557.5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448440.45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465886.21963992144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93177.243927984295</v>
      </c>
      <c r="M84" s="866"/>
      <c r="N84" s="57"/>
    </row>
    <row r="85" spans="1:14">
      <c r="B85" s="95" t="s">
        <v>1057</v>
      </c>
      <c r="C85" s="96"/>
      <c r="D85" s="96"/>
      <c r="E85" s="96"/>
      <c r="F85" s="96"/>
      <c r="G85" s="96"/>
      <c r="H85" s="96"/>
      <c r="I85" s="93"/>
      <c r="J85" s="94"/>
      <c r="K85" s="313">
        <v>0.05</v>
      </c>
      <c r="L85" s="865">
        <f>N79*K85</f>
        <v>23294.310981996074</v>
      </c>
      <c r="M85" s="866"/>
      <c r="N85" s="57"/>
    </row>
    <row r="86" spans="1:14" ht="15" thickBot="1">
      <c r="B86" s="97" t="s">
        <v>1058</v>
      </c>
      <c r="C86" s="98"/>
      <c r="D86" s="98"/>
      <c r="E86" s="98"/>
      <c r="F86" s="98"/>
      <c r="G86" s="98"/>
      <c r="H86" s="98"/>
      <c r="I86" s="99"/>
      <c r="J86" s="100"/>
      <c r="K86" s="314">
        <v>0.05</v>
      </c>
      <c r="L86" s="867">
        <f>N79*K86</f>
        <v>23294.310981996074</v>
      </c>
      <c r="M86" s="868"/>
      <c r="N86" s="57"/>
    </row>
    <row r="87" spans="1:14" ht="15" thickBot="1">
      <c r="B87" s="831" t="s">
        <v>1037</v>
      </c>
      <c r="C87" s="832"/>
      <c r="D87" s="832"/>
      <c r="E87" s="832"/>
      <c r="F87" s="832"/>
      <c r="G87" s="832"/>
      <c r="H87" s="832"/>
      <c r="I87" s="832"/>
      <c r="J87" s="832"/>
      <c r="K87" s="832"/>
      <c r="L87" s="832"/>
      <c r="M87" s="833"/>
      <c r="N87" s="58">
        <f>L84+L85+L86</f>
        <v>139765.86589197643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605652.08553189784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election activeCell="C72" sqref="C72"/>
    </sheetView>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1777</v>
      </c>
      <c r="C31" s="973" t="s">
        <v>2263</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107511.5</v>
      </c>
      <c r="N50" s="281">
        <f>K50*M50</f>
        <v>215023</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194971</v>
      </c>
      <c r="N51" s="281">
        <f>K51*M51</f>
        <v>97485.5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481368.45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498814.21963992144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99762.843927984301</v>
      </c>
      <c r="M84" s="866"/>
      <c r="N84" s="57"/>
    </row>
    <row r="85" spans="1:14">
      <c r="B85" s="95" t="s">
        <v>1057</v>
      </c>
      <c r="C85" s="96"/>
      <c r="D85" s="96"/>
      <c r="E85" s="96"/>
      <c r="F85" s="96"/>
      <c r="G85" s="96"/>
      <c r="H85" s="96"/>
      <c r="I85" s="93"/>
      <c r="J85" s="94"/>
      <c r="K85" s="313">
        <v>0.05</v>
      </c>
      <c r="L85" s="865">
        <f>N79*K85</f>
        <v>24940.710981996075</v>
      </c>
      <c r="M85" s="866"/>
      <c r="N85" s="57"/>
    </row>
    <row r="86" spans="1:14" ht="15" thickBot="1">
      <c r="B86" s="97" t="s">
        <v>1058</v>
      </c>
      <c r="C86" s="98"/>
      <c r="D86" s="98"/>
      <c r="E86" s="98"/>
      <c r="F86" s="98"/>
      <c r="G86" s="98"/>
      <c r="H86" s="98"/>
      <c r="I86" s="99"/>
      <c r="J86" s="100"/>
      <c r="K86" s="314">
        <v>0.05</v>
      </c>
      <c r="L86" s="867">
        <f>N79*K86</f>
        <v>24940.710981996075</v>
      </c>
      <c r="M86" s="868"/>
      <c r="N86" s="57"/>
    </row>
    <row r="87" spans="1:14" ht="15" thickBot="1">
      <c r="B87" s="831" t="s">
        <v>1037</v>
      </c>
      <c r="C87" s="832"/>
      <c r="D87" s="832"/>
      <c r="E87" s="832"/>
      <c r="F87" s="832"/>
      <c r="G87" s="832"/>
      <c r="H87" s="832"/>
      <c r="I87" s="832"/>
      <c r="J87" s="832"/>
      <c r="K87" s="832"/>
      <c r="L87" s="832"/>
      <c r="M87" s="833"/>
      <c r="N87" s="58">
        <f>L84+L85+L86</f>
        <v>149644.26589197645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648458.48553189787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7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9.25" customHeight="1" thickBot="1">
      <c r="A31" t="s">
        <v>1929</v>
      </c>
      <c r="B31" s="86" t="s">
        <v>1778</v>
      </c>
      <c r="C31" s="973" t="s">
        <v>2264</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95613</v>
      </c>
      <c r="N49" s="281">
        <f>K49*M49</f>
        <v>109954.95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107511.5</v>
      </c>
      <c r="N50" s="281">
        <f>K50*M50</f>
        <v>215023</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194971</v>
      </c>
      <c r="N51" s="281">
        <f>K51*M51</f>
        <v>97485.5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481368.45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498814.21963992144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99762.843927984301</v>
      </c>
      <c r="M84" s="866"/>
      <c r="N84" s="57"/>
    </row>
    <row r="85" spans="1:14">
      <c r="B85" s="95" t="s">
        <v>1057</v>
      </c>
      <c r="C85" s="96"/>
      <c r="D85" s="96"/>
      <c r="E85" s="96"/>
      <c r="F85" s="96"/>
      <c r="G85" s="96"/>
      <c r="H85" s="96"/>
      <c r="I85" s="93"/>
      <c r="J85" s="94"/>
      <c r="K85" s="313">
        <v>0.05</v>
      </c>
      <c r="L85" s="865">
        <f>N79*K85</f>
        <v>24940.710981996075</v>
      </c>
      <c r="M85" s="866"/>
      <c r="N85" s="57"/>
    </row>
    <row r="86" spans="1:14" ht="15" thickBot="1">
      <c r="B86" s="97" t="s">
        <v>1058</v>
      </c>
      <c r="C86" s="98"/>
      <c r="D86" s="98"/>
      <c r="E86" s="98"/>
      <c r="F86" s="98"/>
      <c r="G86" s="98"/>
      <c r="H86" s="98"/>
      <c r="I86" s="99"/>
      <c r="J86" s="100"/>
      <c r="K86" s="314">
        <v>0.05</v>
      </c>
      <c r="L86" s="867">
        <f>N79*K86</f>
        <v>24940.710981996075</v>
      </c>
      <c r="M86" s="868"/>
      <c r="N86" s="57"/>
    </row>
    <row r="87" spans="1:14" ht="15" thickBot="1">
      <c r="B87" s="831" t="s">
        <v>1037</v>
      </c>
      <c r="C87" s="832"/>
      <c r="D87" s="832"/>
      <c r="E87" s="832"/>
      <c r="F87" s="832"/>
      <c r="G87" s="832"/>
      <c r="H87" s="832"/>
      <c r="I87" s="832"/>
      <c r="J87" s="832"/>
      <c r="K87" s="832"/>
      <c r="L87" s="832"/>
      <c r="M87" s="833"/>
      <c r="N87" s="58">
        <f>L84+L85+L86</f>
        <v>149644.26589197645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648458.48553189787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election activeCell="C72" sqref="C72"/>
    </sheetView>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1229</v>
      </c>
      <c r="C31" s="973" t="s">
        <v>1818</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95613</v>
      </c>
      <c r="N49" s="281">
        <f>K49*M49</f>
        <v>47806.5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107511.5</v>
      </c>
      <c r="N50" s="281">
        <f>K50*M50</f>
        <v>107511.5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86057</v>
      </c>
      <c r="N51" s="281">
        <f>K51*M51</f>
        <v>86057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300280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317725.76963992149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63545.153927984298</v>
      </c>
      <c r="M84" s="866"/>
      <c r="N84" s="57"/>
    </row>
    <row r="85" spans="1:14">
      <c r="B85" s="95" t="s">
        <v>1057</v>
      </c>
      <c r="C85" s="96"/>
      <c r="D85" s="96"/>
      <c r="E85" s="96"/>
      <c r="F85" s="96"/>
      <c r="G85" s="96"/>
      <c r="H85" s="96"/>
      <c r="I85" s="93"/>
      <c r="J85" s="94"/>
      <c r="K85" s="313">
        <v>0.05</v>
      </c>
      <c r="L85" s="865">
        <f>N79*K85</f>
        <v>15886.288481996075</v>
      </c>
      <c r="M85" s="866"/>
      <c r="N85" s="57"/>
    </row>
    <row r="86" spans="1:14" ht="15" thickBot="1">
      <c r="B86" s="97" t="s">
        <v>1058</v>
      </c>
      <c r="C86" s="98"/>
      <c r="D86" s="98"/>
      <c r="E86" s="98"/>
      <c r="F86" s="98"/>
      <c r="G86" s="98"/>
      <c r="H86" s="98"/>
      <c r="I86" s="99"/>
      <c r="J86" s="100"/>
      <c r="K86" s="314">
        <v>0.05</v>
      </c>
      <c r="L86" s="867">
        <f>N79*K86</f>
        <v>15886.288481996075</v>
      </c>
      <c r="M86" s="868"/>
      <c r="N86" s="57"/>
    </row>
    <row r="87" spans="1:14" ht="15" thickBot="1">
      <c r="B87" s="831" t="s">
        <v>1037</v>
      </c>
      <c r="C87" s="832"/>
      <c r="D87" s="832"/>
      <c r="E87" s="832"/>
      <c r="F87" s="832"/>
      <c r="G87" s="832"/>
      <c r="H87" s="832"/>
      <c r="I87" s="832"/>
      <c r="J87" s="832"/>
      <c r="K87" s="832"/>
      <c r="L87" s="832"/>
      <c r="M87" s="833"/>
      <c r="N87" s="58">
        <f>L84+L85+L86</f>
        <v>95317.730891976447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413043.50053189794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1779</v>
      </c>
      <c r="C31" s="973" t="s">
        <v>1780</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95613</v>
      </c>
      <c r="N49" s="281">
        <f>K49*M49</f>
        <v>47806.5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107511.5</v>
      </c>
      <c r="N50" s="281">
        <f>K50*M50</f>
        <v>107511.5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86057</v>
      </c>
      <c r="N51" s="281">
        <f>K51*M51</f>
        <v>86057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300280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317725.76963992149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63545.153927984298</v>
      </c>
      <c r="M84" s="866"/>
      <c r="N84" s="57"/>
    </row>
    <row r="85" spans="1:14">
      <c r="B85" s="95" t="s">
        <v>1057</v>
      </c>
      <c r="C85" s="96"/>
      <c r="D85" s="96"/>
      <c r="E85" s="96"/>
      <c r="F85" s="96"/>
      <c r="G85" s="96"/>
      <c r="H85" s="96"/>
      <c r="I85" s="93"/>
      <c r="J85" s="94"/>
      <c r="K85" s="313">
        <v>0.05</v>
      </c>
      <c r="L85" s="865">
        <f>N79*K85</f>
        <v>15886.288481996075</v>
      </c>
      <c r="M85" s="866"/>
      <c r="N85" s="57"/>
    </row>
    <row r="86" spans="1:14" ht="15" thickBot="1">
      <c r="B86" s="97" t="s">
        <v>1058</v>
      </c>
      <c r="C86" s="98"/>
      <c r="D86" s="98"/>
      <c r="E86" s="98"/>
      <c r="F86" s="98"/>
      <c r="G86" s="98"/>
      <c r="H86" s="98"/>
      <c r="I86" s="99"/>
      <c r="J86" s="100"/>
      <c r="K86" s="314">
        <v>0.05</v>
      </c>
      <c r="L86" s="867">
        <f>N79*K86</f>
        <v>15886.288481996075</v>
      </c>
      <c r="M86" s="868"/>
      <c r="N86" s="57"/>
    </row>
    <row r="87" spans="1:14" ht="15" thickBot="1">
      <c r="B87" s="831" t="s">
        <v>1037</v>
      </c>
      <c r="C87" s="832"/>
      <c r="D87" s="832"/>
      <c r="E87" s="832"/>
      <c r="F87" s="832"/>
      <c r="G87" s="832"/>
      <c r="H87" s="832"/>
      <c r="I87" s="832"/>
      <c r="J87" s="832"/>
      <c r="K87" s="832"/>
      <c r="L87" s="832"/>
      <c r="M87" s="833"/>
      <c r="N87" s="58">
        <f>L84+L85+L86</f>
        <v>95317.730891976447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413043.50053189794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election activeCell="C72" sqref="C72"/>
    </sheetView>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1781</v>
      </c>
      <c r="C31" s="973" t="s">
        <v>1782</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95613</v>
      </c>
      <c r="N49" s="281">
        <f>K49*M49</f>
        <v>47806.5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107511.5</v>
      </c>
      <c r="N50" s="281">
        <f>K50*M50</f>
        <v>107511.5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86057</v>
      </c>
      <c r="N51" s="281">
        <f>K51*M51</f>
        <v>86057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300280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317725.76963992149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63545.153927984298</v>
      </c>
      <c r="M84" s="866"/>
      <c r="N84" s="57"/>
    </row>
    <row r="85" spans="1:14">
      <c r="B85" s="95" t="s">
        <v>1057</v>
      </c>
      <c r="C85" s="96"/>
      <c r="D85" s="96"/>
      <c r="E85" s="96"/>
      <c r="F85" s="96"/>
      <c r="G85" s="96"/>
      <c r="H85" s="96"/>
      <c r="I85" s="93"/>
      <c r="J85" s="94"/>
      <c r="K85" s="313">
        <v>0.05</v>
      </c>
      <c r="L85" s="865">
        <f>N79*K85</f>
        <v>15886.288481996075</v>
      </c>
      <c r="M85" s="866"/>
      <c r="N85" s="57"/>
    </row>
    <row r="86" spans="1:14" ht="15" thickBot="1">
      <c r="B86" s="97" t="s">
        <v>1058</v>
      </c>
      <c r="C86" s="98"/>
      <c r="D86" s="98"/>
      <c r="E86" s="98"/>
      <c r="F86" s="98"/>
      <c r="G86" s="98"/>
      <c r="H86" s="98"/>
      <c r="I86" s="99"/>
      <c r="J86" s="100"/>
      <c r="K86" s="314">
        <v>0.05</v>
      </c>
      <c r="L86" s="867">
        <f>N79*K86</f>
        <v>15886.288481996075</v>
      </c>
      <c r="M86" s="868"/>
      <c r="N86" s="57"/>
    </row>
    <row r="87" spans="1:14" ht="15" thickBot="1">
      <c r="B87" s="831" t="s">
        <v>1037</v>
      </c>
      <c r="C87" s="832"/>
      <c r="D87" s="832"/>
      <c r="E87" s="832"/>
      <c r="F87" s="832"/>
      <c r="G87" s="832"/>
      <c r="H87" s="832"/>
      <c r="I87" s="832"/>
      <c r="J87" s="832"/>
      <c r="K87" s="832"/>
      <c r="L87" s="832"/>
      <c r="M87" s="833"/>
      <c r="N87" s="58">
        <f>L84+L85+L86</f>
        <v>95317.730891976447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413043.50053189794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1783</v>
      </c>
      <c r="C31" s="973" t="s">
        <v>1784</v>
      </c>
      <c r="D31" s="974"/>
      <c r="E31" s="974"/>
      <c r="F31" s="974"/>
      <c r="G31" s="974"/>
      <c r="H31" s="974"/>
      <c r="I31" s="974"/>
      <c r="J31" s="100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766.00807809150001</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95613</v>
      </c>
      <c r="N49" s="281">
        <f>K49*M49</f>
        <v>47806.5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107511.5</v>
      </c>
      <c r="N50" s="281">
        <f>K50*M50</f>
        <v>107511.5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86057</v>
      </c>
      <c r="N51" s="281">
        <f>K51*M51</f>
        <v>86057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300280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20">
        <f>VLOOKUP(A60,TRANSPORTE!A1:D117,4,FALSE)</f>
        <v>1236</v>
      </c>
      <c r="M60" s="921"/>
      <c r="N60" s="296">
        <f>K60*L60</f>
        <v>1359.6000000000001</v>
      </c>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f>N60+N61+N62+N63+N64</f>
        <v>1359.6000000000001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15320.161561829998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317725.76963992149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63545.153927984298</v>
      </c>
      <c r="M84" s="866"/>
      <c r="N84" s="57"/>
    </row>
    <row r="85" spans="1:14">
      <c r="B85" s="95" t="s">
        <v>1057</v>
      </c>
      <c r="C85" s="96"/>
      <c r="D85" s="96"/>
      <c r="E85" s="96"/>
      <c r="F85" s="96"/>
      <c r="G85" s="96"/>
      <c r="H85" s="96"/>
      <c r="I85" s="93"/>
      <c r="J85" s="94"/>
      <c r="K85" s="313">
        <v>0.05</v>
      </c>
      <c r="L85" s="865">
        <f>N79*K85</f>
        <v>15886.288481996075</v>
      </c>
      <c r="M85" s="866"/>
      <c r="N85" s="57"/>
    </row>
    <row r="86" spans="1:14" ht="15" thickBot="1">
      <c r="B86" s="97" t="s">
        <v>1058</v>
      </c>
      <c r="C86" s="98"/>
      <c r="D86" s="98"/>
      <c r="E86" s="98"/>
      <c r="F86" s="98"/>
      <c r="G86" s="98"/>
      <c r="H86" s="98"/>
      <c r="I86" s="99"/>
      <c r="J86" s="100"/>
      <c r="K86" s="314">
        <v>0.05</v>
      </c>
      <c r="L86" s="867">
        <f>N79*K86</f>
        <v>15886.288481996075</v>
      </c>
      <c r="M86" s="868"/>
      <c r="N86" s="57"/>
    </row>
    <row r="87" spans="1:14" ht="15" thickBot="1">
      <c r="B87" s="831" t="s">
        <v>1037</v>
      </c>
      <c r="C87" s="832"/>
      <c r="D87" s="832"/>
      <c r="E87" s="832"/>
      <c r="F87" s="832"/>
      <c r="G87" s="832"/>
      <c r="H87" s="832"/>
      <c r="I87" s="832"/>
      <c r="J87" s="832"/>
      <c r="K87" s="832"/>
      <c r="L87" s="832"/>
      <c r="M87" s="833"/>
      <c r="N87" s="58">
        <f>L84+L85+L86</f>
        <v>95317.730891976447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413043.50053189794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election activeCell="C72" sqref="C72"/>
    </sheetView>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8.5" customHeight="1" thickBot="1">
      <c r="A31" t="s">
        <v>1929</v>
      </c>
      <c r="B31" s="86" t="s">
        <v>1785</v>
      </c>
      <c r="C31" s="973" t="s">
        <v>1786</v>
      </c>
      <c r="D31" s="974"/>
      <c r="E31" s="974"/>
      <c r="F31" s="974"/>
      <c r="G31" s="974"/>
      <c r="H31" s="974"/>
      <c r="I31" s="974"/>
      <c r="J31" s="100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5585</v>
      </c>
      <c r="N48" s="281">
        <f>K48*M48</f>
        <v>7260.5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7260.5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8792.5161561829991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1758.5032312366</v>
      </c>
      <c r="M84" s="866"/>
      <c r="N84" s="57"/>
    </row>
    <row r="85" spans="1:14">
      <c r="B85" s="95" t="s">
        <v>1057</v>
      </c>
      <c r="C85" s="96"/>
      <c r="D85" s="96"/>
      <c r="E85" s="96"/>
      <c r="F85" s="96"/>
      <c r="G85" s="96"/>
      <c r="H85" s="96"/>
      <c r="I85" s="93"/>
      <c r="J85" s="94"/>
      <c r="K85" s="313">
        <v>0.05</v>
      </c>
      <c r="L85" s="865">
        <f>N79*K85</f>
        <v>439.62580780914999</v>
      </c>
      <c r="M85" s="866"/>
      <c r="N85" s="57"/>
    </row>
    <row r="86" spans="1:14" ht="15" thickBot="1">
      <c r="B86" s="97" t="s">
        <v>1058</v>
      </c>
      <c r="C86" s="98"/>
      <c r="D86" s="98"/>
      <c r="E86" s="98"/>
      <c r="F86" s="98"/>
      <c r="G86" s="98"/>
      <c r="H86" s="98"/>
      <c r="I86" s="99"/>
      <c r="J86" s="100"/>
      <c r="K86" s="314">
        <v>0.05</v>
      </c>
      <c r="L86" s="867">
        <f>N79*K86</f>
        <v>439.62580780914999</v>
      </c>
      <c r="M86" s="868"/>
      <c r="N86" s="57"/>
    </row>
    <row r="87" spans="1:14" ht="15" thickBot="1">
      <c r="B87" s="831" t="s">
        <v>1037</v>
      </c>
      <c r="C87" s="832"/>
      <c r="D87" s="832"/>
      <c r="E87" s="832"/>
      <c r="F87" s="832"/>
      <c r="G87" s="832"/>
      <c r="H87" s="832"/>
      <c r="I87" s="832"/>
      <c r="J87" s="832"/>
      <c r="K87" s="832"/>
      <c r="L87" s="832"/>
      <c r="M87" s="833"/>
      <c r="N87" s="58">
        <f>L84+L85+L86</f>
        <v>2637.7548468548998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11430.271003037898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 customHeight="1" thickBot="1">
      <c r="A31" t="s">
        <v>1929</v>
      </c>
      <c r="B31" s="86" t="s">
        <v>1787</v>
      </c>
      <c r="C31" s="973" t="s">
        <v>1788</v>
      </c>
      <c r="D31" s="974"/>
      <c r="E31" s="974"/>
      <c r="F31" s="974"/>
      <c r="G31" s="974"/>
      <c r="H31" s="974"/>
      <c r="I31" s="974"/>
      <c r="J31" s="100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12108</v>
      </c>
      <c r="N48" s="281">
        <f>K48*M48</f>
        <v>15740.4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15740.4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17272.416156183001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3454.4832312366002</v>
      </c>
      <c r="M84" s="866"/>
      <c r="N84" s="57"/>
    </row>
    <row r="85" spans="1:14">
      <c r="B85" s="95" t="s">
        <v>1057</v>
      </c>
      <c r="C85" s="96"/>
      <c r="D85" s="96"/>
      <c r="E85" s="96"/>
      <c r="F85" s="96"/>
      <c r="G85" s="96"/>
      <c r="H85" s="96"/>
      <c r="I85" s="93"/>
      <c r="J85" s="94"/>
      <c r="K85" s="313">
        <v>0.05</v>
      </c>
      <c r="L85" s="865">
        <f>N79*K85</f>
        <v>863.62080780915005</v>
      </c>
      <c r="M85" s="866"/>
      <c r="N85" s="57"/>
    </row>
    <row r="86" spans="1:14" ht="15" thickBot="1">
      <c r="B86" s="97" t="s">
        <v>1058</v>
      </c>
      <c r="C86" s="98"/>
      <c r="D86" s="98"/>
      <c r="E86" s="98"/>
      <c r="F86" s="98"/>
      <c r="G86" s="98"/>
      <c r="H86" s="98"/>
      <c r="I86" s="99"/>
      <c r="J86" s="100"/>
      <c r="K86" s="314">
        <v>0.05</v>
      </c>
      <c r="L86" s="867">
        <f>N79*K86</f>
        <v>863.62080780915005</v>
      </c>
      <c r="M86" s="868"/>
      <c r="N86" s="57"/>
    </row>
    <row r="87" spans="1:14" ht="15" thickBot="1">
      <c r="B87" s="831" t="s">
        <v>1037</v>
      </c>
      <c r="C87" s="832"/>
      <c r="D87" s="832"/>
      <c r="E87" s="832"/>
      <c r="F87" s="832"/>
      <c r="G87" s="832"/>
      <c r="H87" s="832"/>
      <c r="I87" s="832"/>
      <c r="J87" s="832"/>
      <c r="K87" s="832"/>
      <c r="L87" s="832"/>
      <c r="M87" s="833"/>
      <c r="N87" s="58">
        <f>L84+L85+L86</f>
        <v>5181.7248468549005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22454.141003037901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75" customHeight="1" thickBot="1">
      <c r="A31" t="s">
        <v>1929</v>
      </c>
      <c r="B31" s="86" t="s">
        <v>1789</v>
      </c>
      <c r="C31" s="973" t="s">
        <v>2265</v>
      </c>
      <c r="D31" s="974"/>
      <c r="E31" s="974"/>
      <c r="F31" s="974"/>
      <c r="G31" s="974"/>
      <c r="H31" s="974"/>
      <c r="I31" s="974"/>
      <c r="J31" s="100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5585</v>
      </c>
      <c r="N48" s="281">
        <f>K48*M48</f>
        <v>7260.5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7260.5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8792.5161561829991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1758.5032312366</v>
      </c>
      <c r="M84" s="866"/>
      <c r="N84" s="57"/>
    </row>
    <row r="85" spans="1:14">
      <c r="B85" s="95" t="s">
        <v>1057</v>
      </c>
      <c r="C85" s="96"/>
      <c r="D85" s="96"/>
      <c r="E85" s="96"/>
      <c r="F85" s="96"/>
      <c r="G85" s="96"/>
      <c r="H85" s="96"/>
      <c r="I85" s="93"/>
      <c r="J85" s="94"/>
      <c r="K85" s="313">
        <v>0.05</v>
      </c>
      <c r="L85" s="865">
        <f>N79*K85</f>
        <v>439.62580780914999</v>
      </c>
      <c r="M85" s="866"/>
      <c r="N85" s="57"/>
    </row>
    <row r="86" spans="1:14" ht="15" thickBot="1">
      <c r="B86" s="97" t="s">
        <v>1058</v>
      </c>
      <c r="C86" s="98"/>
      <c r="D86" s="98"/>
      <c r="E86" s="98"/>
      <c r="F86" s="98"/>
      <c r="G86" s="98"/>
      <c r="H86" s="98"/>
      <c r="I86" s="99"/>
      <c r="J86" s="100"/>
      <c r="K86" s="314">
        <v>0.05</v>
      </c>
      <c r="L86" s="867">
        <f>N79*K86</f>
        <v>439.62580780914999</v>
      </c>
      <c r="M86" s="868"/>
      <c r="N86" s="57"/>
    </row>
    <row r="87" spans="1:14" ht="15" thickBot="1">
      <c r="B87" s="831" t="s">
        <v>1037</v>
      </c>
      <c r="C87" s="832"/>
      <c r="D87" s="832"/>
      <c r="E87" s="832"/>
      <c r="F87" s="832"/>
      <c r="G87" s="832"/>
      <c r="H87" s="832"/>
      <c r="I87" s="832"/>
      <c r="J87" s="832"/>
      <c r="K87" s="832"/>
      <c r="L87" s="832"/>
      <c r="M87" s="833"/>
      <c r="N87" s="58">
        <f>L84+L85+L86</f>
        <v>2637.7548468548998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11430.271003037898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30" customHeight="1" thickBot="1">
      <c r="A31" t="s">
        <v>1929</v>
      </c>
      <c r="B31" s="86" t="s">
        <v>1790</v>
      </c>
      <c r="C31" s="973" t="s">
        <v>2266</v>
      </c>
      <c r="D31" s="974"/>
      <c r="E31" s="974"/>
      <c r="F31" s="974"/>
      <c r="G31" s="974"/>
      <c r="H31" s="974"/>
      <c r="I31" s="974"/>
      <c r="J31" s="100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c r="C41" s="852"/>
      <c r="D41" s="852"/>
      <c r="E41" s="44"/>
      <c r="F41" s="45"/>
      <c r="G41" s="45"/>
      <c r="H41" s="46"/>
      <c r="I41" s="42"/>
      <c r="J41" s="43"/>
      <c r="K41" s="288"/>
      <c r="L41" s="285"/>
      <c r="M41" s="410"/>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12108</v>
      </c>
      <c r="N48" s="281">
        <f>K48*M48</f>
        <v>15740.4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15740.4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1532.016156183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17272.416156183001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3454.4832312366002</v>
      </c>
      <c r="M84" s="866"/>
      <c r="N84" s="57"/>
    </row>
    <row r="85" spans="1:14">
      <c r="B85" s="95" t="s">
        <v>1057</v>
      </c>
      <c r="C85" s="96"/>
      <c r="D85" s="96"/>
      <c r="E85" s="96"/>
      <c r="F85" s="96"/>
      <c r="G85" s="96"/>
      <c r="H85" s="96"/>
      <c r="I85" s="93"/>
      <c r="J85" s="94"/>
      <c r="K85" s="313">
        <v>0.05</v>
      </c>
      <c r="L85" s="865">
        <f>N79*K85</f>
        <v>863.62080780915005</v>
      </c>
      <c r="M85" s="866"/>
      <c r="N85" s="57"/>
    </row>
    <row r="86" spans="1:14" ht="15" thickBot="1">
      <c r="B86" s="97" t="s">
        <v>1058</v>
      </c>
      <c r="C86" s="98"/>
      <c r="D86" s="98"/>
      <c r="E86" s="98"/>
      <c r="F86" s="98"/>
      <c r="G86" s="98"/>
      <c r="H86" s="98"/>
      <c r="I86" s="99"/>
      <c r="J86" s="100"/>
      <c r="K86" s="314">
        <v>0.05</v>
      </c>
      <c r="L86" s="867">
        <f>N79*K86</f>
        <v>863.62080780915005</v>
      </c>
      <c r="M86" s="868"/>
      <c r="N86" s="57"/>
    </row>
    <row r="87" spans="1:14" ht="15" thickBot="1">
      <c r="B87" s="831" t="s">
        <v>1037</v>
      </c>
      <c r="C87" s="832"/>
      <c r="D87" s="832"/>
      <c r="E87" s="832"/>
      <c r="F87" s="832"/>
      <c r="G87" s="832"/>
      <c r="H87" s="832"/>
      <c r="I87" s="832"/>
      <c r="J87" s="832"/>
      <c r="K87" s="832"/>
      <c r="L87" s="832"/>
      <c r="M87" s="833"/>
      <c r="N87" s="58">
        <f>L84+L85+L86</f>
        <v>5181.7248468549005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22454.141003037901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election activeCell="C72" sqref="C7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152</v>
      </c>
      <c r="B36" s="844" t="str">
        <f>VLOOKUP(A36,EQUIPOS!A6:D154,3,FALSE)</f>
        <v xml:space="preserve">Carrotanque de agua(1000 Galones) </v>
      </c>
      <c r="C36" s="845"/>
      <c r="D36" s="845"/>
      <c r="E36" s="845"/>
      <c r="F36" s="845"/>
      <c r="G36" s="845"/>
      <c r="H36" s="846"/>
      <c r="I36" s="276"/>
      <c r="J36" s="277"/>
      <c r="K36" s="278">
        <f>VLOOKUP(A36,EQUIPOS!A6:D163,4,FALSE)</f>
        <v>73446</v>
      </c>
      <c r="L36" s="279"/>
      <c r="M36" s="345">
        <v>15</v>
      </c>
      <c r="N36" s="281">
        <f>K36/M36</f>
        <v>4896.3999999999996</v>
      </c>
    </row>
    <row r="37" spans="1:14">
      <c r="A37" s="119" t="s">
        <v>174</v>
      </c>
      <c r="B37" s="844" t="str">
        <f>VLOOKUP(A37,EQUIPOS!A7:D154,3,FALSE)</f>
        <v>Compactador vibratorio tipo DD-20</v>
      </c>
      <c r="C37" s="845"/>
      <c r="D37" s="845"/>
      <c r="E37" s="845"/>
      <c r="F37" s="845"/>
      <c r="G37" s="845"/>
      <c r="H37" s="846"/>
      <c r="I37" s="430"/>
      <c r="J37" s="431"/>
      <c r="K37" s="278">
        <f>VLOOKUP(A37,EQUIPOS!A7:D164,4,FALSE)</f>
        <v>97929</v>
      </c>
      <c r="L37" s="344"/>
      <c r="M37" s="345">
        <v>15</v>
      </c>
      <c r="N37" s="281">
        <f>K37/M37</f>
        <v>6528.6</v>
      </c>
    </row>
    <row r="38" spans="1:14">
      <c r="A38" s="119" t="s">
        <v>269</v>
      </c>
      <c r="B38" s="844" t="str">
        <f>VLOOKUP(A38,EQUIPOS!A8:D154,3,FALSE)</f>
        <v>Motoniveladora  potencia 215 HP, ancho de cuchilla 4,27 m, peso 18 ton.</v>
      </c>
      <c r="C38" s="845"/>
      <c r="D38" s="845"/>
      <c r="E38" s="845"/>
      <c r="F38" s="845"/>
      <c r="G38" s="845"/>
      <c r="H38" s="846"/>
      <c r="I38" s="337"/>
      <c r="J38" s="339"/>
      <c r="K38" s="278">
        <f>VLOOKUP(A38,EQUIPOS!A8:D165,4,FALSE)</f>
        <v>195859</v>
      </c>
      <c r="L38" s="432"/>
      <c r="M38" s="433">
        <v>15</v>
      </c>
      <c r="N38" s="281">
        <f>K38/M38</f>
        <v>13057.266666666666</v>
      </c>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N75*M41</f>
        <v>42.556004338416663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SUM(N36:N41)</f>
        <v>24524.822671005084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25000</v>
      </c>
      <c r="N48" s="281">
        <f>K48*M48</f>
        <v>32500</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28090</v>
      </c>
      <c r="N49" s="281">
        <f>K49*M49</f>
        <v>842700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37" t="s">
        <v>1037</v>
      </c>
      <c r="C53" s="838"/>
      <c r="D53" s="838"/>
      <c r="E53" s="838"/>
      <c r="F53" s="838"/>
      <c r="G53" s="838"/>
      <c r="H53" s="838"/>
      <c r="I53" s="838"/>
      <c r="J53" s="838"/>
      <c r="K53" s="838"/>
      <c r="L53" s="838"/>
      <c r="M53" s="839"/>
      <c r="N53" s="110">
        <f>SUM(N48:N52)</f>
        <v>875200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34" t="s">
        <v>1045</v>
      </c>
      <c r="M57" s="807"/>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20">
        <f>VLOOKUP(A58,TRANSPORTE!A1:D117,4,FALSE)</f>
        <v>1236</v>
      </c>
      <c r="M58" s="921"/>
      <c r="N58" s="296">
        <f>K58*L58</f>
        <v>1606.8</v>
      </c>
    </row>
    <row r="59" spans="1:14">
      <c r="B59" s="52"/>
      <c r="C59" s="53"/>
      <c r="D59" s="53"/>
      <c r="E59" s="53"/>
      <c r="F59" s="53"/>
      <c r="G59" s="53"/>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20"/>
      <c r="M63" s="821"/>
      <c r="N63" s="133"/>
    </row>
    <row r="64" spans="1:14" ht="15" thickBot="1">
      <c r="B64" s="837" t="s">
        <v>1037</v>
      </c>
      <c r="C64" s="838"/>
      <c r="D64" s="838"/>
      <c r="E64" s="838"/>
      <c r="F64" s="838"/>
      <c r="G64" s="838"/>
      <c r="H64" s="838"/>
      <c r="I64" s="838"/>
      <c r="J64" s="838"/>
      <c r="K64" s="838"/>
      <c r="L64" s="838"/>
      <c r="M64" s="839"/>
      <c r="N64" s="110">
        <f>N58+N59+N60+N61+N62</f>
        <v>1606.8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7" t="s">
        <v>1047</v>
      </c>
      <c r="C68" s="858"/>
      <c r="D68" s="858"/>
      <c r="E68" s="858"/>
      <c r="F68" s="858"/>
      <c r="G68" s="858"/>
      <c r="H68" s="858"/>
      <c r="I68" s="79" t="s">
        <v>1048</v>
      </c>
      <c r="J68" s="81" t="s">
        <v>1494</v>
      </c>
      <c r="K68" s="80" t="s">
        <v>1050</v>
      </c>
      <c r="L68" s="859" t="s">
        <v>1034</v>
      </c>
      <c r="M68" s="985"/>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8"/>
      <c r="C74" s="819"/>
      <c r="D74" s="819"/>
      <c r="E74" s="819"/>
      <c r="F74" s="819"/>
      <c r="G74" s="819"/>
      <c r="H74" s="819"/>
      <c r="I74" s="132"/>
      <c r="J74" s="132"/>
      <c r="K74" s="132"/>
      <c r="L74" s="919"/>
      <c r="M74" s="919"/>
      <c r="N74" s="51"/>
    </row>
    <row r="75" spans="1:15" ht="15" thickBot="1">
      <c r="B75" s="837" t="s">
        <v>1037</v>
      </c>
      <c r="C75" s="838"/>
      <c r="D75" s="838"/>
      <c r="E75" s="838"/>
      <c r="F75" s="838"/>
      <c r="G75" s="838"/>
      <c r="H75" s="838"/>
      <c r="I75" s="838"/>
      <c r="J75" s="838"/>
      <c r="K75" s="838"/>
      <c r="L75" s="838"/>
      <c r="M75" s="839"/>
      <c r="N75" s="310">
        <f>SUM(N69:N74)</f>
        <v>2127.800216920833</v>
      </c>
    </row>
    <row r="76" spans="1:15" ht="15" thickBot="1">
      <c r="B76" s="39"/>
      <c r="C76" s="40"/>
      <c r="D76" s="40"/>
      <c r="E76" s="40"/>
      <c r="F76" s="40"/>
      <c r="G76" s="40"/>
      <c r="H76" s="40"/>
      <c r="I76" s="40"/>
      <c r="J76" s="40"/>
      <c r="K76" s="40"/>
      <c r="L76" s="40"/>
      <c r="M76" s="40"/>
      <c r="N76" s="41"/>
    </row>
    <row r="77" spans="1:15" ht="15" thickBot="1">
      <c r="B77" s="831" t="s">
        <v>1051</v>
      </c>
      <c r="C77" s="832"/>
      <c r="D77" s="832"/>
      <c r="E77" s="832"/>
      <c r="F77" s="832"/>
      <c r="G77" s="832"/>
      <c r="H77" s="832"/>
      <c r="I77" s="832"/>
      <c r="J77" s="832"/>
      <c r="K77" s="832"/>
      <c r="L77" s="832"/>
      <c r="M77" s="833"/>
      <c r="N77" s="105">
        <f>N43+N53+N64+N75</f>
        <v>903459.42288792587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22" t="s">
        <v>1053</v>
      </c>
      <c r="C81" s="823"/>
      <c r="D81" s="823"/>
      <c r="E81" s="823"/>
      <c r="F81" s="823"/>
      <c r="G81" s="823"/>
      <c r="H81" s="823"/>
      <c r="I81" s="323"/>
      <c r="J81" s="343"/>
      <c r="K81" s="311" t="s">
        <v>1054</v>
      </c>
      <c r="L81" s="861" t="s">
        <v>1055</v>
      </c>
      <c r="M81" s="862"/>
      <c r="N81" s="312"/>
    </row>
    <row r="82" spans="1:14">
      <c r="B82" s="863" t="s">
        <v>1056</v>
      </c>
      <c r="C82" s="864"/>
      <c r="D82" s="864"/>
      <c r="E82" s="864"/>
      <c r="F82" s="864"/>
      <c r="G82" s="864"/>
      <c r="H82" s="864"/>
      <c r="I82" s="93"/>
      <c r="J82" s="94"/>
      <c r="K82" s="313">
        <v>0.2</v>
      </c>
      <c r="L82" s="865">
        <f>N77*K82</f>
        <v>180691.88457758518</v>
      </c>
      <c r="M82" s="866"/>
      <c r="N82" s="57"/>
    </row>
    <row r="83" spans="1:14">
      <c r="B83" s="95" t="s">
        <v>1057</v>
      </c>
      <c r="C83" s="96"/>
      <c r="D83" s="96"/>
      <c r="E83" s="96"/>
      <c r="F83" s="96"/>
      <c r="G83" s="96"/>
      <c r="H83" s="96"/>
      <c r="I83" s="93"/>
      <c r="J83" s="94"/>
      <c r="K83" s="313">
        <v>0.05</v>
      </c>
      <c r="L83" s="865">
        <f>N77*K83</f>
        <v>45172.971144396295</v>
      </c>
      <c r="M83" s="866"/>
      <c r="N83" s="57"/>
    </row>
    <row r="84" spans="1:14" ht="15" thickBot="1">
      <c r="B84" s="97" t="s">
        <v>1058</v>
      </c>
      <c r="C84" s="98"/>
      <c r="D84" s="98"/>
      <c r="E84" s="98"/>
      <c r="F84" s="98"/>
      <c r="G84" s="98"/>
      <c r="H84" s="98"/>
      <c r="I84" s="99"/>
      <c r="J84" s="100"/>
      <c r="K84" s="314">
        <v>0.05</v>
      </c>
      <c r="L84" s="867">
        <f>N77*K84</f>
        <v>45172.971144396295</v>
      </c>
      <c r="M84" s="868"/>
      <c r="N84" s="57"/>
    </row>
    <row r="85" spans="1:14" ht="15" thickBot="1">
      <c r="B85" s="831" t="s">
        <v>1037</v>
      </c>
      <c r="C85" s="832"/>
      <c r="D85" s="832"/>
      <c r="E85" s="832"/>
      <c r="F85" s="832"/>
      <c r="G85" s="832"/>
      <c r="H85" s="832"/>
      <c r="I85" s="832"/>
      <c r="J85" s="832"/>
      <c r="K85" s="832"/>
      <c r="L85" s="832"/>
      <c r="M85" s="833"/>
      <c r="N85" s="58">
        <f>L82+L83+L84</f>
        <v>271037.82686637779</v>
      </c>
    </row>
    <row r="86" spans="1:14" ht="15" thickBot="1">
      <c r="B86" s="39"/>
      <c r="C86" s="40"/>
      <c r="D86" s="40"/>
      <c r="E86" s="40"/>
      <c r="F86" s="40"/>
      <c r="G86" s="40"/>
      <c r="H86" s="40"/>
      <c r="I86" s="40"/>
      <c r="J86" s="40"/>
      <c r="K86" s="40"/>
      <c r="L86" s="40"/>
      <c r="M86" s="40"/>
      <c r="N86" s="41"/>
    </row>
    <row r="87" spans="1:14" ht="15" thickBot="1">
      <c r="A87" t="s">
        <v>2122</v>
      </c>
      <c r="B87" s="831" t="s">
        <v>1059</v>
      </c>
      <c r="C87" s="832"/>
      <c r="D87" s="832"/>
      <c r="E87" s="832"/>
      <c r="F87" s="832"/>
      <c r="G87" s="832"/>
      <c r="H87" s="832"/>
      <c r="I87" s="832"/>
      <c r="J87" s="832"/>
      <c r="K87" s="832"/>
      <c r="L87" s="832"/>
      <c r="M87" s="833"/>
      <c r="N87" s="196">
        <f>N77+N85</f>
        <v>1174497.2497543036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5" t="s">
        <v>2324</v>
      </c>
      <c r="C104" s="976"/>
      <c r="D104" s="976"/>
      <c r="E104" s="976"/>
      <c r="F104" s="976"/>
      <c r="G104" s="976"/>
      <c r="H104" s="976"/>
      <c r="I104" s="976"/>
      <c r="J104" s="976"/>
      <c r="K104" s="976"/>
      <c r="L104" s="976"/>
      <c r="M104" s="976"/>
      <c r="N104" s="977"/>
    </row>
    <row r="105" spans="2:14" ht="15" customHeight="1">
      <c r="B105" s="975"/>
      <c r="C105" s="976"/>
      <c r="D105" s="976"/>
      <c r="E105" s="976"/>
      <c r="F105" s="976"/>
      <c r="G105" s="976"/>
      <c r="H105" s="976"/>
      <c r="I105" s="976"/>
      <c r="J105" s="976"/>
      <c r="K105" s="976"/>
      <c r="L105" s="976"/>
      <c r="M105" s="976"/>
      <c r="N105" s="977"/>
    </row>
    <row r="106" spans="2:14" ht="30" customHeight="1">
      <c r="B106" s="978" t="s">
        <v>2325</v>
      </c>
      <c r="C106" s="979"/>
      <c r="D106" s="979"/>
      <c r="E106" s="979"/>
      <c r="F106" s="979"/>
      <c r="G106" s="979"/>
      <c r="H106" s="979"/>
      <c r="I106" s="979"/>
      <c r="J106" s="979"/>
      <c r="K106" s="979"/>
      <c r="L106" s="979"/>
      <c r="M106" s="979"/>
      <c r="N106" s="980"/>
    </row>
    <row r="107" spans="2:14">
      <c r="B107" s="978"/>
      <c r="C107" s="979"/>
      <c r="D107" s="979"/>
      <c r="E107" s="979"/>
      <c r="F107" s="979"/>
      <c r="G107" s="979"/>
      <c r="H107" s="979"/>
      <c r="I107" s="979"/>
      <c r="J107" s="979"/>
      <c r="K107" s="979"/>
      <c r="L107" s="979"/>
      <c r="M107" s="979"/>
      <c r="N107" s="98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81"/>
      <c r="K117" s="981"/>
      <c r="L117" s="981"/>
      <c r="M117" s="981"/>
      <c r="N117" s="982"/>
    </row>
    <row r="118" spans="2:14" ht="15" thickBot="1">
      <c r="B118" s="428" t="s">
        <v>2327</v>
      </c>
      <c r="C118" s="429"/>
      <c r="D118" s="429"/>
      <c r="E118" s="268"/>
      <c r="F118" s="268"/>
      <c r="G118" s="268"/>
      <c r="H118" s="268"/>
      <c r="I118" s="268"/>
      <c r="J118" s="983"/>
      <c r="K118" s="983"/>
      <c r="L118" s="983"/>
      <c r="M118" s="983"/>
      <c r="N118"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102.1344104122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11753</v>
      </c>
      <c r="N48" s="281">
        <f>K48*M48</f>
        <v>8227.1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8227.1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51"/>
    </row>
    <row r="77" spans="1:15" ht="15" thickBot="1">
      <c r="B77" s="837" t="s">
        <v>1037</v>
      </c>
      <c r="C77" s="838"/>
      <c r="D77" s="838"/>
      <c r="E77" s="838"/>
      <c r="F77" s="838"/>
      <c r="G77" s="838"/>
      <c r="H77" s="838"/>
      <c r="I77" s="838"/>
      <c r="J77" s="838"/>
      <c r="K77" s="838"/>
      <c r="L77" s="838"/>
      <c r="M77" s="839"/>
      <c r="N77" s="310">
        <f>SUM(N71:N76)</f>
        <v>2042.688208244</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10371.922618656201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2074.3845237312403</v>
      </c>
      <c r="M84" s="866"/>
      <c r="N84" s="57"/>
    </row>
    <row r="85" spans="1:14">
      <c r="B85" s="95" t="s">
        <v>1057</v>
      </c>
      <c r="C85" s="96"/>
      <c r="D85" s="96"/>
      <c r="E85" s="96"/>
      <c r="F85" s="96"/>
      <c r="G85" s="96"/>
      <c r="H85" s="96"/>
      <c r="I85" s="93"/>
      <c r="J85" s="94"/>
      <c r="K85" s="313">
        <v>0.05</v>
      </c>
      <c r="L85" s="865">
        <f>N79*K85</f>
        <v>518.59613093281007</v>
      </c>
      <c r="M85" s="866"/>
      <c r="N85" s="57"/>
    </row>
    <row r="86" spans="1:14" ht="15" thickBot="1">
      <c r="B86" s="97" t="s">
        <v>1058</v>
      </c>
      <c r="C86" s="98"/>
      <c r="D86" s="98"/>
      <c r="E86" s="98"/>
      <c r="F86" s="98"/>
      <c r="G86" s="98"/>
      <c r="H86" s="98"/>
      <c r="I86" s="99"/>
      <c r="J86" s="100"/>
      <c r="K86" s="314">
        <v>0.05</v>
      </c>
      <c r="L86" s="867">
        <f>N79*K86</f>
        <v>518.59613093281007</v>
      </c>
      <c r="M86" s="868"/>
      <c r="N86" s="57"/>
    </row>
    <row r="87" spans="1:14" ht="15" thickBot="1">
      <c r="B87" s="831" t="s">
        <v>1037</v>
      </c>
      <c r="C87" s="832"/>
      <c r="D87" s="832"/>
      <c r="E87" s="832"/>
      <c r="F87" s="832"/>
      <c r="G87" s="832"/>
      <c r="H87" s="832"/>
      <c r="I87" s="832"/>
      <c r="J87" s="832"/>
      <c r="K87" s="832"/>
      <c r="L87" s="832"/>
      <c r="M87" s="833"/>
      <c r="N87" s="58">
        <f>L84+L85+L86</f>
        <v>3111.5767855968602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58">
        <f>N79+N87</f>
        <v>13483.499404253062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510.67205206099999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64517</v>
      </c>
      <c r="N48" s="281">
        <f>K48*M48</f>
        <v>12903.400000000001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2447</v>
      </c>
      <c r="N49" s="281">
        <f>K49*M49</f>
        <v>2569.35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7" t="s">
        <v>1037</v>
      </c>
      <c r="C55" s="838"/>
      <c r="D55" s="838"/>
      <c r="E55" s="838"/>
      <c r="F55" s="838"/>
      <c r="G55" s="838"/>
      <c r="H55" s="838"/>
      <c r="I55" s="838"/>
      <c r="J55" s="838"/>
      <c r="K55" s="838"/>
      <c r="L55" s="838"/>
      <c r="M55" s="839"/>
      <c r="N55" s="110">
        <f>SUM(N48:N54)</f>
        <v>15472.750000000002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20"/>
      <c r="M65" s="821"/>
      <c r="N65" s="133"/>
    </row>
    <row r="66" spans="1:15" ht="15" thickBot="1">
      <c r="B66" s="837" t="s">
        <v>1037</v>
      </c>
      <c r="C66" s="838"/>
      <c r="D66" s="838"/>
      <c r="E66" s="838"/>
      <c r="F66" s="838"/>
      <c r="G66" s="838"/>
      <c r="H66" s="838"/>
      <c r="I66" s="838"/>
      <c r="J66" s="838"/>
      <c r="K66" s="838"/>
      <c r="L66" s="838"/>
      <c r="M66" s="83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8"/>
      <c r="C76" s="819"/>
      <c r="D76" s="819"/>
      <c r="E76" s="819"/>
      <c r="F76" s="819"/>
      <c r="G76" s="819"/>
      <c r="H76" s="819"/>
      <c r="I76" s="132"/>
      <c r="J76" s="132"/>
      <c r="K76" s="132"/>
      <c r="L76" s="919"/>
      <c r="M76" s="919"/>
      <c r="N76" s="133"/>
    </row>
    <row r="77" spans="1:15" ht="15" thickBot="1">
      <c r="B77" s="837" t="s">
        <v>1037</v>
      </c>
      <c r="C77" s="838"/>
      <c r="D77" s="838"/>
      <c r="E77" s="838"/>
      <c r="F77" s="838"/>
      <c r="G77" s="838"/>
      <c r="H77" s="838"/>
      <c r="I77" s="838"/>
      <c r="J77" s="838"/>
      <c r="K77" s="838"/>
      <c r="L77" s="838"/>
      <c r="M77" s="839"/>
      <c r="N77" s="469">
        <f>SUM(N71:N76)</f>
        <v>10213.44104122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26196.863093281001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5239.3726186562008</v>
      </c>
      <c r="M84" s="866"/>
      <c r="N84" s="57"/>
    </row>
    <row r="85" spans="1:14">
      <c r="B85" s="95" t="s">
        <v>1057</v>
      </c>
      <c r="C85" s="96"/>
      <c r="D85" s="96"/>
      <c r="E85" s="96"/>
      <c r="F85" s="96"/>
      <c r="G85" s="96"/>
      <c r="H85" s="96"/>
      <c r="I85" s="93"/>
      <c r="J85" s="94"/>
      <c r="K85" s="313">
        <v>0.05</v>
      </c>
      <c r="L85" s="865">
        <f>N79*K85</f>
        <v>1309.8431546640502</v>
      </c>
      <c r="M85" s="866"/>
      <c r="N85" s="57"/>
    </row>
    <row r="86" spans="1:14" ht="15" thickBot="1">
      <c r="B86" s="97" t="s">
        <v>1058</v>
      </c>
      <c r="C86" s="98"/>
      <c r="D86" s="98"/>
      <c r="E86" s="98"/>
      <c r="F86" s="98"/>
      <c r="G86" s="98"/>
      <c r="H86" s="98"/>
      <c r="I86" s="99"/>
      <c r="J86" s="100"/>
      <c r="K86" s="314">
        <v>0.05</v>
      </c>
      <c r="L86" s="867">
        <f>N79*K86</f>
        <v>1309.8431546640502</v>
      </c>
      <c r="M86" s="868"/>
      <c r="N86" s="57"/>
    </row>
    <row r="87" spans="1:14" ht="15" thickBot="1">
      <c r="B87" s="831" t="s">
        <v>1037</v>
      </c>
      <c r="C87" s="832"/>
      <c r="D87" s="832"/>
      <c r="E87" s="832"/>
      <c r="F87" s="832"/>
      <c r="G87" s="832"/>
      <c r="H87" s="832"/>
      <c r="I87" s="832"/>
      <c r="J87" s="832"/>
      <c r="K87" s="832"/>
      <c r="L87" s="832"/>
      <c r="M87" s="833"/>
      <c r="N87" s="58">
        <f>L84+L85+L86</f>
        <v>7859.0589279843016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34055.922021265302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8.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1500</v>
      </c>
      <c r="N36" s="281">
        <f>K36/M36</f>
        <v>34.633333333333333</v>
      </c>
    </row>
    <row r="37" spans="1:14">
      <c r="A37" s="119" t="s">
        <v>361</v>
      </c>
      <c r="B37" s="844" t="str">
        <f>VLOOKUP(A37,EQUIPOS!A7:D154,3,FALSE)</f>
        <v>Vehículo delineador</v>
      </c>
      <c r="C37" s="845"/>
      <c r="D37" s="845"/>
      <c r="E37" s="845"/>
      <c r="F37" s="845"/>
      <c r="G37" s="845"/>
      <c r="H37" s="846"/>
      <c r="I37" s="430"/>
      <c r="J37" s="431"/>
      <c r="K37" s="278">
        <f>VLOOKUP(A37,EQUIPOS!A7:D164,4,FALSE)</f>
        <v>90717</v>
      </c>
      <c r="L37" s="344"/>
      <c r="M37" s="345">
        <v>1500</v>
      </c>
      <c r="N37" s="281">
        <f>K37/M37</f>
        <v>60.478000000000002</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0.21278002169208332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95.324113355025418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1573</v>
      </c>
      <c r="N48" s="281">
        <f>K48*M48</f>
        <v>72.358000000000004</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72500</v>
      </c>
      <c r="N49" s="281">
        <f>K49*M49</f>
        <v>1015</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135169</v>
      </c>
      <c r="N50" s="281">
        <f>K50*M50</f>
        <v>58.122669999999999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1145.4806699999999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21.278002169208332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1262.0827855242337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252.41655710484676</v>
      </c>
      <c r="M84" s="866"/>
      <c r="N84" s="57"/>
    </row>
    <row r="85" spans="1:14">
      <c r="B85" s="95" t="s">
        <v>1057</v>
      </c>
      <c r="C85" s="96"/>
      <c r="D85" s="96"/>
      <c r="E85" s="96"/>
      <c r="F85" s="96"/>
      <c r="G85" s="96"/>
      <c r="H85" s="96"/>
      <c r="I85" s="93"/>
      <c r="J85" s="94"/>
      <c r="K85" s="313">
        <v>0.05</v>
      </c>
      <c r="L85" s="865">
        <f>N79*K85</f>
        <v>63.10413927621169</v>
      </c>
      <c r="M85" s="866"/>
      <c r="N85" s="57"/>
    </row>
    <row r="86" spans="1:14" ht="15" thickBot="1">
      <c r="B86" s="97" t="s">
        <v>1058</v>
      </c>
      <c r="C86" s="98"/>
      <c r="D86" s="98"/>
      <c r="E86" s="98"/>
      <c r="F86" s="98"/>
      <c r="G86" s="98"/>
      <c r="H86" s="98"/>
      <c r="I86" s="99"/>
      <c r="J86" s="100"/>
      <c r="K86" s="314">
        <v>0.05</v>
      </c>
      <c r="L86" s="867">
        <f>N79*K86</f>
        <v>63.10413927621169</v>
      </c>
      <c r="M86" s="868"/>
      <c r="N86" s="57"/>
    </row>
    <row r="87" spans="1:14" ht="15" thickBot="1">
      <c r="B87" s="831" t="s">
        <v>1037</v>
      </c>
      <c r="C87" s="832"/>
      <c r="D87" s="832"/>
      <c r="E87" s="832"/>
      <c r="F87" s="832"/>
      <c r="G87" s="832"/>
      <c r="H87" s="832"/>
      <c r="I87" s="832"/>
      <c r="J87" s="832"/>
      <c r="K87" s="832"/>
      <c r="L87" s="832"/>
      <c r="M87" s="833"/>
      <c r="N87" s="58">
        <f>L84+L85+L86</f>
        <v>378.62483565727013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1640.7076211815038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1200</v>
      </c>
      <c r="N36" s="281">
        <f>K36/M36</f>
        <v>43.291666666666664</v>
      </c>
    </row>
    <row r="37" spans="1:14">
      <c r="A37" s="119" t="s">
        <v>201</v>
      </c>
      <c r="B37" s="844" t="str">
        <f>VLOOKUP(A37,EQUIPOS!A7:D154,3,FALSE)</f>
        <v>Equipo autopropulsado para pintura termoplástica</v>
      </c>
      <c r="C37" s="845"/>
      <c r="D37" s="845"/>
      <c r="E37" s="845"/>
      <c r="F37" s="845"/>
      <c r="G37" s="845"/>
      <c r="H37" s="846"/>
      <c r="I37" s="430"/>
      <c r="J37" s="431"/>
      <c r="K37" s="278">
        <f>VLOOKUP(A37,EQUIPOS!A7:D164,4,FALSE)</f>
        <v>91555</v>
      </c>
      <c r="L37" s="344"/>
      <c r="M37" s="345">
        <v>1200</v>
      </c>
      <c r="N37" s="281">
        <f>K37/M37</f>
        <v>76.295833333333334</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0.37236503796114584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119.95986503796115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1573</v>
      </c>
      <c r="N48" s="281">
        <f>K48*M48</f>
        <v>169.88399999999999</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12023</v>
      </c>
      <c r="N49" s="281">
        <f>K49*M49</f>
        <v>937.79399999999998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1107.6779999999999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37.236503796114583</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1264.8743688340758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252.97487376681516</v>
      </c>
      <c r="M84" s="866"/>
      <c r="N84" s="57"/>
    </row>
    <row r="85" spans="1:14">
      <c r="B85" s="95" t="s">
        <v>1057</v>
      </c>
      <c r="C85" s="96"/>
      <c r="D85" s="96"/>
      <c r="E85" s="96"/>
      <c r="F85" s="96"/>
      <c r="G85" s="96"/>
      <c r="H85" s="96"/>
      <c r="I85" s="93"/>
      <c r="J85" s="94"/>
      <c r="K85" s="313">
        <v>0.05</v>
      </c>
      <c r="L85" s="865">
        <f>N79*K85</f>
        <v>63.243718441703791</v>
      </c>
      <c r="M85" s="866"/>
      <c r="N85" s="57"/>
    </row>
    <row r="86" spans="1:14" ht="15" thickBot="1">
      <c r="B86" s="97" t="s">
        <v>1058</v>
      </c>
      <c r="C86" s="98"/>
      <c r="D86" s="98"/>
      <c r="E86" s="98"/>
      <c r="F86" s="98"/>
      <c r="G86" s="98"/>
      <c r="H86" s="98"/>
      <c r="I86" s="99"/>
      <c r="J86" s="100"/>
      <c r="K86" s="314">
        <v>0.05</v>
      </c>
      <c r="L86" s="867">
        <f>N79*K86</f>
        <v>63.243718441703791</v>
      </c>
      <c r="M86" s="868"/>
      <c r="N86" s="57"/>
    </row>
    <row r="87" spans="1:14" ht="15" thickBot="1">
      <c r="B87" s="831" t="s">
        <v>1037</v>
      </c>
      <c r="C87" s="832"/>
      <c r="D87" s="832"/>
      <c r="E87" s="832"/>
      <c r="F87" s="832"/>
      <c r="G87" s="832"/>
      <c r="H87" s="832"/>
      <c r="I87" s="832"/>
      <c r="J87" s="832"/>
      <c r="K87" s="832"/>
      <c r="L87" s="832"/>
      <c r="M87" s="833"/>
      <c r="N87" s="58">
        <f>L84+L85+L86</f>
        <v>379.46231065022272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1644.3366794842984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election activeCell="C72" sqref="C72"/>
    </sheetView>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199</v>
      </c>
      <c r="B36" s="844" t="str">
        <f>VLOOKUP(A36,EQUIPOS!A6:D154,3,FALSE)</f>
        <v xml:space="preserve">Equipo de pintura (Compresor), Presión máxima de trabajo 3300 psi.
</v>
      </c>
      <c r="C36" s="845"/>
      <c r="D36" s="845"/>
      <c r="E36" s="845"/>
      <c r="F36" s="845"/>
      <c r="G36" s="845"/>
      <c r="H36" s="846"/>
      <c r="I36" s="276"/>
      <c r="J36" s="277"/>
      <c r="K36" s="278">
        <f>VLOOKUP(A36,EQUIPOS!A6:D163,4,FALSE)</f>
        <v>19357</v>
      </c>
      <c r="L36" s="279"/>
      <c r="M36" s="345">
        <v>6.1</v>
      </c>
      <c r="N36" s="281">
        <f>K36/M36</f>
        <v>3173.2786885245905</v>
      </c>
    </row>
    <row r="37" spans="1:14">
      <c r="A37" s="119" t="s">
        <v>138</v>
      </c>
      <c r="B37" s="844" t="str">
        <f>VLOOKUP(A37,EQUIPOS!A7:D154,3,FALSE)</f>
        <v>Camioneta D-300</v>
      </c>
      <c r="C37" s="845"/>
      <c r="D37" s="845"/>
      <c r="E37" s="845"/>
      <c r="F37" s="845"/>
      <c r="G37" s="845"/>
      <c r="H37" s="846"/>
      <c r="I37" s="430"/>
      <c r="J37" s="431"/>
      <c r="K37" s="278">
        <f>VLOOKUP(A37,EQUIPOS!A7:D164,4,FALSE)</f>
        <v>51950</v>
      </c>
      <c r="L37" s="344"/>
      <c r="M37" s="345">
        <v>6.1</v>
      </c>
      <c r="N37" s="281">
        <f>K37/M37</f>
        <v>8516.3934426229516</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73.252138615307373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11762.924269762849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1573</v>
      </c>
      <c r="N48" s="281">
        <f>K48*M48</f>
        <v>600.88599999999997</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135169</v>
      </c>
      <c r="N49" s="281">
        <f>K49*M49</f>
        <v>6758.4500000000007</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72500</v>
      </c>
      <c r="N50" s="281">
        <f>K50*M50</f>
        <v>8700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16059.336000000001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86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7325.2138615307376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35147.474131293588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7029.4948262587177</v>
      </c>
      <c r="M84" s="866"/>
      <c r="N84" s="57"/>
    </row>
    <row r="85" spans="1:14">
      <c r="B85" s="95" t="s">
        <v>1057</v>
      </c>
      <c r="C85" s="96"/>
      <c r="D85" s="96"/>
      <c r="E85" s="96"/>
      <c r="F85" s="96"/>
      <c r="G85" s="96"/>
      <c r="H85" s="96"/>
      <c r="I85" s="93"/>
      <c r="J85" s="94"/>
      <c r="K85" s="313">
        <v>0.05</v>
      </c>
      <c r="L85" s="865">
        <f>N79*K85</f>
        <v>1757.3737065646794</v>
      </c>
      <c r="M85" s="866"/>
      <c r="N85" s="57"/>
    </row>
    <row r="86" spans="1:14" ht="15" thickBot="1">
      <c r="B86" s="97" t="s">
        <v>1058</v>
      </c>
      <c r="C86" s="98"/>
      <c r="D86" s="98"/>
      <c r="E86" s="98"/>
      <c r="F86" s="98"/>
      <c r="G86" s="98"/>
      <c r="H86" s="98"/>
      <c r="I86" s="99"/>
      <c r="J86" s="100"/>
      <c r="K86" s="314">
        <v>0.05</v>
      </c>
      <c r="L86" s="867">
        <f>N79*K86</f>
        <v>1757.3737065646794</v>
      </c>
      <c r="M86" s="868"/>
      <c r="N86" s="57"/>
    </row>
    <row r="87" spans="1:14" ht="15" thickBot="1">
      <c r="B87" s="831" t="s">
        <v>1037</v>
      </c>
      <c r="C87" s="832"/>
      <c r="D87" s="832"/>
      <c r="E87" s="832"/>
      <c r="F87" s="832"/>
      <c r="G87" s="832"/>
      <c r="H87" s="832"/>
      <c r="I87" s="832"/>
      <c r="J87" s="832"/>
      <c r="K87" s="832"/>
      <c r="L87" s="832"/>
      <c r="M87" s="833"/>
      <c r="N87" s="58">
        <f>L84+L85+L86</f>
        <v>10544.242239388077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45691.716370681665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election activeCell="C72" sqref="C72"/>
    </sheetView>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6</v>
      </c>
      <c r="N36" s="281">
        <f>K36/M36</f>
        <v>8658.3333333333339</v>
      </c>
    </row>
    <row r="37" spans="1:14">
      <c r="A37" s="119" t="s">
        <v>1795</v>
      </c>
      <c r="B37" s="844" t="str">
        <f>VLOOKUP(A37,EQUIPOS!A7:D154,3,FALSE)</f>
        <v>Caldera para pintura termoplástica</v>
      </c>
      <c r="C37" s="845"/>
      <c r="D37" s="845"/>
      <c r="E37" s="845"/>
      <c r="F37" s="845"/>
      <c r="G37" s="845"/>
      <c r="H37" s="846"/>
      <c r="I37" s="430"/>
      <c r="J37" s="431"/>
      <c r="K37" s="278">
        <f>VLOOKUP(A37,EQUIPOS!A7:D164,4,FALSE)</f>
        <v>64177.5</v>
      </c>
      <c r="L37" s="344"/>
      <c r="M37" s="345">
        <v>6</v>
      </c>
      <c r="N37" s="281">
        <f>K37/M37</f>
        <v>10696.25</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85.112008676833327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19439.695342010171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1573</v>
      </c>
      <c r="N48" s="281">
        <f>K48*M48</f>
        <v>1415.7</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12023</v>
      </c>
      <c r="N49" s="281">
        <f>K49*M49</f>
        <v>7814.95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9230.65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8511.200867683332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37181.546209693508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7436.3092419387021</v>
      </c>
      <c r="M84" s="866"/>
      <c r="N84" s="57"/>
    </row>
    <row r="85" spans="1:14">
      <c r="B85" s="95" t="s">
        <v>1057</v>
      </c>
      <c r="C85" s="96"/>
      <c r="D85" s="96"/>
      <c r="E85" s="96"/>
      <c r="F85" s="96"/>
      <c r="G85" s="96"/>
      <c r="H85" s="96"/>
      <c r="I85" s="93"/>
      <c r="J85" s="94"/>
      <c r="K85" s="313">
        <v>0.05</v>
      </c>
      <c r="L85" s="865">
        <f>N79*K85</f>
        <v>1859.0773104846755</v>
      </c>
      <c r="M85" s="866"/>
      <c r="N85" s="57"/>
    </row>
    <row r="86" spans="1:14" ht="15" thickBot="1">
      <c r="B86" s="97" t="s">
        <v>1058</v>
      </c>
      <c r="C86" s="98"/>
      <c r="D86" s="98"/>
      <c r="E86" s="98"/>
      <c r="F86" s="98"/>
      <c r="G86" s="98"/>
      <c r="H86" s="98"/>
      <c r="I86" s="99"/>
      <c r="J86" s="100"/>
      <c r="K86" s="314">
        <v>0.05</v>
      </c>
      <c r="L86" s="867">
        <f>N79*K86</f>
        <v>1859.0773104846755</v>
      </c>
      <c r="M86" s="868"/>
      <c r="N86" s="57"/>
    </row>
    <row r="87" spans="1:14" ht="15" thickBot="1">
      <c r="B87" s="831" t="s">
        <v>1037</v>
      </c>
      <c r="C87" s="832"/>
      <c r="D87" s="832"/>
      <c r="E87" s="832"/>
      <c r="F87" s="832"/>
      <c r="G87" s="832"/>
      <c r="H87" s="832"/>
      <c r="I87" s="832"/>
      <c r="J87" s="832"/>
      <c r="K87" s="832"/>
      <c r="L87" s="832"/>
      <c r="M87" s="833"/>
      <c r="N87" s="58">
        <f>L84+L85+L86</f>
        <v>11154.463862908053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48336.010072601559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election activeCell="C72" sqref="C72"/>
    </sheetView>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250</v>
      </c>
      <c r="N36" s="281">
        <f>K36/M36</f>
        <v>207.8</v>
      </c>
    </row>
    <row r="37" spans="1:14">
      <c r="A37" s="119" t="s">
        <v>251</v>
      </c>
      <c r="B37" s="844" t="str">
        <f>VLOOKUP(A37,EQUIPOS!A7:D154,3,FALSE)</f>
        <v>Maquina térmica pegatachas</v>
      </c>
      <c r="C37" s="845"/>
      <c r="D37" s="845"/>
      <c r="E37" s="845"/>
      <c r="F37" s="845"/>
      <c r="G37" s="845"/>
      <c r="H37" s="846"/>
      <c r="I37" s="430"/>
      <c r="J37" s="431"/>
      <c r="K37" s="278">
        <f>VLOOKUP(A37,EQUIPOS!A7:D164,4,FALSE)</f>
        <v>18931.5</v>
      </c>
      <c r="L37" s="344"/>
      <c r="M37" s="345">
        <v>250</v>
      </c>
      <c r="N37" s="281">
        <f>K37/M37</f>
        <v>75.725999999999999</v>
      </c>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1.0213441041219999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284.54734410412203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12023</v>
      </c>
      <c r="N48" s="281">
        <f>K48*M48</f>
        <v>961.84</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7735</v>
      </c>
      <c r="N49" s="281">
        <f>K49*M49</f>
        <v>7735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8696.84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102.1344104122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9083.5217545163214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1816.7043509032644</v>
      </c>
      <c r="M84" s="866"/>
      <c r="N84" s="57"/>
    </row>
    <row r="85" spans="1:14">
      <c r="B85" s="95" t="s">
        <v>1057</v>
      </c>
      <c r="C85" s="96"/>
      <c r="D85" s="96"/>
      <c r="E85" s="96"/>
      <c r="F85" s="96"/>
      <c r="G85" s="96"/>
      <c r="H85" s="96"/>
      <c r="I85" s="93"/>
      <c r="J85" s="94"/>
      <c r="K85" s="313">
        <v>0.05</v>
      </c>
      <c r="L85" s="865">
        <f>N79*K85</f>
        <v>454.1760877258161</v>
      </c>
      <c r="M85" s="866"/>
      <c r="N85" s="57"/>
    </row>
    <row r="86" spans="1:14" ht="15" thickBot="1">
      <c r="B86" s="97" t="s">
        <v>1058</v>
      </c>
      <c r="C86" s="98"/>
      <c r="D86" s="98"/>
      <c r="E86" s="98"/>
      <c r="F86" s="98"/>
      <c r="G86" s="98"/>
      <c r="H86" s="98"/>
      <c r="I86" s="99"/>
      <c r="J86" s="100"/>
      <c r="K86" s="314">
        <v>0.05</v>
      </c>
      <c r="L86" s="867">
        <f>N79*K86</f>
        <v>454.1760877258161</v>
      </c>
      <c r="M86" s="868"/>
      <c r="N86" s="57"/>
    </row>
    <row r="87" spans="1:14" ht="15" thickBot="1">
      <c r="B87" s="831" t="s">
        <v>1037</v>
      </c>
      <c r="C87" s="832"/>
      <c r="D87" s="832"/>
      <c r="E87" s="832"/>
      <c r="F87" s="832"/>
      <c r="G87" s="832"/>
      <c r="H87" s="832"/>
      <c r="I87" s="832"/>
      <c r="J87" s="832"/>
      <c r="K87" s="832"/>
      <c r="L87" s="832"/>
      <c r="M87" s="833"/>
      <c r="N87" s="58">
        <f>L84+L85+L86</f>
        <v>2725.0565263548965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11808.578280871217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election activeCell="C72" sqref="C72"/>
    </sheetView>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3.75</v>
      </c>
      <c r="N36" s="281">
        <f>K36/M36</f>
        <v>13853.333333333334</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85.112008676833327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13938.445342010167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91200</v>
      </c>
      <c r="N48" s="281">
        <f>K48*M48</f>
        <v>91200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271320</v>
      </c>
      <c r="N49" s="281">
        <f>K49*M49</f>
        <v>271320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255979</v>
      </c>
      <c r="N50" s="281">
        <f>K50*M50</f>
        <v>7679.37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370199.37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8511.200867683332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392649.01620969351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78529.803241938702</v>
      </c>
      <c r="M84" s="866"/>
      <c r="N84" s="57"/>
    </row>
    <row r="85" spans="1:14">
      <c r="B85" s="95" t="s">
        <v>1057</v>
      </c>
      <c r="C85" s="96"/>
      <c r="D85" s="96"/>
      <c r="E85" s="96"/>
      <c r="F85" s="96"/>
      <c r="G85" s="96"/>
      <c r="H85" s="96"/>
      <c r="I85" s="93"/>
      <c r="J85" s="94"/>
      <c r="K85" s="313">
        <v>0.05</v>
      </c>
      <c r="L85" s="865">
        <f>N79*K85</f>
        <v>19632.450810484675</v>
      </c>
      <c r="M85" s="866"/>
      <c r="N85" s="57"/>
    </row>
    <row r="86" spans="1:14" ht="15" thickBot="1">
      <c r="B86" s="97" t="s">
        <v>1058</v>
      </c>
      <c r="C86" s="98"/>
      <c r="D86" s="98"/>
      <c r="E86" s="98"/>
      <c r="F86" s="98"/>
      <c r="G86" s="98"/>
      <c r="H86" s="98"/>
      <c r="I86" s="99"/>
      <c r="J86" s="100"/>
      <c r="K86" s="314">
        <v>0.05</v>
      </c>
      <c r="L86" s="867">
        <f>N79*K86</f>
        <v>19632.450810484675</v>
      </c>
      <c r="M86" s="868"/>
      <c r="N86" s="57"/>
    </row>
    <row r="87" spans="1:14" ht="15" thickBot="1">
      <c r="B87" s="831" t="s">
        <v>1037</v>
      </c>
      <c r="C87" s="832"/>
      <c r="D87" s="832"/>
      <c r="E87" s="832"/>
      <c r="F87" s="832"/>
      <c r="G87" s="832"/>
      <c r="H87" s="832"/>
      <c r="I87" s="832"/>
      <c r="J87" s="832"/>
      <c r="K87" s="832"/>
      <c r="L87" s="832"/>
      <c r="M87" s="833"/>
      <c r="N87" s="58">
        <f>L84+L85+L86</f>
        <v>117794.70486290805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510443.72107260156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election activeCell="C72" sqref="C72"/>
    </sheetView>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8.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3.75</v>
      </c>
      <c r="N36" s="281">
        <f>K36/M36</f>
        <v>13853.333333333334</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85.112008676833327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13938.445342010167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91200</v>
      </c>
      <c r="N48" s="281">
        <f>K48*M48</f>
        <v>91200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264535</v>
      </c>
      <c r="N49" s="281">
        <f>K49*M49</f>
        <v>264535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255979</v>
      </c>
      <c r="N50" s="281">
        <f>K50*M50</f>
        <v>7679.37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363414.37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8511.200867683332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385864.01620969351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77172.803241938702</v>
      </c>
      <c r="M84" s="866"/>
      <c r="N84" s="57"/>
    </row>
    <row r="85" spans="1:14">
      <c r="B85" s="95" t="s">
        <v>1057</v>
      </c>
      <c r="C85" s="96"/>
      <c r="D85" s="96"/>
      <c r="E85" s="96"/>
      <c r="F85" s="96"/>
      <c r="G85" s="96"/>
      <c r="H85" s="96"/>
      <c r="I85" s="93"/>
      <c r="J85" s="94"/>
      <c r="K85" s="313">
        <v>0.05</v>
      </c>
      <c r="L85" s="865">
        <f>N79*K85</f>
        <v>19293.200810484675</v>
      </c>
      <c r="M85" s="866"/>
      <c r="N85" s="57"/>
    </row>
    <row r="86" spans="1:14" ht="15" thickBot="1">
      <c r="B86" s="97" t="s">
        <v>1058</v>
      </c>
      <c r="C86" s="98"/>
      <c r="D86" s="98"/>
      <c r="E86" s="98"/>
      <c r="F86" s="98"/>
      <c r="G86" s="98"/>
      <c r="H86" s="98"/>
      <c r="I86" s="99"/>
      <c r="J86" s="100"/>
      <c r="K86" s="314">
        <v>0.05</v>
      </c>
      <c r="L86" s="867">
        <f>N79*K86</f>
        <v>19293.200810484675</v>
      </c>
      <c r="M86" s="868"/>
      <c r="N86" s="57"/>
    </row>
    <row r="87" spans="1:14" ht="15" thickBot="1">
      <c r="B87" s="831" t="s">
        <v>1037</v>
      </c>
      <c r="C87" s="832"/>
      <c r="D87" s="832"/>
      <c r="E87" s="832"/>
      <c r="F87" s="832"/>
      <c r="G87" s="832"/>
      <c r="H87" s="832"/>
      <c r="I87" s="832"/>
      <c r="J87" s="832"/>
      <c r="K87" s="832"/>
      <c r="L87" s="832"/>
      <c r="M87" s="833"/>
      <c r="N87" s="58">
        <f>L84+L85+L86</f>
        <v>115759.20486290805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501623.22107260156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3</v>
      </c>
      <c r="N36" s="281">
        <f>K36/M36</f>
        <v>17316.666666666668</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42.55600433841667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17359.222671005085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71870</v>
      </c>
      <c r="N48" s="281">
        <f>K48*M48</f>
        <v>71870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255979</v>
      </c>
      <c r="N49" s="281">
        <f>K49*M49</f>
        <v>15358.74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87228.74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4255.6004338416669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108843.56310484676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21768.712620969352</v>
      </c>
      <c r="M84" s="866"/>
      <c r="N84" s="57"/>
    </row>
    <row r="85" spans="1:14">
      <c r="B85" s="95" t="s">
        <v>1057</v>
      </c>
      <c r="C85" s="96"/>
      <c r="D85" s="96"/>
      <c r="E85" s="96"/>
      <c r="F85" s="96"/>
      <c r="G85" s="96"/>
      <c r="H85" s="96"/>
      <c r="I85" s="93"/>
      <c r="J85" s="94"/>
      <c r="K85" s="313">
        <v>0.05</v>
      </c>
      <c r="L85" s="865">
        <f>N79*K85</f>
        <v>5442.1781552423381</v>
      </c>
      <c r="M85" s="866"/>
      <c r="N85" s="57"/>
    </row>
    <row r="86" spans="1:14" ht="15" thickBot="1">
      <c r="B86" s="97" t="s">
        <v>1058</v>
      </c>
      <c r="C86" s="98"/>
      <c r="D86" s="98"/>
      <c r="E86" s="98"/>
      <c r="F86" s="98"/>
      <c r="G86" s="98"/>
      <c r="H86" s="98"/>
      <c r="I86" s="99"/>
      <c r="J86" s="100"/>
      <c r="K86" s="314">
        <v>0.05</v>
      </c>
      <c r="L86" s="867">
        <f>N79*K86</f>
        <v>5442.1781552423381</v>
      </c>
      <c r="M86" s="868"/>
      <c r="N86" s="57"/>
    </row>
    <row r="87" spans="1:14" ht="15" thickBot="1">
      <c r="B87" s="831" t="s">
        <v>1037</v>
      </c>
      <c r="C87" s="832"/>
      <c r="D87" s="832"/>
      <c r="E87" s="832"/>
      <c r="F87" s="832"/>
      <c r="G87" s="832"/>
      <c r="H87" s="832"/>
      <c r="I87" s="832"/>
      <c r="J87" s="832"/>
      <c r="K87" s="832"/>
      <c r="L87" s="832"/>
      <c r="M87" s="833"/>
      <c r="N87" s="58">
        <f>L84+L85+L86</f>
        <v>32653.068931454029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141496.63203630078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election activeCell="C72" sqref="C72"/>
    </sheetView>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135</v>
      </c>
      <c r="B36" s="844" t="str">
        <f>VLOOKUP(A36,EQUIPOS!A6:D154,3,FALSE)</f>
        <v>Camión 350</v>
      </c>
      <c r="C36" s="845"/>
      <c r="D36" s="845"/>
      <c r="E36" s="845"/>
      <c r="F36" s="845"/>
      <c r="G36" s="845"/>
      <c r="H36" s="846"/>
      <c r="I36" s="276"/>
      <c r="J36" s="277"/>
      <c r="K36" s="278">
        <f>VLOOKUP(A36,EQUIPOS!A6:D163,4,FALSE)</f>
        <v>56218</v>
      </c>
      <c r="L36" s="279"/>
      <c r="M36" s="345">
        <v>6.25</v>
      </c>
      <c r="N36" s="281">
        <f>K36/M36</f>
        <v>8994.8799999999992</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306.40323123659999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9301.283231236599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131400</v>
      </c>
      <c r="N48" s="281">
        <f>K48*M48</f>
        <v>32850</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166523</v>
      </c>
      <c r="N49" s="281">
        <f>K49*M49</f>
        <v>40320.338983050846</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73170.338983050839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6128.0646247320001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88599.686839019429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17719.937367803886</v>
      </c>
      <c r="M84" s="866"/>
      <c r="N84" s="57"/>
    </row>
    <row r="85" spans="1:14">
      <c r="B85" s="95" t="s">
        <v>1057</v>
      </c>
      <c r="C85" s="96"/>
      <c r="D85" s="96"/>
      <c r="E85" s="96"/>
      <c r="F85" s="96"/>
      <c r="G85" s="96"/>
      <c r="H85" s="96"/>
      <c r="I85" s="93"/>
      <c r="J85" s="94"/>
      <c r="K85" s="313">
        <v>0.05</v>
      </c>
      <c r="L85" s="865">
        <f>N79*K85</f>
        <v>4429.9843419509716</v>
      </c>
      <c r="M85" s="866"/>
      <c r="N85" s="57"/>
    </row>
    <row r="86" spans="1:14" ht="15" thickBot="1">
      <c r="B86" s="97" t="s">
        <v>1058</v>
      </c>
      <c r="C86" s="98"/>
      <c r="D86" s="98"/>
      <c r="E86" s="98"/>
      <c r="F86" s="98"/>
      <c r="G86" s="98"/>
      <c r="H86" s="98"/>
      <c r="I86" s="99"/>
      <c r="J86" s="100"/>
      <c r="K86" s="314">
        <v>0.05</v>
      </c>
      <c r="L86" s="867">
        <f>N79*K86</f>
        <v>4429.9843419509716</v>
      </c>
      <c r="M86" s="868"/>
      <c r="N86" s="57"/>
    </row>
    <row r="87" spans="1:14" ht="15" thickBot="1">
      <c r="B87" s="831" t="s">
        <v>1037</v>
      </c>
      <c r="C87" s="832"/>
      <c r="D87" s="832"/>
      <c r="E87" s="832"/>
      <c r="F87" s="832"/>
      <c r="G87" s="832"/>
      <c r="H87" s="832"/>
      <c r="I87" s="832"/>
      <c r="J87" s="832"/>
      <c r="K87" s="832"/>
      <c r="L87" s="832"/>
      <c r="M87" s="833"/>
      <c r="N87" s="58">
        <f>L84+L85+L86</f>
        <v>26579.906051705828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115179.59289072525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election activeCell="C72" sqref="C72"/>
    </sheetView>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34.044803470733335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66786</v>
      </c>
      <c r="N48" s="281">
        <f>K48*M48</f>
        <v>66786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66786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3404.4803470733332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70224.525150544068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14044.905030108814</v>
      </c>
      <c r="M84" s="866"/>
      <c r="N84" s="57"/>
    </row>
    <row r="85" spans="1:14">
      <c r="B85" s="95" t="s">
        <v>1057</v>
      </c>
      <c r="C85" s="96"/>
      <c r="D85" s="96"/>
      <c r="E85" s="96"/>
      <c r="F85" s="96"/>
      <c r="G85" s="96"/>
      <c r="H85" s="96"/>
      <c r="I85" s="93"/>
      <c r="J85" s="94"/>
      <c r="K85" s="313">
        <v>0.05</v>
      </c>
      <c r="L85" s="865">
        <f>N79*K85</f>
        <v>3511.2262575272034</v>
      </c>
      <c r="M85" s="866"/>
      <c r="N85" s="57"/>
    </row>
    <row r="86" spans="1:14" ht="15" thickBot="1">
      <c r="B86" s="97" t="s">
        <v>1058</v>
      </c>
      <c r="C86" s="98"/>
      <c r="D86" s="98"/>
      <c r="E86" s="98"/>
      <c r="F86" s="98"/>
      <c r="G86" s="98"/>
      <c r="H86" s="98"/>
      <c r="I86" s="99"/>
      <c r="J86" s="100"/>
      <c r="K86" s="314">
        <v>0.05</v>
      </c>
      <c r="L86" s="867">
        <f>N79*K86</f>
        <v>3511.2262575272034</v>
      </c>
      <c r="M86" s="868"/>
      <c r="N86" s="57"/>
    </row>
    <row r="87" spans="1:14" ht="15" thickBot="1">
      <c r="B87" s="831" t="s">
        <v>1037</v>
      </c>
      <c r="C87" s="832"/>
      <c r="D87" s="832"/>
      <c r="E87" s="832"/>
      <c r="F87" s="832"/>
      <c r="G87" s="832"/>
      <c r="H87" s="832"/>
      <c r="I87" s="832"/>
      <c r="J87" s="832"/>
      <c r="K87" s="832"/>
      <c r="L87" s="832"/>
      <c r="M87" s="833"/>
      <c r="N87" s="58">
        <f>L84+L85+L86</f>
        <v>21067.35754516322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91291.882695707289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35.218762211103453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60498</v>
      </c>
      <c r="N48" s="281">
        <f>K48*M48</f>
        <v>60498</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60498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3521.8762211103449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64055.094983321447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12811.01899666429</v>
      </c>
      <c r="M84" s="866"/>
      <c r="N84" s="57"/>
    </row>
    <row r="85" spans="1:14">
      <c r="B85" s="95" t="s">
        <v>1057</v>
      </c>
      <c r="C85" s="96"/>
      <c r="D85" s="96"/>
      <c r="E85" s="96"/>
      <c r="F85" s="96"/>
      <c r="G85" s="96"/>
      <c r="H85" s="96"/>
      <c r="I85" s="93"/>
      <c r="J85" s="94"/>
      <c r="K85" s="313">
        <v>0.05</v>
      </c>
      <c r="L85" s="865">
        <f>N79*K85</f>
        <v>3202.7547491660725</v>
      </c>
      <c r="M85" s="866"/>
      <c r="N85" s="57"/>
    </row>
    <row r="86" spans="1:14" ht="15" thickBot="1">
      <c r="B86" s="97" t="s">
        <v>1058</v>
      </c>
      <c r="C86" s="98"/>
      <c r="D86" s="98"/>
      <c r="E86" s="98"/>
      <c r="F86" s="98"/>
      <c r="G86" s="98"/>
      <c r="H86" s="98"/>
      <c r="I86" s="99"/>
      <c r="J86" s="100"/>
      <c r="K86" s="314">
        <v>0.05</v>
      </c>
      <c r="L86" s="867">
        <f>N79*K86</f>
        <v>3202.7547491660725</v>
      </c>
      <c r="M86" s="868"/>
      <c r="N86" s="57"/>
    </row>
    <row r="87" spans="1:14" ht="15" thickBot="1">
      <c r="B87" s="831" t="s">
        <v>1037</v>
      </c>
      <c r="C87" s="832"/>
      <c r="D87" s="832"/>
      <c r="E87" s="832"/>
      <c r="F87" s="832"/>
      <c r="G87" s="832"/>
      <c r="H87" s="832"/>
      <c r="I87" s="832"/>
      <c r="J87" s="832"/>
      <c r="K87" s="832"/>
      <c r="L87" s="832"/>
      <c r="M87" s="833"/>
      <c r="N87" s="58">
        <f>L84+L85+L86</f>
        <v>19216.528494996437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83271.623478317881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35.218762211103453</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126824</v>
      </c>
      <c r="N48" s="281">
        <f>K48*M48</f>
        <v>126824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126824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3521.8762211103449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130381.09498332145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26076.218996664291</v>
      </c>
      <c r="M84" s="866"/>
      <c r="N84" s="57"/>
    </row>
    <row r="85" spans="1:14">
      <c r="B85" s="95" t="s">
        <v>1057</v>
      </c>
      <c r="C85" s="96"/>
      <c r="D85" s="96"/>
      <c r="E85" s="96"/>
      <c r="F85" s="96"/>
      <c r="G85" s="96"/>
      <c r="H85" s="96"/>
      <c r="I85" s="93"/>
      <c r="J85" s="94"/>
      <c r="K85" s="313">
        <v>0.05</v>
      </c>
      <c r="L85" s="865">
        <f>N79*K85</f>
        <v>6519.0547491660727</v>
      </c>
      <c r="M85" s="866"/>
      <c r="N85" s="57"/>
    </row>
    <row r="86" spans="1:14" ht="15" thickBot="1">
      <c r="B86" s="97" t="s">
        <v>1058</v>
      </c>
      <c r="C86" s="98"/>
      <c r="D86" s="98"/>
      <c r="E86" s="98"/>
      <c r="F86" s="98"/>
      <c r="G86" s="98"/>
      <c r="H86" s="98"/>
      <c r="I86" s="99"/>
      <c r="J86" s="100"/>
      <c r="K86" s="314">
        <v>0.05</v>
      </c>
      <c r="L86" s="867">
        <f>N79*K86</f>
        <v>6519.0547491660727</v>
      </c>
      <c r="M86" s="868"/>
      <c r="N86" s="57"/>
    </row>
    <row r="87" spans="1:14" ht="15" thickBot="1">
      <c r="B87" s="831" t="s">
        <v>1037</v>
      </c>
      <c r="C87" s="832"/>
      <c r="D87" s="832"/>
      <c r="E87" s="832"/>
      <c r="F87" s="832"/>
      <c r="G87" s="832"/>
      <c r="H87" s="832"/>
      <c r="I87" s="832"/>
      <c r="J87" s="832"/>
      <c r="K87" s="832"/>
      <c r="L87" s="832"/>
      <c r="M87" s="833"/>
      <c r="N87" s="58">
        <f>L84+L85+L86</f>
        <v>39114.328494996436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169495.42347831788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election activeCell="C72" sqref="C72"/>
    </sheetView>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363</v>
      </c>
      <c r="B36" s="844" t="str">
        <f>VLOOKUP(A36,EQUIPOS!A6:D154,3,FALSE)</f>
        <v>Vibrador de concreto, Motor de 3 hp a 18.000 rpm Mangueras de 4 mt</v>
      </c>
      <c r="C36" s="845"/>
      <c r="D36" s="845"/>
      <c r="E36" s="845"/>
      <c r="F36" s="845"/>
      <c r="G36" s="845"/>
      <c r="H36" s="846"/>
      <c r="I36" s="276"/>
      <c r="J36" s="277"/>
      <c r="K36" s="278">
        <f>VLOOKUP(A36,EQUIPOS!A6:D163,4,FALSE)</f>
        <v>5750</v>
      </c>
      <c r="L36" s="279"/>
      <c r="M36" s="345">
        <v>1.25</v>
      </c>
      <c r="N36" s="281">
        <f>K36/M36</f>
        <v>4600</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0.02</v>
      </c>
      <c r="N41" s="353">
        <f>N77*M41</f>
        <v>510.67205206099999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5110.6720520609997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47328</v>
      </c>
      <c r="N48" s="281">
        <f>K48*M48</f>
        <v>454348.79999999999</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14002</v>
      </c>
      <c r="N49" s="281">
        <f>K49*M49</f>
        <v>1680.24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57879</v>
      </c>
      <c r="N50" s="281">
        <f>K50*M50</f>
        <v>28939.5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484968.54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25533.60260305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515612.814655111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103122.5629310222</v>
      </c>
      <c r="M84" s="866"/>
      <c r="N84" s="57"/>
    </row>
    <row r="85" spans="1:14">
      <c r="B85" s="95" t="s">
        <v>1057</v>
      </c>
      <c r="C85" s="96"/>
      <c r="D85" s="96"/>
      <c r="E85" s="96"/>
      <c r="F85" s="96"/>
      <c r="G85" s="96"/>
      <c r="H85" s="96"/>
      <c r="I85" s="93"/>
      <c r="J85" s="94"/>
      <c r="K85" s="313">
        <v>0.05</v>
      </c>
      <c r="L85" s="865">
        <f>N79*K85</f>
        <v>25780.64073275555</v>
      </c>
      <c r="M85" s="866"/>
      <c r="N85" s="57"/>
    </row>
    <row r="86" spans="1:14" ht="15" thickBot="1">
      <c r="B86" s="97" t="s">
        <v>1058</v>
      </c>
      <c r="C86" s="98"/>
      <c r="D86" s="98"/>
      <c r="E86" s="98"/>
      <c r="F86" s="98"/>
      <c r="G86" s="98"/>
      <c r="H86" s="98"/>
      <c r="I86" s="99"/>
      <c r="J86" s="100"/>
      <c r="K86" s="314">
        <v>0.05</v>
      </c>
      <c r="L86" s="867">
        <f>N79*K86</f>
        <v>25780.64073275555</v>
      </c>
      <c r="M86" s="868"/>
      <c r="N86" s="57"/>
    </row>
    <row r="87" spans="1:14" ht="15" thickBot="1">
      <c r="B87" s="831" t="s">
        <v>1037</v>
      </c>
      <c r="C87" s="832"/>
      <c r="D87" s="832"/>
      <c r="E87" s="832"/>
      <c r="F87" s="832"/>
      <c r="G87" s="832"/>
      <c r="H87" s="832"/>
      <c r="I87" s="832"/>
      <c r="J87" s="832"/>
      <c r="K87" s="832"/>
      <c r="L87" s="832"/>
      <c r="M87" s="833"/>
      <c r="N87" s="58">
        <f>L84+L85+L86</f>
        <v>154683.8443965333</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670296.65905164427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election activeCell="C72" sqref="C72"/>
    </sheetView>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7.2953150294428575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8635.5</v>
      </c>
      <c r="N48" s="281">
        <f>K48*M48</f>
        <v>8635.5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8635.5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729.53150294428576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9372.3268179737297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1874.4653635947461</v>
      </c>
      <c r="M84" s="866"/>
      <c r="N84" s="57"/>
    </row>
    <row r="85" spans="1:14">
      <c r="B85" s="95" t="s">
        <v>1057</v>
      </c>
      <c r="C85" s="96"/>
      <c r="D85" s="96"/>
      <c r="E85" s="96"/>
      <c r="F85" s="96"/>
      <c r="G85" s="96"/>
      <c r="H85" s="96"/>
      <c r="I85" s="93"/>
      <c r="J85" s="94"/>
      <c r="K85" s="313">
        <v>0.05</v>
      </c>
      <c r="L85" s="865">
        <f>N79*K85</f>
        <v>468.61634089868653</v>
      </c>
      <c r="M85" s="866"/>
      <c r="N85" s="57"/>
    </row>
    <row r="86" spans="1:14" ht="15" thickBot="1">
      <c r="B86" s="97" t="s">
        <v>1058</v>
      </c>
      <c r="C86" s="98"/>
      <c r="D86" s="98"/>
      <c r="E86" s="98"/>
      <c r="F86" s="98"/>
      <c r="G86" s="98"/>
      <c r="H86" s="98"/>
      <c r="I86" s="99"/>
      <c r="J86" s="100"/>
      <c r="K86" s="314">
        <v>0.05</v>
      </c>
      <c r="L86" s="867">
        <f>N79*K86</f>
        <v>468.61634089868653</v>
      </c>
      <c r="M86" s="868"/>
      <c r="N86" s="57"/>
    </row>
    <row r="87" spans="1:14" ht="15" thickBot="1">
      <c r="B87" s="831" t="s">
        <v>1037</v>
      </c>
      <c r="C87" s="832"/>
      <c r="D87" s="832"/>
      <c r="E87" s="832"/>
      <c r="F87" s="832"/>
      <c r="G87" s="832"/>
      <c r="H87" s="832"/>
      <c r="I87" s="832"/>
      <c r="J87" s="832"/>
      <c r="K87" s="832"/>
      <c r="L87" s="832"/>
      <c r="M87" s="833"/>
      <c r="N87" s="58">
        <f>L84+L85+L86</f>
        <v>2811.6980453921196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12184.024863365848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22"/>
      <c r="C1" s="934"/>
      <c r="D1" s="935"/>
      <c r="E1" s="935"/>
      <c r="F1" s="935"/>
      <c r="G1" s="935"/>
      <c r="H1" s="935"/>
      <c r="I1" s="935"/>
      <c r="J1" s="936"/>
      <c r="K1" s="937" t="s">
        <v>1017</v>
      </c>
      <c r="L1" s="939" t="s">
        <v>2304</v>
      </c>
      <c r="M1" s="940"/>
      <c r="N1" s="941"/>
    </row>
    <row r="2" spans="2:14" ht="24.75" customHeight="1">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160</v>
      </c>
      <c r="N36" s="281">
        <f>K36/M36</f>
        <v>324.6875</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19.1502019522875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343.83770195228749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220699</v>
      </c>
      <c r="N48" s="281">
        <f>K48*M48</f>
        <v>220699</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255979</v>
      </c>
      <c r="N49" s="281">
        <f>K49*M49</f>
        <v>7679.37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228378.37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1915.0201952287498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230637.22789718103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46127.445579436207</v>
      </c>
      <c r="M84" s="866"/>
      <c r="N84" s="57"/>
    </row>
    <row r="85" spans="1:14">
      <c r="B85" s="95" t="s">
        <v>1057</v>
      </c>
      <c r="C85" s="96"/>
      <c r="D85" s="96"/>
      <c r="E85" s="96"/>
      <c r="F85" s="96"/>
      <c r="G85" s="96"/>
      <c r="H85" s="96"/>
      <c r="I85" s="93"/>
      <c r="J85" s="94"/>
      <c r="K85" s="313">
        <v>0.05</v>
      </c>
      <c r="L85" s="865">
        <f>N79*K85</f>
        <v>11531.861394859052</v>
      </c>
      <c r="M85" s="866"/>
      <c r="N85" s="57"/>
    </row>
    <row r="86" spans="1:14" ht="15" thickBot="1">
      <c r="B86" s="97" t="s">
        <v>1058</v>
      </c>
      <c r="C86" s="98"/>
      <c r="D86" s="98"/>
      <c r="E86" s="98"/>
      <c r="F86" s="98"/>
      <c r="G86" s="98"/>
      <c r="H86" s="98"/>
      <c r="I86" s="99"/>
      <c r="J86" s="100"/>
      <c r="K86" s="314">
        <v>0.05</v>
      </c>
      <c r="L86" s="867">
        <f>N79*K86</f>
        <v>11531.861394859052</v>
      </c>
      <c r="M86" s="868"/>
      <c r="N86" s="57"/>
    </row>
    <row r="87" spans="1:14" ht="15" thickBot="1">
      <c r="B87" s="831" t="s">
        <v>1037</v>
      </c>
      <c r="C87" s="832"/>
      <c r="D87" s="832"/>
      <c r="E87" s="832"/>
      <c r="F87" s="832"/>
      <c r="G87" s="832"/>
      <c r="H87" s="832"/>
      <c r="I87" s="832"/>
      <c r="J87" s="832"/>
      <c r="K87" s="832"/>
      <c r="L87" s="832"/>
      <c r="M87" s="833"/>
      <c r="N87" s="58">
        <f>L84+L85+L86</f>
        <v>69191.168369154315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299828.39626633533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68.08960694146667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6075</v>
      </c>
      <c r="N48" s="281">
        <f>K48*M48</f>
        <v>243</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11000</v>
      </c>
      <c r="N49" s="281">
        <f>K49*M49</f>
        <v>4400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18353</v>
      </c>
      <c r="N50" s="281">
        <f>K50*M50</f>
        <v>55059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59702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680.89606941466661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60450.985676356133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12090.197135271228</v>
      </c>
      <c r="M84" s="866"/>
      <c r="N84" s="57"/>
    </row>
    <row r="85" spans="1:14">
      <c r="B85" s="95" t="s">
        <v>1057</v>
      </c>
      <c r="C85" s="96"/>
      <c r="D85" s="96"/>
      <c r="E85" s="96"/>
      <c r="F85" s="96"/>
      <c r="G85" s="96"/>
      <c r="H85" s="96"/>
      <c r="I85" s="93"/>
      <c r="J85" s="94"/>
      <c r="K85" s="313">
        <v>0.05</v>
      </c>
      <c r="L85" s="865">
        <f>N79*K85</f>
        <v>3022.549283817807</v>
      </c>
      <c r="M85" s="866"/>
      <c r="N85" s="57"/>
    </row>
    <row r="86" spans="1:14" ht="15" thickBot="1">
      <c r="B86" s="97" t="s">
        <v>1058</v>
      </c>
      <c r="C86" s="98"/>
      <c r="D86" s="98"/>
      <c r="E86" s="98"/>
      <c r="F86" s="98"/>
      <c r="G86" s="98"/>
      <c r="H86" s="98"/>
      <c r="I86" s="99"/>
      <c r="J86" s="100"/>
      <c r="K86" s="314">
        <v>0.05</v>
      </c>
      <c r="L86" s="867">
        <f>N79*K86</f>
        <v>3022.549283817807</v>
      </c>
      <c r="M86" s="868"/>
      <c r="N86" s="57"/>
    </row>
    <row r="87" spans="1:14" ht="15" thickBot="1">
      <c r="B87" s="831" t="s">
        <v>1037</v>
      </c>
      <c r="C87" s="832"/>
      <c r="D87" s="832"/>
      <c r="E87" s="832"/>
      <c r="F87" s="832"/>
      <c r="G87" s="832"/>
      <c r="H87" s="832"/>
      <c r="I87" s="832"/>
      <c r="J87" s="832"/>
      <c r="K87" s="832"/>
      <c r="L87" s="832"/>
      <c r="M87" s="833"/>
      <c r="N87" s="58">
        <f>L84+L85+L86</f>
        <v>18135.295702906842</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78586.281379262975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election activeCell="C72" sqref="C72"/>
    </sheetView>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68.08960694146667</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24000</v>
      </c>
      <c r="N48" s="281">
        <f>K48*M48</f>
        <v>9600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18353</v>
      </c>
      <c r="N49" s="281">
        <f>K49*M49</f>
        <v>55059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64659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680.89606941466661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65407.985676356133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13081.597135271228</v>
      </c>
      <c r="M84" s="866"/>
      <c r="N84" s="57"/>
    </row>
    <row r="85" spans="1:14">
      <c r="B85" s="95" t="s">
        <v>1057</v>
      </c>
      <c r="C85" s="96"/>
      <c r="D85" s="96"/>
      <c r="E85" s="96"/>
      <c r="F85" s="96"/>
      <c r="G85" s="96"/>
      <c r="H85" s="96"/>
      <c r="I85" s="93"/>
      <c r="J85" s="94"/>
      <c r="K85" s="313">
        <v>0.05</v>
      </c>
      <c r="L85" s="865">
        <f>N79*K85</f>
        <v>3270.3992838178069</v>
      </c>
      <c r="M85" s="866"/>
      <c r="N85" s="57"/>
    </row>
    <row r="86" spans="1:14" ht="15" thickBot="1">
      <c r="B86" s="97" t="s">
        <v>1058</v>
      </c>
      <c r="C86" s="98"/>
      <c r="D86" s="98"/>
      <c r="E86" s="98"/>
      <c r="F86" s="98"/>
      <c r="G86" s="98"/>
      <c r="H86" s="98"/>
      <c r="I86" s="99"/>
      <c r="J86" s="100"/>
      <c r="K86" s="314">
        <v>0.05</v>
      </c>
      <c r="L86" s="867">
        <f>N79*K86</f>
        <v>3270.3992838178069</v>
      </c>
      <c r="M86" s="868"/>
      <c r="N86" s="57"/>
    </row>
    <row r="87" spans="1:14" ht="15" thickBot="1">
      <c r="B87" s="831" t="s">
        <v>1037</v>
      </c>
      <c r="C87" s="832"/>
      <c r="D87" s="832"/>
      <c r="E87" s="832"/>
      <c r="F87" s="832"/>
      <c r="G87" s="832"/>
      <c r="H87" s="832"/>
      <c r="I87" s="832"/>
      <c r="J87" s="832"/>
      <c r="K87" s="832"/>
      <c r="L87" s="832"/>
      <c r="M87" s="833"/>
      <c r="N87" s="58">
        <f>L84+L85+L86</f>
        <v>19622.395702906841</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85030.381379262981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election activeCell="C72" sqref="C72"/>
    </sheetView>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272.35842776586668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6075</v>
      </c>
      <c r="N48" s="281">
        <f>K48*M48</f>
        <v>486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11000</v>
      </c>
      <c r="N49" s="281">
        <f>K49*M49</f>
        <v>4400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18353</v>
      </c>
      <c r="N50" s="281">
        <f>K50*M50</f>
        <v>55059</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20076</v>
      </c>
      <c r="N51" s="281">
        <f>K51*M51</f>
        <v>30114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90059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51"/>
    </row>
    <row r="77" spans="1:15" ht="15" thickBot="1">
      <c r="B77" s="831" t="s">
        <v>1037</v>
      </c>
      <c r="C77" s="832"/>
      <c r="D77" s="832"/>
      <c r="E77" s="832"/>
      <c r="F77" s="832"/>
      <c r="G77" s="832"/>
      <c r="H77" s="832"/>
      <c r="I77" s="832"/>
      <c r="J77" s="832"/>
      <c r="K77" s="832"/>
      <c r="L77" s="832"/>
      <c r="M77" s="833"/>
      <c r="N77" s="310">
        <f>SUM(N71:N76)</f>
        <v>2723.5842776586665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93054.942705424532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18610.988541084906</v>
      </c>
      <c r="M84" s="866"/>
      <c r="N84" s="57"/>
    </row>
    <row r="85" spans="1:14">
      <c r="B85" s="95" t="s">
        <v>1057</v>
      </c>
      <c r="C85" s="96"/>
      <c r="D85" s="96"/>
      <c r="E85" s="96"/>
      <c r="F85" s="96"/>
      <c r="G85" s="96"/>
      <c r="H85" s="96"/>
      <c r="I85" s="93"/>
      <c r="J85" s="94"/>
      <c r="K85" s="313">
        <v>0.05</v>
      </c>
      <c r="L85" s="865">
        <f>N79*K85</f>
        <v>4652.7471352712264</v>
      </c>
      <c r="M85" s="866"/>
      <c r="N85" s="57"/>
    </row>
    <row r="86" spans="1:14" ht="15" thickBot="1">
      <c r="B86" s="97" t="s">
        <v>1058</v>
      </c>
      <c r="C86" s="98"/>
      <c r="D86" s="98"/>
      <c r="E86" s="98"/>
      <c r="F86" s="98"/>
      <c r="G86" s="98"/>
      <c r="H86" s="98"/>
      <c r="I86" s="99"/>
      <c r="J86" s="100"/>
      <c r="K86" s="314">
        <v>0.05</v>
      </c>
      <c r="L86" s="867">
        <f>N79*K86</f>
        <v>4652.7471352712264</v>
      </c>
      <c r="M86" s="868"/>
      <c r="N86" s="57"/>
    </row>
    <row r="87" spans="1:14" ht="15" thickBot="1">
      <c r="B87" s="831" t="s">
        <v>1037</v>
      </c>
      <c r="C87" s="832"/>
      <c r="D87" s="832"/>
      <c r="E87" s="832"/>
      <c r="F87" s="832"/>
      <c r="G87" s="832"/>
      <c r="H87" s="832"/>
      <c r="I87" s="832"/>
      <c r="J87" s="832"/>
      <c r="K87" s="832"/>
      <c r="L87" s="832"/>
      <c r="M87" s="833"/>
      <c r="N87" s="58">
        <f>L84+L85+L86</f>
        <v>27916.48281162736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120971.42551705189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272.35842776586668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24000</v>
      </c>
      <c r="N48" s="281">
        <f>K48*M48</f>
        <v>9600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18353</v>
      </c>
      <c r="N49" s="281">
        <f>K49*M49</f>
        <v>55059</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20076</v>
      </c>
      <c r="N50" s="281">
        <f>K50*M50</f>
        <v>30114</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94773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2723.5842776586665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97768.942705424532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19553.788541084909</v>
      </c>
      <c r="M84" s="866"/>
      <c r="N84" s="57"/>
    </row>
    <row r="85" spans="1:14">
      <c r="B85" s="95" t="s">
        <v>1057</v>
      </c>
      <c r="C85" s="96"/>
      <c r="D85" s="96"/>
      <c r="E85" s="96"/>
      <c r="F85" s="96"/>
      <c r="G85" s="96"/>
      <c r="H85" s="96"/>
      <c r="I85" s="93"/>
      <c r="J85" s="94"/>
      <c r="K85" s="313">
        <v>0.05</v>
      </c>
      <c r="L85" s="865">
        <f>N79*K85</f>
        <v>4888.4471352712271</v>
      </c>
      <c r="M85" s="866"/>
      <c r="N85" s="57"/>
    </row>
    <row r="86" spans="1:14" ht="15" thickBot="1">
      <c r="B86" s="97" t="s">
        <v>1058</v>
      </c>
      <c r="C86" s="98"/>
      <c r="D86" s="98"/>
      <c r="E86" s="98"/>
      <c r="F86" s="98"/>
      <c r="G86" s="98"/>
      <c r="H86" s="98"/>
      <c r="I86" s="99"/>
      <c r="J86" s="100"/>
      <c r="K86" s="314">
        <v>0.05</v>
      </c>
      <c r="L86" s="867">
        <f>N79*K86</f>
        <v>4888.4471352712271</v>
      </c>
      <c r="M86" s="868"/>
      <c r="N86" s="57"/>
    </row>
    <row r="87" spans="1:14" ht="15" thickBot="1">
      <c r="B87" s="831" t="s">
        <v>1037</v>
      </c>
      <c r="C87" s="832"/>
      <c r="D87" s="832"/>
      <c r="E87" s="832"/>
      <c r="F87" s="832"/>
      <c r="G87" s="832"/>
      <c r="H87" s="832"/>
      <c r="I87" s="832"/>
      <c r="J87" s="832"/>
      <c r="K87" s="832"/>
      <c r="L87" s="832"/>
      <c r="M87" s="833"/>
      <c r="N87" s="58">
        <f>L84+L85+L86</f>
        <v>29330.682811627365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127099.6255170519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241</v>
      </c>
      <c r="B36" s="844" t="str">
        <f>VLOOKUP(A36,EQUIPOS!A6:D154,3,FALSE)</f>
        <v>Grúa (capacidad 15 ton)</v>
      </c>
      <c r="C36" s="845"/>
      <c r="D36" s="845"/>
      <c r="E36" s="845"/>
      <c r="F36" s="845"/>
      <c r="G36" s="845"/>
      <c r="H36" s="846"/>
      <c r="I36" s="276"/>
      <c r="J36" s="277"/>
      <c r="K36" s="278">
        <f>VLOOKUP(A36,EQUIPOS!A6:D163,4,FALSE)</f>
        <v>164155</v>
      </c>
      <c r="L36" s="279"/>
      <c r="M36" s="345">
        <v>0.75</v>
      </c>
      <c r="N36" s="281">
        <f>K36/M36</f>
        <v>218873.33333333334</v>
      </c>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0.2</v>
      </c>
      <c r="N41" s="353">
        <f>N77*M41</f>
        <v>8511.2008676833339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227384.53420101668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10674</v>
      </c>
      <c r="N48" s="281">
        <f>K48*M48</f>
        <v>10674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42556.004338416664</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280614.53853943333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56122.907707886669</v>
      </c>
      <c r="M84" s="866"/>
      <c r="N84" s="57"/>
    </row>
    <row r="85" spans="1:14">
      <c r="B85" s="95" t="s">
        <v>1057</v>
      </c>
      <c r="C85" s="96"/>
      <c r="D85" s="96"/>
      <c r="E85" s="96"/>
      <c r="F85" s="96"/>
      <c r="G85" s="96"/>
      <c r="H85" s="96"/>
      <c r="I85" s="93"/>
      <c r="J85" s="94"/>
      <c r="K85" s="313">
        <v>0.05</v>
      </c>
      <c r="L85" s="865">
        <f>N79*K85</f>
        <v>14030.726926971667</v>
      </c>
      <c r="M85" s="866"/>
      <c r="N85" s="57"/>
    </row>
    <row r="86" spans="1:14" ht="15" thickBot="1">
      <c r="B86" s="97" t="s">
        <v>1058</v>
      </c>
      <c r="C86" s="98"/>
      <c r="D86" s="98"/>
      <c r="E86" s="98"/>
      <c r="F86" s="98"/>
      <c r="G86" s="98"/>
      <c r="H86" s="98"/>
      <c r="I86" s="99"/>
      <c r="J86" s="100"/>
      <c r="K86" s="314">
        <v>0.05</v>
      </c>
      <c r="L86" s="867">
        <f>N79*K86</f>
        <v>14030.726926971667</v>
      </c>
      <c r="M86" s="868"/>
      <c r="N86" s="57"/>
    </row>
    <row r="87" spans="1:14" ht="15" thickBot="1">
      <c r="B87" s="831" t="s">
        <v>1037</v>
      </c>
      <c r="C87" s="832"/>
      <c r="D87" s="832"/>
      <c r="E87" s="832"/>
      <c r="F87" s="832"/>
      <c r="G87" s="832"/>
      <c r="H87" s="832"/>
      <c r="I87" s="832"/>
      <c r="J87" s="832"/>
      <c r="K87" s="832"/>
      <c r="L87" s="832"/>
      <c r="M87" s="833"/>
      <c r="N87" s="58">
        <f>L84+L85+L86</f>
        <v>84184.361561829995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364798.90010126331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0.2</v>
      </c>
      <c r="N41" s="353">
        <f>N77*M41</f>
        <v>6383.4006507624999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10674</v>
      </c>
      <c r="N48" s="281">
        <f>K48*M48</f>
        <v>10674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51"/>
    </row>
    <row r="77" spans="1:15" ht="15" thickBot="1">
      <c r="B77" s="831" t="s">
        <v>1037</v>
      </c>
      <c r="C77" s="832"/>
      <c r="D77" s="832"/>
      <c r="E77" s="832"/>
      <c r="F77" s="832"/>
      <c r="G77" s="832"/>
      <c r="H77" s="832"/>
      <c r="I77" s="832"/>
      <c r="J77" s="832"/>
      <c r="K77" s="832"/>
      <c r="L77" s="832"/>
      <c r="M77" s="833"/>
      <c r="N77" s="310">
        <f>SUM(N71:N76)</f>
        <v>31917.003253812498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48974.403904574996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9794.8807809150003</v>
      </c>
      <c r="M84" s="866"/>
      <c r="N84" s="57"/>
    </row>
    <row r="85" spans="1:14">
      <c r="B85" s="95" t="s">
        <v>1057</v>
      </c>
      <c r="C85" s="96"/>
      <c r="D85" s="96"/>
      <c r="E85" s="96"/>
      <c r="F85" s="96"/>
      <c r="G85" s="96"/>
      <c r="H85" s="96"/>
      <c r="I85" s="93"/>
      <c r="J85" s="94"/>
      <c r="K85" s="313">
        <v>0.05</v>
      </c>
      <c r="L85" s="865">
        <f>N79*K85</f>
        <v>2448.7201952287501</v>
      </c>
      <c r="M85" s="866"/>
      <c r="N85" s="57"/>
    </row>
    <row r="86" spans="1:14" ht="15" thickBot="1">
      <c r="B86" s="97" t="s">
        <v>1058</v>
      </c>
      <c r="C86" s="98"/>
      <c r="D86" s="98"/>
      <c r="E86" s="98"/>
      <c r="F86" s="98"/>
      <c r="G86" s="98"/>
      <c r="H86" s="98"/>
      <c r="I86" s="99"/>
      <c r="J86" s="100"/>
      <c r="K86" s="314">
        <v>0.05</v>
      </c>
      <c r="L86" s="867">
        <f>N79*K86</f>
        <v>2448.7201952287501</v>
      </c>
      <c r="M86" s="868"/>
      <c r="N86" s="57"/>
    </row>
    <row r="87" spans="1:14" ht="15" thickBot="1">
      <c r="B87" s="831" t="s">
        <v>1037</v>
      </c>
      <c r="C87" s="832"/>
      <c r="D87" s="832"/>
      <c r="E87" s="832"/>
      <c r="F87" s="832"/>
      <c r="G87" s="832"/>
      <c r="H87" s="832"/>
      <c r="I87" s="832"/>
      <c r="J87" s="832"/>
      <c r="K87" s="832"/>
      <c r="L87" s="832"/>
      <c r="M87" s="833"/>
      <c r="N87" s="58">
        <f>L84+L85+L86</f>
        <v>14692.321171372501</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63666.725075947499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0.15</v>
      </c>
      <c r="N41" s="353">
        <f>N77*M41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10674</v>
      </c>
      <c r="N48" s="281">
        <f>K48*M48</f>
        <v>10674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51"/>
    </row>
    <row r="77" spans="1:15" ht="15" thickBot="1">
      <c r="B77" s="831" t="s">
        <v>1037</v>
      </c>
      <c r="C77" s="832"/>
      <c r="D77" s="832"/>
      <c r="E77" s="832"/>
      <c r="F77" s="832"/>
      <c r="G77" s="832"/>
      <c r="H77" s="832"/>
      <c r="I77" s="832"/>
      <c r="J77" s="832"/>
      <c r="K77" s="832"/>
      <c r="L77" s="832"/>
      <c r="M77" s="833"/>
      <c r="N77" s="310">
        <f>SUM(N71:N76)</f>
        <v>17022.401735366668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30249.761995671666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6049.952399134334</v>
      </c>
      <c r="M84" s="866"/>
      <c r="N84" s="57"/>
    </row>
    <row r="85" spans="1:14">
      <c r="B85" s="95" t="s">
        <v>1057</v>
      </c>
      <c r="C85" s="96"/>
      <c r="D85" s="96"/>
      <c r="E85" s="96"/>
      <c r="F85" s="96"/>
      <c r="G85" s="96"/>
      <c r="H85" s="96"/>
      <c r="I85" s="93"/>
      <c r="J85" s="94"/>
      <c r="K85" s="313">
        <v>0.05</v>
      </c>
      <c r="L85" s="865">
        <f>N79*K85</f>
        <v>1512.4880997835835</v>
      </c>
      <c r="M85" s="866"/>
      <c r="N85" s="57"/>
    </row>
    <row r="86" spans="1:14" ht="15" thickBot="1">
      <c r="B86" s="97" t="s">
        <v>1058</v>
      </c>
      <c r="C86" s="98"/>
      <c r="D86" s="98"/>
      <c r="E86" s="98"/>
      <c r="F86" s="98"/>
      <c r="G86" s="98"/>
      <c r="H86" s="98"/>
      <c r="I86" s="99"/>
      <c r="J86" s="100"/>
      <c r="K86" s="314">
        <v>0.05</v>
      </c>
      <c r="L86" s="867">
        <f>N79*K86</f>
        <v>1512.4880997835835</v>
      </c>
      <c r="M86" s="868"/>
      <c r="N86" s="57"/>
    </row>
    <row r="87" spans="1:14" ht="15" thickBot="1">
      <c r="B87" s="831" t="s">
        <v>1037</v>
      </c>
      <c r="C87" s="832"/>
      <c r="D87" s="832"/>
      <c r="E87" s="832"/>
      <c r="F87" s="832"/>
      <c r="G87" s="832"/>
      <c r="H87" s="832"/>
      <c r="I87" s="832"/>
      <c r="J87" s="832"/>
      <c r="K87" s="832"/>
      <c r="L87" s="832"/>
      <c r="M87" s="833"/>
      <c r="N87" s="58">
        <f>L84+L85+L86</f>
        <v>9074.928598701501</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39324.690594373169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0.15</v>
      </c>
      <c r="N41" s="353">
        <f>N77*M41</f>
        <v>1915.0201952287498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10674</v>
      </c>
      <c r="N48" s="281">
        <f>K48*M48</f>
        <v>10674</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12766.801301525</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25355.82149675375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5071.1642993507503</v>
      </c>
      <c r="M84" s="866"/>
      <c r="N84" s="57"/>
    </row>
    <row r="85" spans="1:14">
      <c r="B85" s="95" t="s">
        <v>1057</v>
      </c>
      <c r="C85" s="96"/>
      <c r="D85" s="96"/>
      <c r="E85" s="96"/>
      <c r="F85" s="96"/>
      <c r="G85" s="96"/>
      <c r="H85" s="96"/>
      <c r="I85" s="93"/>
      <c r="J85" s="94"/>
      <c r="K85" s="313">
        <v>0.05</v>
      </c>
      <c r="L85" s="865">
        <f>N79*K85</f>
        <v>1267.7910748376876</v>
      </c>
      <c r="M85" s="866"/>
      <c r="N85" s="57"/>
    </row>
    <row r="86" spans="1:14" ht="15" thickBot="1">
      <c r="B86" s="97" t="s">
        <v>1058</v>
      </c>
      <c r="C86" s="98"/>
      <c r="D86" s="98"/>
      <c r="E86" s="98"/>
      <c r="F86" s="98"/>
      <c r="G86" s="98"/>
      <c r="H86" s="98"/>
      <c r="I86" s="99"/>
      <c r="J86" s="100"/>
      <c r="K86" s="314">
        <v>0.05</v>
      </c>
      <c r="L86" s="867">
        <f>N79*K86</f>
        <v>1267.7910748376876</v>
      </c>
      <c r="M86" s="868"/>
      <c r="N86" s="57"/>
    </row>
    <row r="87" spans="1:14" ht="15" thickBot="1">
      <c r="B87" s="831" t="s">
        <v>1037</v>
      </c>
      <c r="C87" s="832"/>
      <c r="D87" s="832"/>
      <c r="E87" s="832"/>
      <c r="F87" s="832"/>
      <c r="G87" s="832"/>
      <c r="H87" s="832"/>
      <c r="I87" s="832"/>
      <c r="J87" s="832"/>
      <c r="K87" s="832"/>
      <c r="L87" s="832"/>
      <c r="M87" s="833"/>
      <c r="N87" s="58">
        <f>L84+L85+L86</f>
        <v>7606.7464490261245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32962.567945779876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0.15</v>
      </c>
      <c r="N41" s="353">
        <f>N77*M41</f>
        <v>10728.404455063024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45050</v>
      </c>
      <c r="N48" s="281">
        <f>K48*M48</f>
        <v>94605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10674</v>
      </c>
      <c r="N49" s="281">
        <f>K49*M49</f>
        <v>10674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105279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71522.696367086828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187530.10082214983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37506.020164429967</v>
      </c>
      <c r="M84" s="866"/>
      <c r="N84" s="57"/>
    </row>
    <row r="85" spans="1:14">
      <c r="B85" s="95" t="s">
        <v>1057</v>
      </c>
      <c r="C85" s="96"/>
      <c r="D85" s="96"/>
      <c r="E85" s="96"/>
      <c r="F85" s="96"/>
      <c r="G85" s="96"/>
      <c r="H85" s="96"/>
      <c r="I85" s="93"/>
      <c r="J85" s="94"/>
      <c r="K85" s="313">
        <v>0.05</v>
      </c>
      <c r="L85" s="865">
        <f>N79*K85</f>
        <v>9376.5050411074917</v>
      </c>
      <c r="M85" s="866"/>
      <c r="N85" s="57"/>
    </row>
    <row r="86" spans="1:14" ht="15" thickBot="1">
      <c r="B86" s="97" t="s">
        <v>1058</v>
      </c>
      <c r="C86" s="98"/>
      <c r="D86" s="98"/>
      <c r="E86" s="98"/>
      <c r="F86" s="98"/>
      <c r="G86" s="98"/>
      <c r="H86" s="98"/>
      <c r="I86" s="99"/>
      <c r="J86" s="100"/>
      <c r="K86" s="314">
        <v>0.05</v>
      </c>
      <c r="L86" s="867">
        <f>N79*K86</f>
        <v>9376.5050411074917</v>
      </c>
      <c r="M86" s="868"/>
      <c r="N86" s="57"/>
    </row>
    <row r="87" spans="1:14" ht="15" thickBot="1">
      <c r="B87" s="831" t="s">
        <v>1037</v>
      </c>
      <c r="C87" s="832"/>
      <c r="D87" s="832"/>
      <c r="E87" s="832"/>
      <c r="F87" s="832"/>
      <c r="G87" s="832"/>
      <c r="H87" s="832"/>
      <c r="I87" s="832"/>
      <c r="J87" s="832"/>
      <c r="K87" s="832"/>
      <c r="L87" s="832"/>
      <c r="M87" s="833"/>
      <c r="N87" s="58">
        <f>L84+L85+L86</f>
        <v>56259.03024664495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243789.13106879478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0.15</v>
      </c>
      <c r="N41" s="353">
        <f>N77*M41</f>
        <v>10728.404455063024</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45050</v>
      </c>
      <c r="N48" s="281">
        <f>K48*M48</f>
        <v>90100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10674</v>
      </c>
      <c r="N49" s="281">
        <f>K49*M49</f>
        <v>10674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100774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71522.696367086828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183025.10082214983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36605.020164429967</v>
      </c>
      <c r="M84" s="866"/>
      <c r="N84" s="57"/>
    </row>
    <row r="85" spans="1:14">
      <c r="B85" s="95" t="s">
        <v>1057</v>
      </c>
      <c r="C85" s="96"/>
      <c r="D85" s="96"/>
      <c r="E85" s="96"/>
      <c r="F85" s="96"/>
      <c r="G85" s="96"/>
      <c r="H85" s="96"/>
      <c r="I85" s="93"/>
      <c r="J85" s="94"/>
      <c r="K85" s="313">
        <v>0.05</v>
      </c>
      <c r="L85" s="865">
        <f>N79*K85</f>
        <v>9151.2550411074917</v>
      </c>
      <c r="M85" s="866"/>
      <c r="N85" s="57"/>
    </row>
    <row r="86" spans="1:14" ht="15" thickBot="1">
      <c r="B86" s="97" t="s">
        <v>1058</v>
      </c>
      <c r="C86" s="98"/>
      <c r="D86" s="98"/>
      <c r="E86" s="98"/>
      <c r="F86" s="98"/>
      <c r="G86" s="98"/>
      <c r="H86" s="98"/>
      <c r="I86" s="99"/>
      <c r="J86" s="100"/>
      <c r="K86" s="314">
        <v>0.05</v>
      </c>
      <c r="L86" s="867">
        <f>N79*K86</f>
        <v>9151.2550411074917</v>
      </c>
      <c r="M86" s="868"/>
      <c r="N86" s="57"/>
    </row>
    <row r="87" spans="1:14" ht="15" thickBot="1">
      <c r="B87" s="831" t="s">
        <v>1037</v>
      </c>
      <c r="C87" s="832"/>
      <c r="D87" s="832"/>
      <c r="E87" s="832"/>
      <c r="F87" s="832"/>
      <c r="G87" s="832"/>
      <c r="H87" s="832"/>
      <c r="I87" s="832"/>
      <c r="J87" s="832"/>
      <c r="K87" s="832"/>
      <c r="L87" s="832"/>
      <c r="M87" s="833"/>
      <c r="N87" s="58">
        <f>L84+L85+L86</f>
        <v>54907.53024664495</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237932.63106879478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4479.5794040438586</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45050</v>
      </c>
      <c r="N48" s="281">
        <f>K48*M48</f>
        <v>59015.5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10674</v>
      </c>
      <c r="N49" s="281">
        <f>K49*M49</f>
        <v>10674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69689.5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44795.794040438588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118964.87344448245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23792.974688896491</v>
      </c>
      <c r="M84" s="866"/>
      <c r="N84" s="57"/>
    </row>
    <row r="85" spans="1:14">
      <c r="B85" s="95" t="s">
        <v>1057</v>
      </c>
      <c r="C85" s="96"/>
      <c r="D85" s="96"/>
      <c r="E85" s="96"/>
      <c r="F85" s="96"/>
      <c r="G85" s="96"/>
      <c r="H85" s="96"/>
      <c r="I85" s="93"/>
      <c r="J85" s="94"/>
      <c r="K85" s="313">
        <v>0.05</v>
      </c>
      <c r="L85" s="865">
        <f>N79*K85</f>
        <v>5948.2436722241227</v>
      </c>
      <c r="M85" s="866"/>
      <c r="N85" s="57"/>
    </row>
    <row r="86" spans="1:14" ht="15" thickBot="1">
      <c r="B86" s="97" t="s">
        <v>1058</v>
      </c>
      <c r="C86" s="98"/>
      <c r="D86" s="98"/>
      <c r="E86" s="98"/>
      <c r="F86" s="98"/>
      <c r="G86" s="98"/>
      <c r="H86" s="98"/>
      <c r="I86" s="99"/>
      <c r="J86" s="100"/>
      <c r="K86" s="314">
        <v>0.05</v>
      </c>
      <c r="L86" s="867">
        <f>N79*K86</f>
        <v>5948.2436722241227</v>
      </c>
      <c r="M86" s="868"/>
      <c r="N86" s="57"/>
    </row>
    <row r="87" spans="1:14" ht="15" thickBot="1">
      <c r="B87" s="831" t="s">
        <v>1037</v>
      </c>
      <c r="C87" s="832"/>
      <c r="D87" s="832"/>
      <c r="E87" s="832"/>
      <c r="F87" s="832"/>
      <c r="G87" s="832"/>
      <c r="H87" s="832"/>
      <c r="I87" s="832"/>
      <c r="J87" s="832"/>
      <c r="K87" s="832"/>
      <c r="L87" s="832"/>
      <c r="M87" s="833"/>
      <c r="N87" s="58">
        <f>L84+L85+L86</f>
        <v>35689.462033344738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154654.33547782718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3754.9415592720588</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45050</v>
      </c>
      <c r="N48" s="281">
        <f>K48*M48</f>
        <v>49555.000000000007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10674</v>
      </c>
      <c r="N49" s="281">
        <f>K49*M49</f>
        <v>10674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60229.000000000007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37549.415592720587</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101533.35715199265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20306.671430398532</v>
      </c>
      <c r="M84" s="866"/>
      <c r="N84" s="57"/>
    </row>
    <row r="85" spans="1:14">
      <c r="B85" s="95" t="s">
        <v>1057</v>
      </c>
      <c r="C85" s="96"/>
      <c r="D85" s="96"/>
      <c r="E85" s="96"/>
      <c r="F85" s="96"/>
      <c r="G85" s="96"/>
      <c r="H85" s="96"/>
      <c r="I85" s="93"/>
      <c r="J85" s="94"/>
      <c r="K85" s="313">
        <v>0.05</v>
      </c>
      <c r="L85" s="865">
        <f>N79*K85</f>
        <v>5076.667857599633</v>
      </c>
      <c r="M85" s="866"/>
      <c r="N85" s="57"/>
    </row>
    <row r="86" spans="1:14" ht="15" thickBot="1">
      <c r="B86" s="97" t="s">
        <v>1058</v>
      </c>
      <c r="C86" s="98"/>
      <c r="D86" s="98"/>
      <c r="E86" s="98"/>
      <c r="F86" s="98"/>
      <c r="G86" s="98"/>
      <c r="H86" s="98"/>
      <c r="I86" s="99"/>
      <c r="J86" s="100"/>
      <c r="K86" s="314">
        <v>0.05</v>
      </c>
      <c r="L86" s="867">
        <f>N79*K86</f>
        <v>5076.667857599633</v>
      </c>
      <c r="M86" s="868"/>
      <c r="N86" s="57"/>
    </row>
    <row r="87" spans="1:14" ht="15" thickBot="1">
      <c r="B87" s="831" t="s">
        <v>1037</v>
      </c>
      <c r="C87" s="832"/>
      <c r="D87" s="832"/>
      <c r="E87" s="832"/>
      <c r="F87" s="832"/>
      <c r="G87" s="832"/>
      <c r="H87" s="832"/>
      <c r="I87" s="832"/>
      <c r="J87" s="832"/>
      <c r="K87" s="832"/>
      <c r="L87" s="832"/>
      <c r="M87" s="833"/>
      <c r="N87" s="58">
        <f>L84+L85+L86</f>
        <v>30460.0071455978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131993.36429759045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election activeCell="C72" sqref="C72"/>
    </sheetView>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A38" s="119"/>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45050</v>
      </c>
      <c r="N48" s="281">
        <f>K48*M48</f>
        <v>2252.5</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28090</v>
      </c>
      <c r="N49" s="281">
        <f>K49*M49</f>
        <v>140450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91138.5</v>
      </c>
      <c r="N50" s="281">
        <f>K50*M50</f>
        <v>91138.5</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233841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2553.3602603049999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236649.6962863355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47329.939257267106</v>
      </c>
      <c r="M84" s="866"/>
      <c r="N84" s="57"/>
    </row>
    <row r="85" spans="1:14">
      <c r="B85" s="95" t="s">
        <v>1057</v>
      </c>
      <c r="C85" s="96"/>
      <c r="D85" s="96"/>
      <c r="E85" s="96"/>
      <c r="F85" s="96"/>
      <c r="G85" s="96"/>
      <c r="H85" s="96"/>
      <c r="I85" s="93"/>
      <c r="J85" s="94"/>
      <c r="K85" s="313">
        <v>0.05</v>
      </c>
      <c r="L85" s="865">
        <f>N79*K85</f>
        <v>11832.484814316776</v>
      </c>
      <c r="M85" s="866"/>
      <c r="N85" s="57"/>
    </row>
    <row r="86" spans="1:14" ht="15" thickBot="1">
      <c r="B86" s="97" t="s">
        <v>1058</v>
      </c>
      <c r="C86" s="98"/>
      <c r="D86" s="98"/>
      <c r="E86" s="98"/>
      <c r="F86" s="98"/>
      <c r="G86" s="98"/>
      <c r="H86" s="98"/>
      <c r="I86" s="99"/>
      <c r="J86" s="100"/>
      <c r="K86" s="314">
        <v>0.05</v>
      </c>
      <c r="L86" s="867">
        <f>N79*K86</f>
        <v>11832.484814316776</v>
      </c>
      <c r="M86" s="868"/>
      <c r="N86" s="57"/>
    </row>
    <row r="87" spans="1:14" ht="15" thickBot="1">
      <c r="B87" s="831" t="s">
        <v>1037</v>
      </c>
      <c r="C87" s="832"/>
      <c r="D87" s="832"/>
      <c r="E87" s="832"/>
      <c r="F87" s="832"/>
      <c r="G87" s="832"/>
      <c r="H87" s="832"/>
      <c r="I87" s="832"/>
      <c r="J87" s="832"/>
      <c r="K87" s="832"/>
      <c r="L87" s="832"/>
      <c r="M87" s="833"/>
      <c r="N87" s="58">
        <f>L84+L85+L86</f>
        <v>70994.908885900659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307644.60517223616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election activeCell="C72" sqref="C72"/>
    </sheetView>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7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0.1</v>
      </c>
      <c r="N41" s="353">
        <f>N77*M41</f>
        <v>102.1344104122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12704.5</v>
      </c>
      <c r="N48" s="281">
        <f>K48*M48</f>
        <v>12704.5</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34345</v>
      </c>
      <c r="N49" s="281">
        <f>K49*M49</f>
        <v>1717.25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45050</v>
      </c>
      <c r="N50" s="281">
        <f>K50*M50</f>
        <v>3378.75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28090</v>
      </c>
      <c r="N51" s="281">
        <f>K51*M51</f>
        <v>140450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158250.5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1021.344104122</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159373.97851453419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31874.795702906838</v>
      </c>
      <c r="M84" s="866"/>
      <c r="N84" s="57"/>
    </row>
    <row r="85" spans="1:14">
      <c r="B85" s="95" t="s">
        <v>1057</v>
      </c>
      <c r="C85" s="96"/>
      <c r="D85" s="96"/>
      <c r="E85" s="96"/>
      <c r="F85" s="96"/>
      <c r="G85" s="96"/>
      <c r="H85" s="96"/>
      <c r="I85" s="93"/>
      <c r="J85" s="94"/>
      <c r="K85" s="313">
        <v>0.05</v>
      </c>
      <c r="L85" s="865">
        <f>N79*K85</f>
        <v>7968.6989257267096</v>
      </c>
      <c r="M85" s="866"/>
      <c r="N85" s="57"/>
    </row>
    <row r="86" spans="1:14" ht="15" thickBot="1">
      <c r="B86" s="97" t="s">
        <v>1058</v>
      </c>
      <c r="C86" s="98"/>
      <c r="D86" s="98"/>
      <c r="E86" s="98"/>
      <c r="F86" s="98"/>
      <c r="G86" s="98"/>
      <c r="H86" s="98"/>
      <c r="I86" s="99"/>
      <c r="J86" s="100"/>
      <c r="K86" s="314">
        <v>0.05</v>
      </c>
      <c r="L86" s="867">
        <f>N79*K86</f>
        <v>7968.6989257267096</v>
      </c>
      <c r="M86" s="868"/>
      <c r="N86" s="57"/>
    </row>
    <row r="87" spans="1:14" ht="15" thickBot="1">
      <c r="B87" s="831" t="s">
        <v>1037</v>
      </c>
      <c r="C87" s="832"/>
      <c r="D87" s="832"/>
      <c r="E87" s="832"/>
      <c r="F87" s="832"/>
      <c r="G87" s="832"/>
      <c r="H87" s="832"/>
      <c r="I87" s="832"/>
      <c r="J87" s="832"/>
      <c r="K87" s="832"/>
      <c r="L87" s="832"/>
      <c r="M87" s="833"/>
      <c r="N87" s="58">
        <f>L84+L85+L86</f>
        <v>47812.193554360259</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207186.17206889443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election activeCell="C72" sqref="C72"/>
    </sheetView>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253</v>
      </c>
      <c r="B36" s="844" t="str">
        <f>VLOOKUP(A36,EQUIPOS!A6:D154,3,FALSE)</f>
        <v>Máquina hidrosembradora</v>
      </c>
      <c r="C36" s="845"/>
      <c r="D36" s="845"/>
      <c r="E36" s="845"/>
      <c r="F36" s="845"/>
      <c r="G36" s="845"/>
      <c r="H36" s="846"/>
      <c r="I36" s="276"/>
      <c r="J36" s="277"/>
      <c r="K36" s="278">
        <f>VLOOKUP(A36,EQUIPOS!A6:D163,4,FALSE)</f>
        <v>29703</v>
      </c>
      <c r="L36" s="279"/>
      <c r="M36" s="345">
        <v>350</v>
      </c>
      <c r="N36" s="281">
        <f>K36/M36</f>
        <v>84.86571428571429</v>
      </c>
    </row>
    <row r="37" spans="1:14">
      <c r="A37" s="119" t="s">
        <v>138</v>
      </c>
      <c r="B37" s="844" t="str">
        <f>VLOOKUP(A37,EQUIPOS!A7:D154,3,FALSE)</f>
        <v>Camioneta D-300</v>
      </c>
      <c r="C37" s="845"/>
      <c r="D37" s="845"/>
      <c r="E37" s="845"/>
      <c r="F37" s="845"/>
      <c r="G37" s="845"/>
      <c r="H37" s="846"/>
      <c r="I37" s="430"/>
      <c r="J37" s="431"/>
      <c r="K37" s="278">
        <f>VLOOKUP(A37,EQUIPOS!A7:D164,4,FALSE)</f>
        <v>51950</v>
      </c>
      <c r="L37" s="344"/>
      <c r="M37" s="345">
        <v>350</v>
      </c>
      <c r="N37" s="281">
        <f>K37/M37</f>
        <v>148.42857142857142</v>
      </c>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4.5595718934017855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237.8538576076875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12704.5</v>
      </c>
      <c r="N48" s="281">
        <f>K48*M48</f>
        <v>12704.5</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1659</v>
      </c>
      <c r="N49" s="281">
        <f>K49*M49</f>
        <v>663.6</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28090</v>
      </c>
      <c r="N50" s="281">
        <f>K50*M50</f>
        <v>140450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34345</v>
      </c>
      <c r="N51" s="281">
        <f>K51*M51</f>
        <v>1717.25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155535.35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91.191437868035706</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155864.39529547573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31172.879059095147</v>
      </c>
      <c r="M84" s="866"/>
      <c r="N84" s="57"/>
    </row>
    <row r="85" spans="1:14">
      <c r="B85" s="95" t="s">
        <v>1057</v>
      </c>
      <c r="C85" s="96"/>
      <c r="D85" s="96"/>
      <c r="E85" s="96"/>
      <c r="F85" s="96"/>
      <c r="G85" s="96"/>
      <c r="H85" s="96"/>
      <c r="I85" s="93"/>
      <c r="J85" s="94"/>
      <c r="K85" s="313">
        <v>0.05</v>
      </c>
      <c r="L85" s="865">
        <f>N79*K85</f>
        <v>7793.2197647737867</v>
      </c>
      <c r="M85" s="866"/>
      <c r="N85" s="57"/>
    </row>
    <row r="86" spans="1:14" ht="15" thickBot="1">
      <c r="B86" s="97" t="s">
        <v>1058</v>
      </c>
      <c r="C86" s="98"/>
      <c r="D86" s="98"/>
      <c r="E86" s="98"/>
      <c r="F86" s="98"/>
      <c r="G86" s="98"/>
      <c r="H86" s="98"/>
      <c r="I86" s="99"/>
      <c r="J86" s="100"/>
      <c r="K86" s="314">
        <v>0.05</v>
      </c>
      <c r="L86" s="867">
        <f>N79*K86</f>
        <v>7793.2197647737867</v>
      </c>
      <c r="M86" s="868"/>
      <c r="N86" s="57"/>
    </row>
    <row r="87" spans="1:14" ht="15" thickBot="1">
      <c r="B87" s="831" t="s">
        <v>1037</v>
      </c>
      <c r="C87" s="832"/>
      <c r="D87" s="832"/>
      <c r="E87" s="832"/>
      <c r="F87" s="832"/>
      <c r="G87" s="832"/>
      <c r="H87" s="832"/>
      <c r="I87" s="832"/>
      <c r="J87" s="832"/>
      <c r="K87" s="832"/>
      <c r="L87" s="832"/>
      <c r="M87" s="833"/>
      <c r="N87" s="58">
        <f>L84+L85+L86</f>
        <v>46759.318588642716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202623.71388411845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election activeCell="C72" sqref="C72"/>
    </sheetView>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9.25" customHeight="1" thickBot="1">
      <c r="A31" t="s">
        <v>1929</v>
      </c>
      <c r="B31" s="86" t="s">
        <v>1810</v>
      </c>
      <c r="C31" s="973" t="s">
        <v>2155</v>
      </c>
      <c r="D31" s="974"/>
      <c r="E31" s="974"/>
      <c r="F31" s="974"/>
      <c r="G31" s="974"/>
      <c r="H31" s="974"/>
      <c r="I31" s="974"/>
      <c r="J31" s="974"/>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8000</v>
      </c>
      <c r="N36" s="281">
        <f>K36/M36</f>
        <v>6.4937500000000004</v>
      </c>
    </row>
    <row r="37" spans="1:14">
      <c r="A37" s="119"/>
      <c r="B37" s="844"/>
      <c r="C37" s="845"/>
      <c r="D37" s="845"/>
      <c r="E37" s="845"/>
      <c r="F37" s="845"/>
      <c r="G37" s="845"/>
      <c r="H37" s="846"/>
      <c r="I37" s="430"/>
      <c r="J37" s="431"/>
      <c r="K37" s="278"/>
      <c r="L37" s="344"/>
      <c r="M37" s="345"/>
      <c r="N37" s="281"/>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32.027352603049998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5675</v>
      </c>
      <c r="N48" s="281">
        <f>K48*M48</f>
        <v>5958.75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17729</v>
      </c>
      <c r="N49" s="281">
        <f>K49*M49</f>
        <v>17729</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103034</v>
      </c>
      <c r="N50" s="281">
        <f>K50*M50</f>
        <v>206068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229755.75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2553.3602603049999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232341.13761290803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46468.227522581612</v>
      </c>
      <c r="M84" s="866"/>
      <c r="N84" s="57"/>
    </row>
    <row r="85" spans="1:14">
      <c r="B85" s="95" t="s">
        <v>1057</v>
      </c>
      <c r="C85" s="96"/>
      <c r="D85" s="96"/>
      <c r="E85" s="96"/>
      <c r="F85" s="96"/>
      <c r="G85" s="96"/>
      <c r="H85" s="96"/>
      <c r="I85" s="93"/>
      <c r="J85" s="94"/>
      <c r="K85" s="313">
        <v>0.05</v>
      </c>
      <c r="L85" s="865">
        <f>N79*K85</f>
        <v>11617.056880645403</v>
      </c>
      <c r="M85" s="866"/>
      <c r="N85" s="57"/>
    </row>
    <row r="86" spans="1:14" ht="15" thickBot="1">
      <c r="B86" s="97" t="s">
        <v>1058</v>
      </c>
      <c r="C86" s="98"/>
      <c r="D86" s="98"/>
      <c r="E86" s="98"/>
      <c r="F86" s="98"/>
      <c r="G86" s="98"/>
      <c r="H86" s="98"/>
      <c r="I86" s="99"/>
      <c r="J86" s="100"/>
      <c r="K86" s="314">
        <v>0.05</v>
      </c>
      <c r="L86" s="867">
        <f>N79*K86</f>
        <v>11617.056880645403</v>
      </c>
      <c r="M86" s="868"/>
      <c r="N86" s="57"/>
    </row>
    <row r="87" spans="1:14" ht="15" thickBot="1">
      <c r="B87" s="831" t="s">
        <v>1037</v>
      </c>
      <c r="C87" s="832"/>
      <c r="D87" s="832"/>
      <c r="E87" s="832"/>
      <c r="F87" s="832"/>
      <c r="G87" s="832"/>
      <c r="H87" s="832"/>
      <c r="I87" s="832"/>
      <c r="J87" s="832"/>
      <c r="K87" s="832"/>
      <c r="L87" s="832"/>
      <c r="M87" s="833"/>
      <c r="N87" s="58">
        <f>L84+L85+L86</f>
        <v>69702.341283872418</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302043.47889678046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election activeCell="C72" sqref="C72"/>
    </sheetView>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28.5" customHeight="1" thickBot="1">
      <c r="A31" t="s">
        <v>1929</v>
      </c>
      <c r="B31" s="86" t="s">
        <v>1811</v>
      </c>
      <c r="C31" s="973" t="s">
        <v>2158</v>
      </c>
      <c r="D31" s="974"/>
      <c r="E31" s="974"/>
      <c r="F31" s="974"/>
      <c r="G31" s="974"/>
      <c r="H31" s="974"/>
      <c r="I31" s="974"/>
      <c r="J31" s="974"/>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138</v>
      </c>
      <c r="B36" s="844" t="str">
        <f>VLOOKUP(A36,EQUIPOS!A6:D154,3,FALSE)</f>
        <v>Camioneta D-300</v>
      </c>
      <c r="C36" s="845"/>
      <c r="D36" s="845"/>
      <c r="E36" s="845"/>
      <c r="F36" s="845"/>
      <c r="G36" s="845"/>
      <c r="H36" s="846"/>
      <c r="I36" s="276"/>
      <c r="J36" s="277"/>
      <c r="K36" s="278">
        <f>VLOOKUP(A36,EQUIPOS!A6:D163,4,FALSE)</f>
        <v>51950</v>
      </c>
      <c r="L36" s="279"/>
      <c r="M36" s="345">
        <v>8000</v>
      </c>
      <c r="N36" s="281">
        <f>K36/M36</f>
        <v>6.4937500000000004</v>
      </c>
    </row>
    <row r="37" spans="1:14">
      <c r="A37" s="119"/>
      <c r="B37" s="844"/>
      <c r="C37" s="845"/>
      <c r="D37" s="845"/>
      <c r="E37" s="845"/>
      <c r="F37" s="845"/>
      <c r="G37" s="845"/>
      <c r="H37" s="846"/>
      <c r="I37" s="430"/>
      <c r="J37" s="431"/>
      <c r="K37" s="278"/>
      <c r="L37" s="344"/>
      <c r="M37" s="345"/>
      <c r="N37" s="281"/>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32.027352603049998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11793</v>
      </c>
      <c r="N48" s="281">
        <f>K48*M48</f>
        <v>12382.65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17729</v>
      </c>
      <c r="N49" s="281">
        <f>K49*M49</f>
        <v>17729</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103034</v>
      </c>
      <c r="N50" s="281">
        <f>K50*M50</f>
        <v>206068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236179.65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2553.3602603049999</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238765.03761290803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47753.007522581611</v>
      </c>
      <c r="M84" s="866"/>
      <c r="N84" s="57"/>
    </row>
    <row r="85" spans="1:14">
      <c r="B85" s="95" t="s">
        <v>1057</v>
      </c>
      <c r="C85" s="96"/>
      <c r="D85" s="96"/>
      <c r="E85" s="96"/>
      <c r="F85" s="96"/>
      <c r="G85" s="96"/>
      <c r="H85" s="96"/>
      <c r="I85" s="93"/>
      <c r="J85" s="94"/>
      <c r="K85" s="313">
        <v>0.05</v>
      </c>
      <c r="L85" s="865">
        <f>N79*K85</f>
        <v>11938.251880645403</v>
      </c>
      <c r="M85" s="866"/>
      <c r="N85" s="57"/>
    </row>
    <row r="86" spans="1:14" ht="15" thickBot="1">
      <c r="B86" s="97" t="s">
        <v>1058</v>
      </c>
      <c r="C86" s="98"/>
      <c r="D86" s="98"/>
      <c r="E86" s="98"/>
      <c r="F86" s="98"/>
      <c r="G86" s="98"/>
      <c r="H86" s="98"/>
      <c r="I86" s="99"/>
      <c r="J86" s="100"/>
      <c r="K86" s="314">
        <v>0.05</v>
      </c>
      <c r="L86" s="867">
        <f>N79*K86</f>
        <v>11938.251880645403</v>
      </c>
      <c r="M86" s="868"/>
      <c r="N86" s="57"/>
    </row>
    <row r="87" spans="1:14" ht="15" thickBot="1">
      <c r="B87" s="831" t="s">
        <v>1037</v>
      </c>
      <c r="C87" s="832"/>
      <c r="D87" s="832"/>
      <c r="E87" s="832"/>
      <c r="F87" s="832"/>
      <c r="G87" s="832"/>
      <c r="H87" s="832"/>
      <c r="I87" s="832"/>
      <c r="J87" s="832"/>
      <c r="K87" s="832"/>
      <c r="L87" s="832"/>
      <c r="M87" s="833"/>
      <c r="N87" s="58">
        <f>L84+L85+L86</f>
        <v>71629.511283872416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310394.54889678047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election activeCell="C72" sqref="C72"/>
    </sheetView>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30"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t="s">
        <v>119</v>
      </c>
      <c r="B36" s="844" t="str">
        <f>VLOOKUP(A36,EQUIPOS!A6:D154,3,FALSE)</f>
        <v xml:space="preserve">Bomba de concreto, Producción: 30 m3/h, POTENCIA: 67 HP, MAX PRESION DE CONCRETO: 1150 PSI
</v>
      </c>
      <c r="C36" s="845"/>
      <c r="D36" s="845"/>
      <c r="E36" s="845"/>
      <c r="F36" s="845"/>
      <c r="G36" s="845"/>
      <c r="H36" s="846"/>
      <c r="I36" s="276"/>
      <c r="J36" s="277"/>
      <c r="K36" s="278">
        <f>VLOOKUP(A36,EQUIPOS!A6:D163,4,FALSE)</f>
        <v>47328</v>
      </c>
      <c r="L36" s="279"/>
      <c r="M36" s="345">
        <v>100</v>
      </c>
      <c r="N36" s="281">
        <f>K36/M36</f>
        <v>473.28</v>
      </c>
    </row>
    <row r="37" spans="1:14">
      <c r="A37" s="119" t="s">
        <v>138</v>
      </c>
      <c r="B37" s="844" t="str">
        <f>VLOOKUP(A37,EQUIPOS!A7:D154,3,FALSE)</f>
        <v>Camioneta D-300</v>
      </c>
      <c r="C37" s="845"/>
      <c r="D37" s="845"/>
      <c r="E37" s="845"/>
      <c r="F37" s="845"/>
      <c r="G37" s="845"/>
      <c r="H37" s="846"/>
      <c r="I37" s="430"/>
      <c r="J37" s="431"/>
      <c r="K37" s="278">
        <f>VLOOKUP(A37,EQUIPOS!A7:D164,4,FALSE)</f>
        <v>51950</v>
      </c>
      <c r="L37" s="344"/>
      <c r="M37" s="345">
        <v>1000</v>
      </c>
      <c r="N37" s="281">
        <f>K37/M37</f>
        <v>51.95</v>
      </c>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0.01</v>
      </c>
      <c r="N41" s="353">
        <f>N77*M41</f>
        <v>3.8300403904575</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529.06004039045752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322005</v>
      </c>
      <c r="N48" s="281">
        <f>K48*M48</f>
        <v>32200.5</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2725</v>
      </c>
      <c r="N49" s="281">
        <f>K49*M49</f>
        <v>2997.5000000000005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15173</v>
      </c>
      <c r="N50" s="281">
        <f>K50*M50</f>
        <v>15173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50371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383.00403904575001</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51283.064079436212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10256.612815887243</v>
      </c>
      <c r="M84" s="866"/>
      <c r="N84" s="57"/>
    </row>
    <row r="85" spans="1:14">
      <c r="B85" s="95" t="s">
        <v>1057</v>
      </c>
      <c r="C85" s="96"/>
      <c r="D85" s="96"/>
      <c r="E85" s="96"/>
      <c r="F85" s="96"/>
      <c r="G85" s="96"/>
      <c r="H85" s="96"/>
      <c r="I85" s="93"/>
      <c r="J85" s="94"/>
      <c r="K85" s="313">
        <v>0.05</v>
      </c>
      <c r="L85" s="865">
        <f>N79*K85</f>
        <v>2564.1532039718109</v>
      </c>
      <c r="M85" s="866"/>
      <c r="N85" s="57"/>
    </row>
    <row r="86" spans="1:14" ht="15" thickBot="1">
      <c r="B86" s="97" t="s">
        <v>1058</v>
      </c>
      <c r="C86" s="98"/>
      <c r="D86" s="98"/>
      <c r="E86" s="98"/>
      <c r="F86" s="98"/>
      <c r="G86" s="98"/>
      <c r="H86" s="98"/>
      <c r="I86" s="99"/>
      <c r="J86" s="100"/>
      <c r="K86" s="314">
        <v>0.05</v>
      </c>
      <c r="L86" s="867">
        <f>N79*K86</f>
        <v>2564.1532039718109</v>
      </c>
      <c r="M86" s="868"/>
      <c r="N86" s="57"/>
    </row>
    <row r="87" spans="1:14" ht="15" thickBot="1">
      <c r="B87" s="831" t="s">
        <v>1037</v>
      </c>
      <c r="C87" s="832"/>
      <c r="D87" s="832"/>
      <c r="E87" s="832"/>
      <c r="F87" s="832"/>
      <c r="G87" s="832"/>
      <c r="H87" s="832"/>
      <c r="I87" s="832"/>
      <c r="J87" s="832"/>
      <c r="K87" s="832"/>
      <c r="L87" s="832"/>
      <c r="M87" s="833"/>
      <c r="N87" s="58">
        <f>L84+L85+L86</f>
        <v>15384.919223830866</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66667.983303267072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30"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election activeCell="C72" sqref="C72"/>
    </sheetView>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9.25" customHeight="1" thickBot="1">
      <c r="B29" s="77" t="s">
        <v>1027</v>
      </c>
      <c r="C29" s="840" t="s">
        <v>1028</v>
      </c>
      <c r="D29" s="841"/>
      <c r="E29" s="841"/>
      <c r="F29" s="841"/>
      <c r="G29" s="841"/>
      <c r="H29" s="841"/>
      <c r="I29" s="841"/>
      <c r="J29" s="78"/>
      <c r="K29" s="351" t="s">
        <v>2321</v>
      </c>
      <c r="L29" s="842" t="s">
        <v>1029</v>
      </c>
      <c r="M29" s="843"/>
      <c r="N29" s="77" t="s">
        <v>1030</v>
      </c>
    </row>
    <row r="30" spans="1:14" ht="17.25" hidden="1" customHeight="1">
      <c r="B30" s="77" t="s">
        <v>1027</v>
      </c>
      <c r="C30" s="840" t="s">
        <v>1028</v>
      </c>
      <c r="D30" s="841"/>
      <c r="E30" s="841"/>
      <c r="F30" s="841"/>
      <c r="G30" s="841"/>
      <c r="H30" s="841"/>
      <c r="I30" s="841"/>
      <c r="J30" s="78"/>
      <c r="K30" s="316"/>
      <c r="L30" s="842" t="s">
        <v>1029</v>
      </c>
      <c r="M30" s="84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N77*M41</f>
        <v>255.33602603049999</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45050</v>
      </c>
      <c r="N48" s="281">
        <f>K48*M48</f>
        <v>22525</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5169</v>
      </c>
      <c r="N49" s="281">
        <f>K49*M49</f>
        <v>5169</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31" t="s">
        <v>1037</v>
      </c>
      <c r="C55" s="832"/>
      <c r="D55" s="832"/>
      <c r="E55" s="832"/>
      <c r="F55" s="832"/>
      <c r="G55" s="832"/>
      <c r="H55" s="832"/>
      <c r="I55" s="832"/>
      <c r="J55" s="832"/>
      <c r="K55" s="832"/>
      <c r="L55" s="832"/>
      <c r="M55" s="833"/>
      <c r="N55" s="403">
        <f>SUM(N48:N54)</f>
        <v>27694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34" t="s">
        <v>1045</v>
      </c>
      <c r="M59" s="807"/>
      <c r="N59" s="82" t="s">
        <v>1035</v>
      </c>
    </row>
    <row r="60" spans="1:14">
      <c r="B60" s="52"/>
      <c r="C60" s="326"/>
      <c r="D60" s="326"/>
      <c r="E60" s="326"/>
      <c r="F60" s="326"/>
      <c r="G60" s="326"/>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320"/>
      <c r="I63" s="288"/>
      <c r="J63" s="295"/>
      <c r="K63" s="288"/>
      <c r="L63" s="920"/>
      <c r="M63" s="92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1005"/>
      <c r="M65" s="1006"/>
      <c r="N65" s="494"/>
    </row>
    <row r="66" spans="1:15" ht="15" thickBot="1">
      <c r="B66" s="831" t="s">
        <v>1037</v>
      </c>
      <c r="C66" s="832"/>
      <c r="D66" s="832"/>
      <c r="E66" s="832"/>
      <c r="F66" s="832"/>
      <c r="G66" s="832"/>
      <c r="H66" s="832"/>
      <c r="I66" s="832"/>
      <c r="J66" s="832"/>
      <c r="K66" s="832"/>
      <c r="L66" s="832"/>
      <c r="M66" s="83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7" t="s">
        <v>1047</v>
      </c>
      <c r="C70" s="858"/>
      <c r="D70" s="858"/>
      <c r="E70" s="858"/>
      <c r="F70" s="858"/>
      <c r="G70" s="858"/>
      <c r="H70" s="858"/>
      <c r="I70" s="79" t="s">
        <v>1048</v>
      </c>
      <c r="J70" s="81" t="s">
        <v>1494</v>
      </c>
      <c r="K70" s="80" t="s">
        <v>1050</v>
      </c>
      <c r="L70" s="859" t="s">
        <v>1034</v>
      </c>
      <c r="M70" s="985"/>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1001"/>
      <c r="C76" s="1002"/>
      <c r="D76" s="1002"/>
      <c r="E76" s="1002"/>
      <c r="F76" s="1002"/>
      <c r="G76" s="1002"/>
      <c r="H76" s="1002"/>
      <c r="I76" s="175"/>
      <c r="J76" s="175"/>
      <c r="K76" s="175"/>
      <c r="L76" s="1003"/>
      <c r="M76" s="1004"/>
      <c r="N76" s="494"/>
    </row>
    <row r="77" spans="1:15" ht="15" thickBot="1">
      <c r="B77" s="831" t="s">
        <v>1037</v>
      </c>
      <c r="C77" s="832"/>
      <c r="D77" s="832"/>
      <c r="E77" s="832"/>
      <c r="F77" s="832"/>
      <c r="G77" s="832"/>
      <c r="H77" s="832"/>
      <c r="I77" s="832"/>
      <c r="J77" s="832"/>
      <c r="K77" s="832"/>
      <c r="L77" s="832"/>
      <c r="M77" s="833"/>
      <c r="N77" s="310">
        <f>SUM(N71:N76)</f>
        <v>5106.7205206099998</v>
      </c>
    </row>
    <row r="78" spans="1:15" ht="15" thickBot="1">
      <c r="B78" s="39"/>
      <c r="C78" s="40"/>
      <c r="D78" s="40"/>
      <c r="E78" s="40"/>
      <c r="F78" s="40"/>
      <c r="G78" s="40"/>
      <c r="H78" s="40"/>
      <c r="I78" s="40"/>
      <c r="J78" s="40"/>
      <c r="K78" s="40"/>
      <c r="L78" s="40"/>
      <c r="M78" s="40"/>
      <c r="N78" s="41"/>
    </row>
    <row r="79" spans="1:15" ht="15" thickBot="1">
      <c r="B79" s="831" t="s">
        <v>1051</v>
      </c>
      <c r="C79" s="832"/>
      <c r="D79" s="832"/>
      <c r="E79" s="832"/>
      <c r="F79" s="832"/>
      <c r="G79" s="832"/>
      <c r="H79" s="832"/>
      <c r="I79" s="832"/>
      <c r="J79" s="832"/>
      <c r="K79" s="832"/>
      <c r="L79" s="832"/>
      <c r="M79" s="833"/>
      <c r="N79" s="105">
        <f>N43+N55+N66+N77</f>
        <v>33056.056546640502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22" t="s">
        <v>1053</v>
      </c>
      <c r="C83" s="823"/>
      <c r="D83" s="823"/>
      <c r="E83" s="823"/>
      <c r="F83" s="823"/>
      <c r="G83" s="823"/>
      <c r="H83" s="823"/>
      <c r="I83" s="323"/>
      <c r="J83" s="343"/>
      <c r="K83" s="311" t="s">
        <v>1054</v>
      </c>
      <c r="L83" s="861" t="s">
        <v>1055</v>
      </c>
      <c r="M83" s="862"/>
      <c r="N83" s="312"/>
    </row>
    <row r="84" spans="1:14">
      <c r="B84" s="863" t="s">
        <v>1056</v>
      </c>
      <c r="C84" s="864"/>
      <c r="D84" s="864"/>
      <c r="E84" s="864"/>
      <c r="F84" s="864"/>
      <c r="G84" s="864"/>
      <c r="H84" s="864"/>
      <c r="I84" s="93"/>
      <c r="J84" s="94"/>
      <c r="K84" s="313">
        <v>0.2</v>
      </c>
      <c r="L84" s="865">
        <f>N79*K84</f>
        <v>6611.2113093281005</v>
      </c>
      <c r="M84" s="866"/>
      <c r="N84" s="57"/>
    </row>
    <row r="85" spans="1:14">
      <c r="B85" s="95" t="s">
        <v>1057</v>
      </c>
      <c r="C85" s="96"/>
      <c r="D85" s="96"/>
      <c r="E85" s="96"/>
      <c r="F85" s="96"/>
      <c r="G85" s="96"/>
      <c r="H85" s="96"/>
      <c r="I85" s="93"/>
      <c r="J85" s="94"/>
      <c r="K85" s="313">
        <v>0.05</v>
      </c>
      <c r="L85" s="865">
        <f>N79*K85</f>
        <v>1652.8028273320251</v>
      </c>
      <c r="M85" s="866"/>
      <c r="N85" s="57"/>
    </row>
    <row r="86" spans="1:14" ht="15" thickBot="1">
      <c r="B86" s="97" t="s">
        <v>1058</v>
      </c>
      <c r="C86" s="98"/>
      <c r="D86" s="98"/>
      <c r="E86" s="98"/>
      <c r="F86" s="98"/>
      <c r="G86" s="98"/>
      <c r="H86" s="98"/>
      <c r="I86" s="99"/>
      <c r="J86" s="100"/>
      <c r="K86" s="314">
        <v>0.05</v>
      </c>
      <c r="L86" s="867">
        <f>N79*K86</f>
        <v>1652.8028273320251</v>
      </c>
      <c r="M86" s="868"/>
      <c r="N86" s="57"/>
    </row>
    <row r="87" spans="1:14" ht="15" thickBot="1">
      <c r="B87" s="831" t="s">
        <v>1037</v>
      </c>
      <c r="C87" s="832"/>
      <c r="D87" s="832"/>
      <c r="E87" s="832"/>
      <c r="F87" s="832"/>
      <c r="G87" s="832"/>
      <c r="H87" s="832"/>
      <c r="I87" s="832"/>
      <c r="J87" s="832"/>
      <c r="K87" s="832"/>
      <c r="L87" s="832"/>
      <c r="M87" s="833"/>
      <c r="N87" s="58">
        <f>L84+L85+L86</f>
        <v>9916.8169639921507</v>
      </c>
    </row>
    <row r="88" spans="1:14" ht="15" thickBot="1">
      <c r="B88" s="39"/>
      <c r="C88" s="40"/>
      <c r="D88" s="40"/>
      <c r="E88" s="40"/>
      <c r="F88" s="40"/>
      <c r="G88" s="40"/>
      <c r="H88" s="40"/>
      <c r="I88" s="40"/>
      <c r="J88" s="40"/>
      <c r="K88" s="40"/>
      <c r="L88" s="40"/>
      <c r="M88" s="40"/>
      <c r="N88" s="41"/>
    </row>
    <row r="89" spans="1:14" ht="15" thickBot="1">
      <c r="A89" t="s">
        <v>2122</v>
      </c>
      <c r="B89" s="831" t="s">
        <v>1059</v>
      </c>
      <c r="C89" s="832"/>
      <c r="D89" s="832"/>
      <c r="E89" s="832"/>
      <c r="F89" s="832"/>
      <c r="G89" s="832"/>
      <c r="H89" s="832"/>
      <c r="I89" s="832"/>
      <c r="J89" s="832"/>
      <c r="K89" s="832"/>
      <c r="L89" s="832"/>
      <c r="M89" s="833"/>
      <c r="N89" s="196">
        <f>N79+N87</f>
        <v>42972.873510632649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5" t="s">
        <v>2324</v>
      </c>
      <c r="C106" s="976"/>
      <c r="D106" s="976"/>
      <c r="E106" s="976"/>
      <c r="F106" s="976"/>
      <c r="G106" s="976"/>
      <c r="H106" s="976"/>
      <c r="I106" s="976"/>
      <c r="J106" s="976"/>
      <c r="K106" s="976"/>
      <c r="L106" s="976"/>
      <c r="M106" s="976"/>
      <c r="N106" s="977"/>
    </row>
    <row r="107" spans="2:14" ht="15" customHeight="1">
      <c r="B107" s="975"/>
      <c r="C107" s="976"/>
      <c r="D107" s="976"/>
      <c r="E107" s="976"/>
      <c r="F107" s="976"/>
      <c r="G107" s="976"/>
      <c r="H107" s="976"/>
      <c r="I107" s="976"/>
      <c r="J107" s="976"/>
      <c r="K107" s="976"/>
      <c r="L107" s="976"/>
      <c r="M107" s="976"/>
      <c r="N107" s="977"/>
    </row>
    <row r="108" spans="2:14" ht="29.25" customHeight="1">
      <c r="B108" s="978" t="s">
        <v>2325</v>
      </c>
      <c r="C108" s="979"/>
      <c r="D108" s="979"/>
      <c r="E108" s="979"/>
      <c r="F108" s="979"/>
      <c r="G108" s="979"/>
      <c r="H108" s="979"/>
      <c r="I108" s="979"/>
      <c r="J108" s="979"/>
      <c r="K108" s="979"/>
      <c r="L108" s="979"/>
      <c r="M108" s="979"/>
      <c r="N108" s="980"/>
    </row>
    <row r="109" spans="2:14">
      <c r="B109" s="978"/>
      <c r="C109" s="979"/>
      <c r="D109" s="979"/>
      <c r="E109" s="979"/>
      <c r="F109" s="979"/>
      <c r="G109" s="979"/>
      <c r="H109" s="979"/>
      <c r="I109" s="979"/>
      <c r="J109" s="979"/>
      <c r="K109" s="979"/>
      <c r="L109" s="979"/>
      <c r="M109" s="979"/>
      <c r="N109" s="98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81"/>
      <c r="K119" s="981"/>
      <c r="L119" s="981"/>
      <c r="M119" s="981"/>
      <c r="N119" s="982"/>
    </row>
    <row r="120" spans="2:14" ht="15" thickBot="1">
      <c r="B120" s="428" t="s">
        <v>2327</v>
      </c>
      <c r="C120" s="429"/>
      <c r="D120" s="429"/>
      <c r="E120" s="268"/>
      <c r="F120" s="268"/>
      <c r="G120" s="268"/>
      <c r="H120" s="268"/>
      <c r="I120" s="268"/>
      <c r="J120" s="983"/>
      <c r="K120" s="983"/>
      <c r="L120" s="983"/>
      <c r="M120" s="983"/>
      <c r="N120" s="98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election activeCell="C72" sqref="C72"/>
    </sheetView>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t="17.25" hidden="1" customHeight="1" thickBot="1">
      <c r="B30" s="77" t="s">
        <v>1027</v>
      </c>
      <c r="C30" s="840" t="s">
        <v>1028</v>
      </c>
      <c r="D30" s="841"/>
      <c r="E30" s="841"/>
      <c r="F30" s="841"/>
      <c r="G30" s="841"/>
      <c r="H30" s="841"/>
      <c r="I30" s="841"/>
      <c r="J30" s="78"/>
      <c r="K30" s="316"/>
      <c r="L30" s="842" t="s">
        <v>1029</v>
      </c>
      <c r="M30" s="84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19"/>
      <c r="B36" s="844"/>
      <c r="C36" s="845"/>
      <c r="D36" s="845"/>
      <c r="E36" s="845"/>
      <c r="F36" s="845"/>
      <c r="G36" s="845"/>
      <c r="H36" s="846"/>
      <c r="I36" s="276"/>
      <c r="J36" s="277"/>
      <c r="K36" s="278"/>
      <c r="L36" s="279"/>
      <c r="M36" s="345"/>
      <c r="N36" s="281"/>
    </row>
    <row r="37" spans="1:14">
      <c r="A37" s="119"/>
      <c r="B37" s="844"/>
      <c r="C37" s="845"/>
      <c r="D37" s="845"/>
      <c r="E37" s="845"/>
      <c r="F37" s="845"/>
      <c r="G37" s="845"/>
      <c r="H37" s="846"/>
      <c r="I37" s="430"/>
      <c r="J37" s="431"/>
      <c r="K37" s="278"/>
      <c r="L37" s="344"/>
      <c r="M37" s="345"/>
      <c r="N37" s="281"/>
    </row>
    <row r="38" spans="1:14">
      <c r="B38" s="844"/>
      <c r="C38" s="845"/>
      <c r="D38" s="845"/>
      <c r="E38" s="845"/>
      <c r="F38" s="845"/>
      <c r="G38" s="845"/>
      <c r="H38" s="846"/>
      <c r="I38" s="337"/>
      <c r="J38" s="339"/>
      <c r="K38" s="278"/>
      <c r="L38" s="432"/>
      <c r="M38" s="433"/>
      <c r="N38" s="281"/>
    </row>
    <row r="39" spans="1:14">
      <c r="B39" s="844"/>
      <c r="C39" s="845"/>
      <c r="D39" s="845"/>
      <c r="E39" s="845"/>
      <c r="F39" s="845"/>
      <c r="G39" s="845"/>
      <c r="H39" s="846"/>
      <c r="I39" s="42"/>
      <c r="J39" s="43"/>
      <c r="K39" s="278"/>
      <c r="L39" s="285"/>
      <c r="M39" s="345"/>
      <c r="N39" s="281"/>
    </row>
    <row r="40" spans="1:14">
      <c r="B40" s="329"/>
      <c r="C40" s="330"/>
      <c r="D40" s="330"/>
      <c r="E40" s="330"/>
      <c r="F40" s="332"/>
      <c r="G40" s="332"/>
      <c r="H40" s="131"/>
      <c r="I40" s="42"/>
      <c r="J40" s="43"/>
      <c r="K40" s="278"/>
      <c r="L40" s="285"/>
      <c r="M40" s="286"/>
      <c r="N40" s="282"/>
    </row>
    <row r="41" spans="1:14">
      <c r="B41" s="851" t="s">
        <v>1036</v>
      </c>
      <c r="C41" s="852"/>
      <c r="D41" s="852"/>
      <c r="E41" s="44"/>
      <c r="F41" s="45"/>
      <c r="G41" s="45"/>
      <c r="H41" s="46"/>
      <c r="I41" s="42"/>
      <c r="J41" s="43"/>
      <c r="K41" s="288"/>
      <c r="L41" s="285"/>
      <c r="M41" s="410">
        <v>0.05</v>
      </c>
      <c r="N41" s="353">
        <f>N76*M41</f>
        <v>85112.008676833342</v>
      </c>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3261</v>
      </c>
      <c r="N48" s="281">
        <f>K48*M48</f>
        <v>3587100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31" t="s">
        <v>1037</v>
      </c>
      <c r="C54" s="832"/>
      <c r="D54" s="832"/>
      <c r="E54" s="832"/>
      <c r="F54" s="832"/>
      <c r="G54" s="832"/>
      <c r="H54" s="832"/>
      <c r="I54" s="832"/>
      <c r="J54" s="832"/>
      <c r="K54" s="832"/>
      <c r="L54" s="832"/>
      <c r="M54" s="833"/>
      <c r="N54" s="403">
        <f>SUM(N48:N53)</f>
        <v>3587100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34" t="s">
        <v>1045</v>
      </c>
      <c r="M58" s="807"/>
      <c r="N58" s="82" t="s">
        <v>1035</v>
      </c>
    </row>
    <row r="59" spans="1:14">
      <c r="B59" s="52"/>
      <c r="C59" s="326"/>
      <c r="D59" s="326"/>
      <c r="E59" s="326"/>
      <c r="F59" s="326"/>
      <c r="G59" s="326"/>
      <c r="H59" s="320"/>
      <c r="I59" s="288"/>
      <c r="J59" s="295"/>
      <c r="K59" s="288"/>
      <c r="L59" s="920"/>
      <c r="M59" s="921"/>
      <c r="N59" s="296"/>
    </row>
    <row r="60" spans="1:14">
      <c r="B60" s="52"/>
      <c r="C60" s="53"/>
      <c r="D60" s="53"/>
      <c r="E60" s="53"/>
      <c r="F60" s="53"/>
      <c r="G60" s="53"/>
      <c r="H60" s="320"/>
      <c r="I60" s="288"/>
      <c r="J60" s="295"/>
      <c r="K60" s="288"/>
      <c r="L60" s="920"/>
      <c r="M60" s="921"/>
      <c r="N60" s="296"/>
    </row>
    <row r="61" spans="1:14">
      <c r="B61" s="52"/>
      <c r="C61" s="53"/>
      <c r="D61" s="53"/>
      <c r="E61" s="53"/>
      <c r="F61" s="53"/>
      <c r="G61" s="53"/>
      <c r="H61" s="320"/>
      <c r="I61" s="288"/>
      <c r="J61" s="295"/>
      <c r="K61" s="288"/>
      <c r="L61" s="920"/>
      <c r="M61" s="921"/>
      <c r="N61" s="296"/>
    </row>
    <row r="62" spans="1:14">
      <c r="B62" s="52"/>
      <c r="C62" s="53"/>
      <c r="D62" s="53"/>
      <c r="E62" s="53"/>
      <c r="F62" s="53"/>
      <c r="G62" s="53"/>
      <c r="H62" s="320"/>
      <c r="I62" s="288"/>
      <c r="J62" s="295"/>
      <c r="K62" s="288"/>
      <c r="L62" s="920"/>
      <c r="M62" s="921"/>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1005"/>
      <c r="M64" s="1006"/>
      <c r="N64" s="494"/>
    </row>
    <row r="65" spans="1:15" ht="15" thickBot="1">
      <c r="B65" s="831" t="s">
        <v>1037</v>
      </c>
      <c r="C65" s="832"/>
      <c r="D65" s="832"/>
      <c r="E65" s="832"/>
      <c r="F65" s="832"/>
      <c r="G65" s="832"/>
      <c r="H65" s="832"/>
      <c r="I65" s="832"/>
      <c r="J65" s="832"/>
      <c r="K65" s="832"/>
      <c r="L65" s="832"/>
      <c r="M65" s="833"/>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7" t="s">
        <v>1047</v>
      </c>
      <c r="C69" s="858"/>
      <c r="D69" s="858"/>
      <c r="E69" s="858"/>
      <c r="F69" s="858"/>
      <c r="G69" s="858"/>
      <c r="H69" s="858"/>
      <c r="I69" s="79" t="s">
        <v>1048</v>
      </c>
      <c r="J69" s="81" t="s">
        <v>1494</v>
      </c>
      <c r="K69" s="80" t="s">
        <v>1050</v>
      </c>
      <c r="L69" s="859" t="s">
        <v>1034</v>
      </c>
      <c r="M69" s="985"/>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1001"/>
      <c r="C75" s="1002"/>
      <c r="D75" s="1002"/>
      <c r="E75" s="1002"/>
      <c r="F75" s="1002"/>
      <c r="G75" s="1002"/>
      <c r="H75" s="1002"/>
      <c r="I75" s="175"/>
      <c r="J75" s="175"/>
      <c r="K75" s="175"/>
      <c r="L75" s="1003"/>
      <c r="M75" s="1004"/>
      <c r="N75" s="51"/>
    </row>
    <row r="76" spans="1:15" ht="15" thickBot="1">
      <c r="B76" s="831" t="s">
        <v>1037</v>
      </c>
      <c r="C76" s="832"/>
      <c r="D76" s="832"/>
      <c r="E76" s="832"/>
      <c r="F76" s="832"/>
      <c r="G76" s="832"/>
      <c r="H76" s="832"/>
      <c r="I76" s="832"/>
      <c r="J76" s="832"/>
      <c r="K76" s="832"/>
      <c r="L76" s="832"/>
      <c r="M76" s="833"/>
      <c r="N76" s="310">
        <f>SUM(N70:N75)</f>
        <v>1702240.1735366667</v>
      </c>
    </row>
    <row r="77" spans="1:15" ht="15" thickBot="1">
      <c r="B77" s="39"/>
      <c r="C77" s="40"/>
      <c r="D77" s="40"/>
      <c r="E77" s="40"/>
      <c r="F77" s="40"/>
      <c r="G77" s="40"/>
      <c r="H77" s="40"/>
      <c r="I77" s="40"/>
      <c r="J77" s="40"/>
      <c r="K77" s="40"/>
      <c r="L77" s="40"/>
      <c r="M77" s="40"/>
      <c r="N77" s="41"/>
    </row>
    <row r="78" spans="1:15" ht="15" thickBot="1">
      <c r="B78" s="831" t="s">
        <v>1051</v>
      </c>
      <c r="C78" s="832"/>
      <c r="D78" s="832"/>
      <c r="E78" s="832"/>
      <c r="F78" s="832"/>
      <c r="G78" s="832"/>
      <c r="H78" s="832"/>
      <c r="I78" s="832"/>
      <c r="J78" s="832"/>
      <c r="K78" s="832"/>
      <c r="L78" s="832"/>
      <c r="M78" s="833"/>
      <c r="N78" s="105">
        <f>N43+N54+N65+N76</f>
        <v>5374452.1822135001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1074890.4364427</v>
      </c>
      <c r="M83" s="866"/>
      <c r="N83" s="57"/>
    </row>
    <row r="84" spans="1:14">
      <c r="B84" s="95" t="s">
        <v>1057</v>
      </c>
      <c r="C84" s="96"/>
      <c r="D84" s="96"/>
      <c r="E84" s="96"/>
      <c r="F84" s="96"/>
      <c r="G84" s="96"/>
      <c r="H84" s="96"/>
      <c r="I84" s="93"/>
      <c r="J84" s="94"/>
      <c r="K84" s="313">
        <v>0.05</v>
      </c>
      <c r="L84" s="865">
        <f>N78*K84</f>
        <v>268722.609110675</v>
      </c>
      <c r="M84" s="866"/>
      <c r="N84" s="57"/>
    </row>
    <row r="85" spans="1:14" ht="15" thickBot="1">
      <c r="B85" s="97" t="s">
        <v>1058</v>
      </c>
      <c r="C85" s="98"/>
      <c r="D85" s="98"/>
      <c r="E85" s="98"/>
      <c r="F85" s="98"/>
      <c r="G85" s="98"/>
      <c r="H85" s="98"/>
      <c r="I85" s="99"/>
      <c r="J85" s="100"/>
      <c r="K85" s="314">
        <v>0.05</v>
      </c>
      <c r="L85" s="867">
        <f>N78*K85</f>
        <v>268722.609110675</v>
      </c>
      <c r="M85" s="868"/>
      <c r="N85" s="57"/>
    </row>
    <row r="86" spans="1:14" ht="15" thickBot="1">
      <c r="B86" s="831" t="s">
        <v>1037</v>
      </c>
      <c r="C86" s="832"/>
      <c r="D86" s="832"/>
      <c r="E86" s="832"/>
      <c r="F86" s="832"/>
      <c r="G86" s="832"/>
      <c r="H86" s="832"/>
      <c r="I86" s="832"/>
      <c r="J86" s="832"/>
      <c r="K86" s="832"/>
      <c r="L86" s="832"/>
      <c r="M86" s="833"/>
      <c r="N86" s="58">
        <f>L83+L84+L85</f>
        <v>1612335.6546640501</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6986787.83687755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29.25"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election activeCell="C72" sqref="C72"/>
    </sheetView>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28.5" customHeight="1" thickBot="1">
      <c r="A31" t="s">
        <v>1929</v>
      </c>
      <c r="B31" s="113" t="s">
        <v>1250</v>
      </c>
      <c r="C31" s="1007" t="s">
        <v>2299</v>
      </c>
      <c r="D31" s="1008"/>
      <c r="E31" s="1008"/>
      <c r="F31" s="1008"/>
      <c r="G31" s="1008"/>
      <c r="H31" s="1008"/>
      <c r="I31" s="1008"/>
      <c r="J31" s="1008"/>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s="177" t="s">
        <v>373</v>
      </c>
      <c r="B36" s="844" t="str">
        <f>VLOOKUP(A36,EQUIPOS!A6:D154,3,FALSE)</f>
        <v>Volqueta 6 m3</v>
      </c>
      <c r="C36" s="845"/>
      <c r="D36" s="845"/>
      <c r="E36" s="845"/>
      <c r="F36" s="845"/>
      <c r="G36" s="845"/>
      <c r="H36" s="846"/>
      <c r="I36" s="276"/>
      <c r="J36" s="277"/>
      <c r="K36" s="278">
        <f>VLOOKUP(A36,EQUIPOS!A6:D161,4,FALSE)</f>
        <v>57713</v>
      </c>
      <c r="L36" s="279"/>
      <c r="M36" s="464">
        <v>81</v>
      </c>
      <c r="N36" s="281">
        <f>K36/M36</f>
        <v>712.50617283950612</v>
      </c>
    </row>
    <row r="37" span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2"/>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105">
        <f>SUM(N36:N42)</f>
        <v>712.50617283950612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6"/>
      <c r="C53" s="827"/>
      <c r="D53" s="827"/>
      <c r="E53" s="827"/>
      <c r="F53" s="827"/>
      <c r="G53" s="827"/>
      <c r="H53" s="827"/>
      <c r="I53" s="828"/>
      <c r="J53" s="48"/>
      <c r="K53" s="50"/>
      <c r="L53" s="829"/>
      <c r="M53" s="830"/>
      <c r="N53" s="51"/>
    </row>
    <row r="54" spans="2:14" ht="15" thickBot="1">
      <c r="B54" s="831" t="s">
        <v>1037</v>
      </c>
      <c r="C54" s="832"/>
      <c r="D54" s="832"/>
      <c r="E54" s="832"/>
      <c r="F54" s="832"/>
      <c r="G54" s="832"/>
      <c r="H54" s="832"/>
      <c r="I54" s="832"/>
      <c r="J54" s="832"/>
      <c r="K54" s="832"/>
      <c r="L54" s="832"/>
      <c r="M54" s="83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4" t="s">
        <v>1045</v>
      </c>
      <c r="M58" s="807"/>
      <c r="N58" s="82" t="s">
        <v>1035</v>
      </c>
    </row>
    <row r="59" spans="2:14">
      <c r="B59" s="52"/>
      <c r="C59" s="326"/>
      <c r="D59" s="326"/>
      <c r="E59" s="326"/>
      <c r="F59" s="326"/>
      <c r="G59" s="326"/>
      <c r="H59" s="320"/>
      <c r="I59" s="288"/>
      <c r="J59" s="295"/>
      <c r="K59" s="288"/>
      <c r="L59" s="920"/>
      <c r="M59" s="9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5"/>
      <c r="M64" s="1006"/>
      <c r="N64" s="494"/>
    </row>
    <row r="65" spans="2:15" ht="15" thickBot="1">
      <c r="B65" s="831" t="s">
        <v>1037</v>
      </c>
      <c r="C65" s="832"/>
      <c r="D65" s="832"/>
      <c r="E65" s="832"/>
      <c r="F65" s="832"/>
      <c r="G65" s="832"/>
      <c r="H65" s="832"/>
      <c r="I65" s="832"/>
      <c r="J65" s="832"/>
      <c r="K65" s="832"/>
      <c r="L65" s="832"/>
      <c r="M65" s="83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1"/>
      <c r="C75" s="1002"/>
      <c r="D75" s="1002"/>
      <c r="E75" s="1002"/>
      <c r="F75" s="1002"/>
      <c r="G75" s="1002"/>
      <c r="H75" s="1002"/>
      <c r="I75" s="175"/>
      <c r="J75" s="175"/>
      <c r="K75" s="175"/>
      <c r="L75" s="1003"/>
      <c r="M75" s="1004"/>
      <c r="N75" s="51"/>
    </row>
    <row r="76" spans="2:15" ht="15" thickBot="1">
      <c r="B76" s="831" t="s">
        <v>1037</v>
      </c>
      <c r="C76" s="832"/>
      <c r="D76" s="832"/>
      <c r="E76" s="832"/>
      <c r="F76" s="832"/>
      <c r="G76" s="832"/>
      <c r="H76" s="832"/>
      <c r="I76" s="832"/>
      <c r="J76" s="832"/>
      <c r="K76" s="832"/>
      <c r="L76" s="832"/>
      <c r="M76" s="833"/>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712.50617283950612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142.50123456790124</v>
      </c>
      <c r="M83" s="866"/>
      <c r="N83" s="57"/>
    </row>
    <row r="84" spans="1:14">
      <c r="B84" s="95" t="s">
        <v>1057</v>
      </c>
      <c r="C84" s="96"/>
      <c r="D84" s="96"/>
      <c r="E84" s="96"/>
      <c r="F84" s="96"/>
      <c r="G84" s="96"/>
      <c r="H84" s="96"/>
      <c r="I84" s="93"/>
      <c r="J84" s="94"/>
      <c r="K84" s="313">
        <v>0.05</v>
      </c>
      <c r="L84" s="865">
        <f>N78*K84</f>
        <v>35.625308641975309</v>
      </c>
      <c r="M84" s="866"/>
      <c r="N84" s="57"/>
    </row>
    <row r="85" spans="1:14" ht="15" thickBot="1">
      <c r="B85" s="97" t="s">
        <v>1058</v>
      </c>
      <c r="C85" s="98"/>
      <c r="D85" s="98"/>
      <c r="E85" s="98"/>
      <c r="F85" s="98"/>
      <c r="G85" s="98"/>
      <c r="H85" s="98"/>
      <c r="I85" s="99"/>
      <c r="J85" s="100"/>
      <c r="K85" s="314">
        <v>0.05</v>
      </c>
      <c r="L85" s="867">
        <f>N78*K85</f>
        <v>35.625308641975309</v>
      </c>
      <c r="M85" s="868"/>
      <c r="N85" s="57"/>
    </row>
    <row r="86" spans="1:14" ht="15" thickBot="1">
      <c r="B86" s="831" t="s">
        <v>1037</v>
      </c>
      <c r="C86" s="832"/>
      <c r="D86" s="832"/>
      <c r="E86" s="832"/>
      <c r="F86" s="832"/>
      <c r="G86" s="832"/>
      <c r="H86" s="832"/>
      <c r="I86" s="832"/>
      <c r="J86" s="832"/>
      <c r="K86" s="832"/>
      <c r="L86" s="832"/>
      <c r="M86" s="833"/>
      <c r="N86" s="58">
        <f>L83+L84+L85</f>
        <v>213.75185185185188</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926.25802469135806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64" zoomScale="75" zoomScaleNormal="75" workbookViewId="0">
      <selection activeCell="C72" sqref="C72"/>
    </sheetView>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3"/>
      <c r="H25" s="9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6" t="s">
        <v>1026</v>
      </c>
      <c r="C27" s="917"/>
      <c r="D27" s="917"/>
      <c r="E27" s="917"/>
      <c r="F27" s="917"/>
      <c r="G27" s="917"/>
      <c r="H27" s="917"/>
      <c r="I27" s="917"/>
      <c r="J27" s="917"/>
      <c r="K27" s="917"/>
      <c r="L27" s="917"/>
      <c r="M27" s="917"/>
      <c r="N27" s="918"/>
    </row>
    <row r="28" spans="1:14" ht="15" thickBot="1">
      <c r="B28" s="39"/>
      <c r="C28" s="40"/>
      <c r="D28" s="40"/>
      <c r="E28" s="40"/>
      <c r="F28" s="40"/>
      <c r="G28" s="40"/>
      <c r="H28" s="40"/>
      <c r="I28" s="40"/>
      <c r="J28" s="40"/>
      <c r="K28" s="40"/>
      <c r="L28" s="40"/>
      <c r="M28" s="40"/>
      <c r="N28" s="41"/>
    </row>
    <row r="29" spans="1:14" ht="27" thickBot="1">
      <c r="B29" s="77" t="s">
        <v>1027</v>
      </c>
      <c r="C29" s="840" t="s">
        <v>1028</v>
      </c>
      <c r="D29" s="841"/>
      <c r="E29" s="841"/>
      <c r="F29" s="841"/>
      <c r="G29" s="841"/>
      <c r="H29" s="841"/>
      <c r="I29" s="841"/>
      <c r="J29" s="78"/>
      <c r="K29" s="351" t="s">
        <v>2321</v>
      </c>
      <c r="L29" s="842" t="s">
        <v>1029</v>
      </c>
      <c r="M29" s="843"/>
      <c r="N29" s="77" t="s">
        <v>1030</v>
      </c>
    </row>
    <row r="30" spans="1:14" hidden="1">
      <c r="B30" s="77" t="s">
        <v>1027</v>
      </c>
      <c r="C30" s="840" t="s">
        <v>1028</v>
      </c>
      <c r="D30" s="841"/>
      <c r="E30" s="841"/>
      <c r="F30" s="841"/>
      <c r="G30" s="841"/>
      <c r="H30" s="841"/>
      <c r="I30" s="841"/>
      <c r="J30" s="78"/>
      <c r="K30" s="316"/>
      <c r="L30" s="842" t="s">
        <v>1029</v>
      </c>
      <c r="M30" s="843"/>
      <c r="N30" s="77" t="s">
        <v>1030</v>
      </c>
    </row>
    <row r="31" spans="1:14" ht="41.25" customHeight="1" thickBot="1">
      <c r="A31" t="s">
        <v>1929</v>
      </c>
      <c r="B31" s="113" t="s">
        <v>1251</v>
      </c>
      <c r="C31" s="1007" t="s">
        <v>2302</v>
      </c>
      <c r="D31" s="1008"/>
      <c r="E31" s="1008"/>
      <c r="F31" s="1008"/>
      <c r="G31" s="1008"/>
      <c r="H31" s="1008"/>
      <c r="I31" s="1008"/>
      <c r="J31" s="1008"/>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373</v>
      </c>
      <c r="B36" s="844" t="str">
        <f>VLOOKUP(A36,EQUIPOS!A6:D154,3,FALSE)</f>
        <v>Volqueta 6 m3</v>
      </c>
      <c r="C36" s="845"/>
      <c r="D36" s="845"/>
      <c r="E36" s="845"/>
      <c r="F36" s="845"/>
      <c r="G36" s="845"/>
      <c r="H36" s="846"/>
      <c r="I36" s="276"/>
      <c r="J36" s="277"/>
      <c r="K36" s="278">
        <f>VLOOKUP(A36,EQUIPOS!A6:D161,4,FALSE)</f>
        <v>57713</v>
      </c>
      <c r="L36" s="279"/>
      <c r="M36" s="292">
        <v>66</v>
      </c>
      <c r="N36" s="281">
        <f>K36/M36</f>
        <v>874.43939393939399</v>
      </c>
    </row>
    <row r="37" span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2"/>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105">
        <f>SUM(N36:N42)</f>
        <v>874.43939393939399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6"/>
      <c r="C53" s="827"/>
      <c r="D53" s="827"/>
      <c r="E53" s="827"/>
      <c r="F53" s="827"/>
      <c r="G53" s="827"/>
      <c r="H53" s="827"/>
      <c r="I53" s="828"/>
      <c r="J53" s="48"/>
      <c r="K53" s="50"/>
      <c r="L53" s="829"/>
      <c r="M53" s="830"/>
      <c r="N53" s="51"/>
    </row>
    <row r="54" spans="2:14" ht="15" thickBot="1">
      <c r="B54" s="831" t="s">
        <v>1037</v>
      </c>
      <c r="C54" s="832"/>
      <c r="D54" s="832"/>
      <c r="E54" s="832"/>
      <c r="F54" s="832"/>
      <c r="G54" s="832"/>
      <c r="H54" s="832"/>
      <c r="I54" s="832"/>
      <c r="J54" s="832"/>
      <c r="K54" s="832"/>
      <c r="L54" s="832"/>
      <c r="M54" s="83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4" t="s">
        <v>1045</v>
      </c>
      <c r="M58" s="807"/>
      <c r="N58" s="82" t="s">
        <v>1035</v>
      </c>
    </row>
    <row r="59" spans="2:14">
      <c r="B59" s="52"/>
      <c r="C59" s="326"/>
      <c r="D59" s="326"/>
      <c r="E59" s="326"/>
      <c r="F59" s="326"/>
      <c r="G59" s="326"/>
      <c r="H59" s="320"/>
      <c r="I59" s="288"/>
      <c r="J59" s="295"/>
      <c r="K59" s="288"/>
      <c r="L59" s="920"/>
      <c r="M59" s="9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5"/>
      <c r="M64" s="1006"/>
      <c r="N64" s="494"/>
    </row>
    <row r="65" spans="2:15" ht="15" thickBot="1">
      <c r="B65" s="831" t="s">
        <v>1037</v>
      </c>
      <c r="C65" s="832"/>
      <c r="D65" s="832"/>
      <c r="E65" s="832"/>
      <c r="F65" s="832"/>
      <c r="G65" s="832"/>
      <c r="H65" s="832"/>
      <c r="I65" s="832"/>
      <c r="J65" s="832"/>
      <c r="K65" s="832"/>
      <c r="L65" s="832"/>
      <c r="M65" s="83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1"/>
      <c r="C75" s="1002"/>
      <c r="D75" s="1002"/>
      <c r="E75" s="1002"/>
      <c r="F75" s="1002"/>
      <c r="G75" s="1002"/>
      <c r="H75" s="1002"/>
      <c r="I75" s="175"/>
      <c r="J75" s="175"/>
      <c r="K75" s="175"/>
      <c r="L75" s="1003"/>
      <c r="M75" s="1004"/>
      <c r="N75" s="51"/>
    </row>
    <row r="76" spans="2:15" ht="15" thickBot="1">
      <c r="B76" s="831" t="s">
        <v>1037</v>
      </c>
      <c r="C76" s="832"/>
      <c r="D76" s="832"/>
      <c r="E76" s="832"/>
      <c r="F76" s="832"/>
      <c r="G76" s="832"/>
      <c r="H76" s="832"/>
      <c r="I76" s="832"/>
      <c r="J76" s="832"/>
      <c r="K76" s="832"/>
      <c r="L76" s="832"/>
      <c r="M76" s="833"/>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874.43939393939399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174.8878787878788</v>
      </c>
      <c r="M83" s="866"/>
      <c r="N83" s="57"/>
    </row>
    <row r="84" spans="1:14">
      <c r="B84" s="95" t="s">
        <v>1057</v>
      </c>
      <c r="C84" s="96"/>
      <c r="D84" s="96"/>
      <c r="E84" s="96"/>
      <c r="F84" s="96"/>
      <c r="G84" s="96"/>
      <c r="H84" s="96"/>
      <c r="I84" s="93"/>
      <c r="J84" s="94"/>
      <c r="K84" s="313">
        <v>0.05</v>
      </c>
      <c r="L84" s="865">
        <f>N78*K84</f>
        <v>43.721969696969701</v>
      </c>
      <c r="M84" s="866"/>
      <c r="N84" s="57"/>
    </row>
    <row r="85" spans="1:14" ht="15" thickBot="1">
      <c r="B85" s="97" t="s">
        <v>1058</v>
      </c>
      <c r="C85" s="98"/>
      <c r="D85" s="98"/>
      <c r="E85" s="98"/>
      <c r="F85" s="98"/>
      <c r="G85" s="98"/>
      <c r="H85" s="98"/>
      <c r="I85" s="99"/>
      <c r="J85" s="100"/>
      <c r="K85" s="314">
        <v>0.05</v>
      </c>
      <c r="L85" s="867">
        <f>N78*K85</f>
        <v>43.721969696969701</v>
      </c>
      <c r="M85" s="868"/>
      <c r="N85" s="57"/>
    </row>
    <row r="86" spans="1:14" ht="15" thickBot="1">
      <c r="B86" s="831" t="s">
        <v>1037</v>
      </c>
      <c r="C86" s="832"/>
      <c r="D86" s="832"/>
      <c r="E86" s="832"/>
      <c r="F86" s="832"/>
      <c r="G86" s="832"/>
      <c r="H86" s="832"/>
      <c r="I86" s="832"/>
      <c r="J86" s="832"/>
      <c r="K86" s="832"/>
      <c r="L86" s="832"/>
      <c r="M86" s="833"/>
      <c r="N86" s="58">
        <f>L83+L84+L85</f>
        <v>262.33181818181822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1136.7712121212121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election activeCell="C72" sqref="C72"/>
    </sheetView>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22"/>
      <c r="C1" s="934"/>
      <c r="D1" s="935"/>
      <c r="E1" s="935"/>
      <c r="F1" s="935"/>
      <c r="G1" s="935"/>
      <c r="H1" s="935"/>
      <c r="I1" s="935"/>
      <c r="J1" s="936"/>
      <c r="K1" s="937" t="s">
        <v>1017</v>
      </c>
      <c r="L1" s="939" t="s">
        <v>2304</v>
      </c>
      <c r="M1" s="940"/>
      <c r="N1" s="941"/>
    </row>
    <row r="2" spans="2:14">
      <c r="B2" s="923"/>
      <c r="C2" s="945" t="s">
        <v>1018</v>
      </c>
      <c r="D2" s="946"/>
      <c r="E2" s="946"/>
      <c r="F2" s="946"/>
      <c r="G2" s="946"/>
      <c r="H2" s="946"/>
      <c r="I2" s="946"/>
      <c r="J2" s="947"/>
      <c r="K2" s="938"/>
      <c r="L2" s="942"/>
      <c r="M2" s="943"/>
      <c r="N2" s="944"/>
    </row>
    <row r="3" spans="2:14">
      <c r="B3" s="923"/>
      <c r="C3" s="945" t="s">
        <v>2305</v>
      </c>
      <c r="D3" s="946"/>
      <c r="E3" s="946"/>
      <c r="F3" s="946"/>
      <c r="G3" s="946"/>
      <c r="H3" s="946"/>
      <c r="I3" s="946"/>
      <c r="J3" s="947"/>
      <c r="K3" s="925" t="s">
        <v>1019</v>
      </c>
      <c r="L3" s="949">
        <v>1</v>
      </c>
      <c r="M3" s="950"/>
      <c r="N3" s="951"/>
    </row>
    <row r="4" spans="2:14">
      <c r="B4" s="923"/>
      <c r="C4" s="945" t="s">
        <v>2306</v>
      </c>
      <c r="D4" s="946"/>
      <c r="E4" s="946"/>
      <c r="F4" s="946"/>
      <c r="G4" s="946"/>
      <c r="H4" s="946"/>
      <c r="I4" s="946"/>
      <c r="J4" s="947"/>
      <c r="K4" s="948"/>
      <c r="L4" s="952"/>
      <c r="M4" s="953"/>
      <c r="N4" s="954"/>
    </row>
    <row r="5" spans="2:14">
      <c r="B5" s="923"/>
      <c r="C5" s="945" t="s">
        <v>2307</v>
      </c>
      <c r="D5" s="946"/>
      <c r="E5" s="946"/>
      <c r="F5" s="946"/>
      <c r="G5" s="946"/>
      <c r="H5" s="946"/>
      <c r="I5" s="946"/>
      <c r="J5" s="947"/>
      <c r="K5" s="925" t="s">
        <v>1020</v>
      </c>
      <c r="L5" s="927"/>
      <c r="M5" s="927" t="s">
        <v>1021</v>
      </c>
      <c r="N5" s="929"/>
    </row>
    <row r="6" spans="2:14" ht="15" thickBot="1">
      <c r="B6" s="924"/>
      <c r="C6" s="931"/>
      <c r="D6" s="932"/>
      <c r="E6" s="932"/>
      <c r="F6" s="932"/>
      <c r="G6" s="932"/>
      <c r="H6" s="932"/>
      <c r="I6" s="932"/>
      <c r="J6" s="933"/>
      <c r="K6" s="926"/>
      <c r="L6" s="928"/>
      <c r="M6" s="928"/>
      <c r="N6" s="93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55" t="s">
        <v>2311</v>
      </c>
      <c r="C10" s="956"/>
      <c r="D10" s="956"/>
      <c r="E10" s="956"/>
      <c r="F10" s="397" t="s">
        <v>2312</v>
      </c>
      <c r="G10" s="392"/>
      <c r="H10" s="398"/>
      <c r="I10" s="957" t="s">
        <v>2313</v>
      </c>
      <c r="J10" s="957"/>
      <c r="K10" s="399" t="s">
        <v>2312</v>
      </c>
      <c r="L10" s="395"/>
      <c r="M10" s="395"/>
      <c r="N10" s="396"/>
    </row>
    <row r="11" spans="2:14">
      <c r="B11" s="370" t="s">
        <v>1023</v>
      </c>
      <c r="C11" s="371"/>
      <c r="D11" s="902"/>
      <c r="E11" s="90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14"/>
      <c r="M12" s="914"/>
      <c r="N12" s="9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12" t="s">
        <v>2328</v>
      </c>
      <c r="G25" s="912"/>
      <c r="H25" s="9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11" t="s">
        <v>1026</v>
      </c>
      <c r="C27" s="1012"/>
      <c r="D27" s="1012"/>
      <c r="E27" s="1012"/>
      <c r="F27" s="1012"/>
      <c r="G27" s="1012"/>
      <c r="H27" s="1012"/>
      <c r="I27" s="1012"/>
      <c r="J27" s="1012"/>
      <c r="K27" s="1012"/>
      <c r="L27" s="1012"/>
      <c r="M27" s="1012"/>
      <c r="N27" s="1013"/>
    </row>
    <row r="28" spans="1:14" ht="15" thickBot="1">
      <c r="B28" s="39"/>
      <c r="C28" s="40"/>
      <c r="D28" s="40"/>
      <c r="E28" s="40"/>
      <c r="F28" s="40"/>
      <c r="G28" s="40"/>
      <c r="H28" s="40"/>
      <c r="I28" s="40"/>
      <c r="J28" s="40"/>
      <c r="K28" s="40"/>
      <c r="L28" s="40"/>
      <c r="M28" s="40"/>
      <c r="N28" s="41"/>
    </row>
    <row r="29" spans="1:14" ht="27" thickBot="1">
      <c r="B29" s="77" t="s">
        <v>1027</v>
      </c>
      <c r="C29" s="1009" t="s">
        <v>1028</v>
      </c>
      <c r="D29" s="1010"/>
      <c r="E29" s="1010"/>
      <c r="F29" s="1010"/>
      <c r="G29" s="1010"/>
      <c r="H29" s="1010"/>
      <c r="I29" s="1010"/>
      <c r="J29" s="78"/>
      <c r="K29" s="351" t="s">
        <v>2321</v>
      </c>
      <c r="L29" s="1014" t="s">
        <v>1029</v>
      </c>
      <c r="M29" s="1015"/>
      <c r="N29" s="77" t="s">
        <v>1030</v>
      </c>
    </row>
    <row r="30" spans="1:14" hidden="1">
      <c r="B30" s="77" t="s">
        <v>1027</v>
      </c>
      <c r="C30" s="840" t="s">
        <v>1028</v>
      </c>
      <c r="D30" s="841"/>
      <c r="E30" s="841"/>
      <c r="F30" s="841"/>
      <c r="G30" s="841"/>
      <c r="H30" s="841"/>
      <c r="I30" s="841"/>
      <c r="J30" s="78"/>
      <c r="K30" s="316"/>
      <c r="L30" s="842" t="s">
        <v>1029</v>
      </c>
      <c r="M30" s="84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12" t="s">
        <v>1028</v>
      </c>
      <c r="C35" s="813"/>
      <c r="D35" s="813"/>
      <c r="E35" s="813"/>
      <c r="F35" s="813"/>
      <c r="G35" s="813"/>
      <c r="H35" s="814"/>
      <c r="I35" s="815" t="s">
        <v>1032</v>
      </c>
      <c r="J35" s="816"/>
      <c r="K35" s="75" t="s">
        <v>1033</v>
      </c>
      <c r="L35" s="817" t="s">
        <v>1034</v>
      </c>
      <c r="M35" s="814"/>
      <c r="N35" s="76" t="s">
        <v>1035</v>
      </c>
    </row>
    <row r="36" spans="1:14">
      <c r="A36" t="s">
        <v>373</v>
      </c>
      <c r="B36" s="844" t="str">
        <f>VLOOKUP(A36,EQUIPOS!A6:D154,3,FALSE)</f>
        <v>Volqueta 6 m3</v>
      </c>
      <c r="C36" s="845"/>
      <c r="D36" s="845"/>
      <c r="E36" s="845"/>
      <c r="F36" s="845"/>
      <c r="G36" s="845"/>
      <c r="H36" s="846"/>
      <c r="I36" s="276"/>
      <c r="J36" s="277"/>
      <c r="K36" s="278">
        <f>VLOOKUP(A36,EQUIPOS!A6:D161,4,FALSE)</f>
        <v>57713</v>
      </c>
      <c r="L36" s="279"/>
      <c r="M36" s="292">
        <v>66</v>
      </c>
      <c r="N36" s="281">
        <f>K36/M36</f>
        <v>874.43939393939399</v>
      </c>
    </row>
    <row r="37" spans="1:14">
      <c r="B37" s="844"/>
      <c r="C37" s="845"/>
      <c r="D37" s="845"/>
      <c r="E37" s="845"/>
      <c r="F37" s="845"/>
      <c r="G37" s="845"/>
      <c r="H37" s="846"/>
      <c r="I37" s="276"/>
      <c r="J37" s="277"/>
      <c r="K37" s="278"/>
      <c r="L37" s="279"/>
      <c r="M37" s="280"/>
      <c r="N37" s="281"/>
    </row>
    <row r="38" spans="1:14">
      <c r="B38" s="844"/>
      <c r="C38" s="845"/>
      <c r="D38" s="845"/>
      <c r="E38" s="845"/>
      <c r="F38" s="845"/>
      <c r="G38" s="845"/>
      <c r="H38" s="846"/>
      <c r="I38" s="276"/>
      <c r="J38" s="277"/>
      <c r="K38" s="278"/>
      <c r="L38" s="279"/>
      <c r="M38" s="280"/>
      <c r="N38" s="282"/>
    </row>
    <row r="39" spans="1:14">
      <c r="B39" s="844"/>
      <c r="C39" s="845"/>
      <c r="D39" s="845"/>
      <c r="E39" s="845"/>
      <c r="F39" s="845"/>
      <c r="G39" s="845"/>
      <c r="H39" s="846"/>
      <c r="I39" s="847"/>
      <c r="J39" s="828"/>
      <c r="K39" s="283"/>
      <c r="L39" s="848"/>
      <c r="M39" s="849"/>
      <c r="N39" s="284"/>
    </row>
    <row r="40" spans="1:14">
      <c r="B40" s="844"/>
      <c r="C40" s="845"/>
      <c r="D40" s="845"/>
      <c r="E40" s="850"/>
      <c r="F40" s="845"/>
      <c r="G40" s="845"/>
      <c r="H40" s="846"/>
      <c r="I40" s="42"/>
      <c r="J40" s="43"/>
      <c r="K40" s="283"/>
      <c r="L40" s="285"/>
      <c r="M40" s="286"/>
      <c r="N40" s="287"/>
    </row>
    <row r="41" spans="1:14">
      <c r="B41" s="851"/>
      <c r="C41" s="852"/>
      <c r="D41" s="852"/>
      <c r="E41" s="44"/>
      <c r="F41" s="45"/>
      <c r="G41" s="45"/>
      <c r="H41" s="46"/>
      <c r="I41" s="42"/>
      <c r="J41" s="43"/>
      <c r="K41" s="288"/>
      <c r="L41" s="285"/>
      <c r="M41" s="286"/>
      <c r="N41" s="353"/>
    </row>
    <row r="42" spans="1:14" ht="15" thickBot="1">
      <c r="B42" s="844"/>
      <c r="C42" s="845"/>
      <c r="D42" s="845"/>
      <c r="E42" s="845"/>
      <c r="F42" s="845"/>
      <c r="G42" s="845"/>
      <c r="H42" s="846"/>
      <c r="I42" s="853"/>
      <c r="J42" s="854"/>
      <c r="K42" s="47"/>
      <c r="L42" s="855"/>
      <c r="M42" s="856"/>
      <c r="N42" s="111"/>
    </row>
    <row r="43" spans="1:14" ht="15" thickBot="1">
      <c r="B43" s="831" t="s">
        <v>1037</v>
      </c>
      <c r="C43" s="832"/>
      <c r="D43" s="832"/>
      <c r="E43" s="832"/>
      <c r="F43" s="832"/>
      <c r="G43" s="832"/>
      <c r="H43" s="832"/>
      <c r="I43" s="832"/>
      <c r="J43" s="832"/>
      <c r="K43" s="832"/>
      <c r="L43" s="832"/>
      <c r="M43" s="833"/>
      <c r="N43" s="105">
        <f>SUM(N36:N42)</f>
        <v>874.43939393939399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22" t="s">
        <v>1028</v>
      </c>
      <c r="C47" s="823"/>
      <c r="D47" s="823"/>
      <c r="E47" s="823"/>
      <c r="F47" s="823"/>
      <c r="G47" s="823"/>
      <c r="H47" s="823"/>
      <c r="I47" s="824"/>
      <c r="J47" s="324" t="s">
        <v>1029</v>
      </c>
      <c r="K47" s="91" t="s">
        <v>1030</v>
      </c>
      <c r="L47" s="825" t="s">
        <v>1039</v>
      </c>
      <c r="M47" s="82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6"/>
      <c r="C53" s="827"/>
      <c r="D53" s="827"/>
      <c r="E53" s="827"/>
      <c r="F53" s="827"/>
      <c r="G53" s="827"/>
      <c r="H53" s="827"/>
      <c r="I53" s="828"/>
      <c r="J53" s="48"/>
      <c r="K53" s="50"/>
      <c r="L53" s="829"/>
      <c r="M53" s="830"/>
      <c r="N53" s="51"/>
    </row>
    <row r="54" spans="2:14" ht="15" thickBot="1">
      <c r="B54" s="831" t="s">
        <v>1037</v>
      </c>
      <c r="C54" s="832"/>
      <c r="D54" s="832"/>
      <c r="E54" s="832"/>
      <c r="F54" s="832"/>
      <c r="G54" s="832"/>
      <c r="H54" s="832"/>
      <c r="I54" s="832"/>
      <c r="J54" s="832"/>
      <c r="K54" s="832"/>
      <c r="L54" s="832"/>
      <c r="M54" s="83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34" t="s">
        <v>1045</v>
      </c>
      <c r="M58" s="807"/>
      <c r="N58" s="82" t="s">
        <v>1035</v>
      </c>
    </row>
    <row r="59" spans="2:14">
      <c r="B59" s="52"/>
      <c r="C59" s="326"/>
      <c r="D59" s="326"/>
      <c r="E59" s="326"/>
      <c r="F59" s="326"/>
      <c r="G59" s="326"/>
      <c r="H59" s="320"/>
      <c r="I59" s="288"/>
      <c r="J59" s="295"/>
      <c r="K59" s="288"/>
      <c r="L59" s="920"/>
      <c r="M59" s="9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1005"/>
      <c r="M64" s="1006"/>
      <c r="N64" s="494"/>
    </row>
    <row r="65" spans="2:15" ht="15" thickBot="1">
      <c r="B65" s="831" t="s">
        <v>1037</v>
      </c>
      <c r="C65" s="832"/>
      <c r="D65" s="832"/>
      <c r="E65" s="832"/>
      <c r="F65" s="832"/>
      <c r="G65" s="832"/>
      <c r="H65" s="832"/>
      <c r="I65" s="832"/>
      <c r="J65" s="832"/>
      <c r="K65" s="832"/>
      <c r="L65" s="832"/>
      <c r="M65" s="83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1001"/>
      <c r="C75" s="1002"/>
      <c r="D75" s="1002"/>
      <c r="E75" s="1002"/>
      <c r="F75" s="1002"/>
      <c r="G75" s="1002"/>
      <c r="H75" s="1002"/>
      <c r="I75" s="175"/>
      <c r="J75" s="175"/>
      <c r="K75" s="175"/>
      <c r="L75" s="1003"/>
      <c r="M75" s="1004"/>
      <c r="N75" s="51"/>
    </row>
    <row r="76" spans="2:15" ht="15" thickBot="1">
      <c r="B76" s="831" t="s">
        <v>1037</v>
      </c>
      <c r="C76" s="832"/>
      <c r="D76" s="832"/>
      <c r="E76" s="832"/>
      <c r="F76" s="832"/>
      <c r="G76" s="832"/>
      <c r="H76" s="832"/>
      <c r="I76" s="832"/>
      <c r="J76" s="832"/>
      <c r="K76" s="832"/>
      <c r="L76" s="832"/>
      <c r="M76" s="833"/>
      <c r="N76" s="310"/>
    </row>
    <row r="77" spans="2:15" ht="15" thickBot="1">
      <c r="B77" s="39"/>
      <c r="C77" s="40"/>
      <c r="D77" s="40"/>
      <c r="E77" s="40"/>
      <c r="F77" s="40"/>
      <c r="G77" s="40"/>
      <c r="H77" s="40"/>
      <c r="I77" s="40"/>
      <c r="J77" s="40"/>
      <c r="K77" s="40"/>
      <c r="L77" s="40"/>
      <c r="M77" s="40"/>
      <c r="N77" s="41"/>
    </row>
    <row r="78" spans="2:15" ht="15" thickBot="1">
      <c r="B78" s="831" t="s">
        <v>1051</v>
      </c>
      <c r="C78" s="832"/>
      <c r="D78" s="832"/>
      <c r="E78" s="832"/>
      <c r="F78" s="832"/>
      <c r="G78" s="832"/>
      <c r="H78" s="832"/>
      <c r="I78" s="832"/>
      <c r="J78" s="832"/>
      <c r="K78" s="832"/>
      <c r="L78" s="832"/>
      <c r="M78" s="833"/>
      <c r="N78" s="105">
        <f>N43+N54+N65+N76</f>
        <v>874.43939393939399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22" t="s">
        <v>1053</v>
      </c>
      <c r="C82" s="823"/>
      <c r="D82" s="823"/>
      <c r="E82" s="823"/>
      <c r="F82" s="823"/>
      <c r="G82" s="823"/>
      <c r="H82" s="823"/>
      <c r="I82" s="323"/>
      <c r="J82" s="343"/>
      <c r="K82" s="311" t="s">
        <v>1054</v>
      </c>
      <c r="L82" s="861" t="s">
        <v>1055</v>
      </c>
      <c r="M82" s="862"/>
      <c r="N82" s="312"/>
    </row>
    <row r="83" spans="1:14">
      <c r="B83" s="863" t="s">
        <v>1056</v>
      </c>
      <c r="C83" s="864"/>
      <c r="D83" s="864"/>
      <c r="E83" s="864"/>
      <c r="F83" s="864"/>
      <c r="G83" s="864"/>
      <c r="H83" s="864"/>
      <c r="I83" s="93"/>
      <c r="J83" s="94"/>
      <c r="K83" s="313">
        <v>0.2</v>
      </c>
      <c r="L83" s="865">
        <f>N78*K83</f>
        <v>174.8878787878788</v>
      </c>
      <c r="M83" s="866"/>
      <c r="N83" s="57"/>
    </row>
    <row r="84" spans="1:14">
      <c r="B84" s="95" t="s">
        <v>1057</v>
      </c>
      <c r="C84" s="96"/>
      <c r="D84" s="96"/>
      <c r="E84" s="96"/>
      <c r="F84" s="96"/>
      <c r="G84" s="96"/>
      <c r="H84" s="96"/>
      <c r="I84" s="93"/>
      <c r="J84" s="94"/>
      <c r="K84" s="313">
        <v>0.05</v>
      </c>
      <c r="L84" s="865">
        <f>N78*K84</f>
        <v>43.721969696969701</v>
      </c>
      <c r="M84" s="866"/>
      <c r="N84" s="57"/>
    </row>
    <row r="85" spans="1:14" ht="15" thickBot="1">
      <c r="B85" s="97" t="s">
        <v>1058</v>
      </c>
      <c r="C85" s="98"/>
      <c r="D85" s="98"/>
      <c r="E85" s="98"/>
      <c r="F85" s="98"/>
      <c r="G85" s="98"/>
      <c r="H85" s="98"/>
      <c r="I85" s="99"/>
      <c r="J85" s="100"/>
      <c r="K85" s="314">
        <v>0.05</v>
      </c>
      <c r="L85" s="867">
        <f>N78*K85</f>
        <v>43.721969696969701</v>
      </c>
      <c r="M85" s="868"/>
      <c r="N85" s="57"/>
    </row>
    <row r="86" spans="1:14" ht="15" thickBot="1">
      <c r="B86" s="831" t="s">
        <v>1037</v>
      </c>
      <c r="C86" s="832"/>
      <c r="D86" s="832"/>
      <c r="E86" s="832"/>
      <c r="F86" s="832"/>
      <c r="G86" s="832"/>
      <c r="H86" s="832"/>
      <c r="I86" s="832"/>
      <c r="J86" s="832"/>
      <c r="K86" s="832"/>
      <c r="L86" s="832"/>
      <c r="M86" s="833"/>
      <c r="N86" s="58">
        <f>L83+L84+L85</f>
        <v>262.33181818181822</v>
      </c>
    </row>
    <row r="87" spans="1:14" ht="15" thickBot="1">
      <c r="B87" s="39"/>
      <c r="C87" s="40"/>
      <c r="D87" s="40"/>
      <c r="E87" s="40"/>
      <c r="F87" s="40"/>
      <c r="G87" s="40"/>
      <c r="H87" s="40"/>
      <c r="I87" s="40"/>
      <c r="J87" s="40"/>
      <c r="K87" s="40"/>
      <c r="L87" s="40"/>
      <c r="M87" s="40"/>
      <c r="N87" s="41"/>
    </row>
    <row r="88" spans="1:14" ht="15" thickBot="1">
      <c r="A88" t="s">
        <v>2122</v>
      </c>
      <c r="B88" s="831" t="s">
        <v>1059</v>
      </c>
      <c r="C88" s="832"/>
      <c r="D88" s="832"/>
      <c r="E88" s="832"/>
      <c r="F88" s="832"/>
      <c r="G88" s="832"/>
      <c r="H88" s="832"/>
      <c r="I88" s="832"/>
      <c r="J88" s="832"/>
      <c r="K88" s="832"/>
      <c r="L88" s="832"/>
      <c r="M88" s="833"/>
      <c r="N88" s="196">
        <f>N78+N86</f>
        <v>1136.7712121212121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5" t="s">
        <v>2324</v>
      </c>
      <c r="C105" s="976"/>
      <c r="D105" s="976"/>
      <c r="E105" s="976"/>
      <c r="F105" s="976"/>
      <c r="G105" s="976"/>
      <c r="H105" s="976"/>
      <c r="I105" s="976"/>
      <c r="J105" s="976"/>
      <c r="K105" s="976"/>
      <c r="L105" s="976"/>
      <c r="M105" s="976"/>
      <c r="N105" s="977"/>
    </row>
    <row r="106" spans="2:14" ht="15" customHeight="1">
      <c r="B106" s="975"/>
      <c r="C106" s="976"/>
      <c r="D106" s="976"/>
      <c r="E106" s="976"/>
      <c r="F106" s="976"/>
      <c r="G106" s="976"/>
      <c r="H106" s="976"/>
      <c r="I106" s="976"/>
      <c r="J106" s="976"/>
      <c r="K106" s="976"/>
      <c r="L106" s="976"/>
      <c r="M106" s="976"/>
      <c r="N106" s="977"/>
    </row>
    <row r="107" spans="2:14" ht="30" customHeight="1">
      <c r="B107" s="978" t="s">
        <v>2325</v>
      </c>
      <c r="C107" s="979"/>
      <c r="D107" s="979"/>
      <c r="E107" s="979"/>
      <c r="F107" s="979"/>
      <c r="G107" s="979"/>
      <c r="H107" s="979"/>
      <c r="I107" s="979"/>
      <c r="J107" s="979"/>
      <c r="K107" s="979"/>
      <c r="L107" s="979"/>
      <c r="M107" s="979"/>
      <c r="N107" s="980"/>
    </row>
    <row r="108" spans="2:14">
      <c r="B108" s="978"/>
      <c r="C108" s="979"/>
      <c r="D108" s="979"/>
      <c r="E108" s="979"/>
      <c r="F108" s="979"/>
      <c r="G108" s="979"/>
      <c r="H108" s="979"/>
      <c r="I108" s="979"/>
      <c r="J108" s="979"/>
      <c r="K108" s="979"/>
      <c r="L108" s="979"/>
      <c r="M108" s="979"/>
      <c r="N108" s="98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81"/>
      <c r="K118" s="981"/>
      <c r="L118" s="981"/>
      <c r="M118" s="981"/>
      <c r="N118" s="982"/>
    </row>
    <row r="119" spans="2:14" ht="15" thickBot="1">
      <c r="B119" s="428" t="s">
        <v>2327</v>
      </c>
      <c r="C119" s="429"/>
      <c r="D119" s="429"/>
      <c r="E119" s="268"/>
      <c r="F119" s="268"/>
      <c r="G119" s="268"/>
      <c r="H119" s="268"/>
      <c r="I119" s="268"/>
      <c r="J119" s="983"/>
      <c r="K119" s="983"/>
      <c r="L119" s="983"/>
      <c r="M119" s="983"/>
      <c r="N119" s="98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2019-06-28T15:46:47Z</dcterms:modified>
</cp:coreProperties>
</file>