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475551C4-7B8E-4FD6-9022-089458BD275C}" xr6:coauthVersionLast="45" xr6:coauthVersionMax="45" xr10:uidLastSave="{00000000-0000-0000-0000-000000000000}"/>
  <bookViews>
    <workbookView xWindow="1815" yWindow="1815"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9" i="2"/>
  <c r="D31" i="2" l="1"/>
  <c r="D39" i="2"/>
  <c r="D32" i="2"/>
  <c r="D33" i="2"/>
  <c r="D35" i="2"/>
  <c r="D29" i="2"/>
  <c r="D38" i="2"/>
  <c r="D34" i="2"/>
  <c r="D36"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26" l="1"/>
  <c r="N42" i="26" s="1"/>
  <c r="N77" i="323"/>
  <c r="N77" i="233"/>
  <c r="N41" i="233" s="1"/>
  <c r="N75" i="289"/>
  <c r="N41" i="289" s="1"/>
  <c r="N43" i="289" s="1"/>
  <c r="N76" i="101"/>
  <c r="N41" i="101" s="1"/>
  <c r="N43" i="101" s="1"/>
  <c r="N76" i="136"/>
  <c r="N41" i="136" s="1"/>
  <c r="N76" i="146"/>
  <c r="N41" i="146" s="1"/>
  <c r="N43" i="146" s="1"/>
  <c r="N76" i="144"/>
  <c r="N41" i="144" s="1"/>
  <c r="N43" i="144" s="1"/>
  <c r="N84" i="220"/>
  <c r="N46" i="220" s="1"/>
  <c r="N78" i="273"/>
  <c r="N41" i="273" s="1"/>
  <c r="N43" i="273" s="1"/>
  <c r="N75" i="293"/>
  <c r="N41" i="293" s="1"/>
  <c r="N43" i="293" s="1"/>
  <c r="N77" i="295"/>
  <c r="N41" i="295" s="1"/>
  <c r="N43" i="295" s="1"/>
  <c r="N75" i="325"/>
  <c r="N41" i="325" s="1"/>
  <c r="N43" i="325" s="1"/>
  <c r="N77" i="329"/>
  <c r="N41" i="329" s="1"/>
  <c r="N43" i="329" s="1"/>
  <c r="N76" i="65"/>
  <c r="N41" i="65" s="1"/>
  <c r="N43" i="65" s="1"/>
  <c r="N78" i="65" s="1"/>
  <c r="N76" i="98"/>
  <c r="N41" i="98" s="1"/>
  <c r="N43" i="98" s="1"/>
  <c r="N76" i="134"/>
  <c r="N41" i="134" s="1"/>
  <c r="N76" i="137"/>
  <c r="N41" i="137" s="1"/>
  <c r="N83" i="221"/>
  <c r="N46" i="221" s="1"/>
  <c r="N48" i="221" s="1"/>
  <c r="N72" i="227"/>
  <c r="N41" i="227" s="1"/>
  <c r="N76" i="56"/>
  <c r="N42" i="56" s="1"/>
  <c r="N43" i="56" s="1"/>
  <c r="N76" i="92"/>
  <c r="N41" i="92" s="1"/>
  <c r="N43" i="92" s="1"/>
  <c r="N76" i="96"/>
  <c r="N41" i="96" s="1"/>
  <c r="N43" i="96" s="1"/>
  <c r="N76" i="107"/>
  <c r="N41" i="107" s="1"/>
  <c r="N75" i="133"/>
  <c r="N41" i="133" s="1"/>
  <c r="N76" i="135"/>
  <c r="N41" i="135" s="1"/>
  <c r="N43" i="306"/>
  <c r="N76" i="67"/>
  <c r="N41" i="67" s="1"/>
  <c r="N43" i="67" s="1"/>
  <c r="N78" i="67" s="1"/>
  <c r="L85" i="67" s="1"/>
  <c r="N76" i="68"/>
  <c r="N41" i="68" s="1"/>
  <c r="N43" i="68" s="1"/>
  <c r="N75" i="75"/>
  <c r="N41" i="75" s="1"/>
  <c r="N43" i="75" s="1"/>
  <c r="N76" i="80"/>
  <c r="N41" i="80" s="1"/>
  <c r="N43" i="80" s="1"/>
  <c r="N76" i="84"/>
  <c r="N41" i="84" s="1"/>
  <c r="N76" i="86"/>
  <c r="N41" i="86" s="1"/>
  <c r="N76" i="90"/>
  <c r="N41" i="90" s="1"/>
  <c r="N76" i="102"/>
  <c r="N41" i="102" s="1"/>
  <c r="N43" i="102" s="1"/>
  <c r="N80" i="164"/>
  <c r="N46" i="164" s="1"/>
  <c r="N48" i="164" s="1"/>
  <c r="N83" i="165"/>
  <c r="N49" i="165" s="1"/>
  <c r="N51" i="165" s="1"/>
  <c r="N81" i="170"/>
  <c r="N47" i="170" s="1"/>
  <c r="N49" i="170" s="1"/>
  <c r="N81" i="176"/>
  <c r="N47" i="176" s="1"/>
  <c r="N49" i="176" s="1"/>
  <c r="N81" i="171"/>
  <c r="N47" i="171" s="1"/>
  <c r="N49" i="171" s="1"/>
  <c r="N81" i="178"/>
  <c r="N47" i="178" s="1"/>
  <c r="N80" i="179"/>
  <c r="N46" i="179" s="1"/>
  <c r="N48" i="179" s="1"/>
  <c r="N80" i="180"/>
  <c r="N46" i="180" s="1"/>
  <c r="N48" i="180" s="1"/>
  <c r="N80" i="177"/>
  <c r="N46" i="177" s="1"/>
  <c r="N48" i="177" s="1"/>
  <c r="N80" i="181"/>
  <c r="N46" i="181" s="1"/>
  <c r="N48" i="181" s="1"/>
  <c r="N80" i="183"/>
  <c r="N46" i="183" s="1"/>
  <c r="N48" i="183" s="1"/>
  <c r="N80" i="184"/>
  <c r="N46" i="184" s="1"/>
  <c r="N48" i="184" s="1"/>
  <c r="N81" i="185"/>
  <c r="N47" i="185" s="1"/>
  <c r="N81" i="186"/>
  <c r="N47" i="186" s="1"/>
  <c r="N80" i="188"/>
  <c r="N46" i="188" s="1"/>
  <c r="N48" i="188" s="1"/>
  <c r="N81" i="187"/>
  <c r="N47" i="187" s="1"/>
  <c r="N49" i="187" s="1"/>
  <c r="N76" i="243"/>
  <c r="N40" i="243" s="1"/>
  <c r="N42" i="243" s="1"/>
  <c r="N75" i="302"/>
  <c r="N41" i="302" s="1"/>
  <c r="N43" i="302" s="1"/>
  <c r="N79" i="50"/>
  <c r="N42" i="50" s="1"/>
  <c r="N43" i="50" s="1"/>
  <c r="N76" i="82"/>
  <c r="N41" i="82" s="1"/>
  <c r="N43" i="82" s="1"/>
  <c r="N76" i="88"/>
  <c r="N41" i="88" s="1"/>
  <c r="N43" i="88" s="1"/>
  <c r="N76" i="94"/>
  <c r="N41" i="94" s="1"/>
  <c r="N76" i="105"/>
  <c r="N41" i="105" s="1"/>
  <c r="N43" i="105" s="1"/>
  <c r="N76" i="108"/>
  <c r="N41" i="108" s="1"/>
  <c r="N43" i="108" s="1"/>
  <c r="N76" i="231"/>
  <c r="N40" i="231" s="1"/>
  <c r="N42" i="231" s="1"/>
  <c r="N77" i="259"/>
  <c r="N41" i="259" s="1"/>
  <c r="N43" i="259" s="1"/>
  <c r="N77" i="308"/>
  <c r="N41" i="308" s="1"/>
  <c r="N43" i="308" s="1"/>
  <c r="N79" i="308" s="1"/>
  <c r="N77" i="333"/>
  <c r="N41" i="333" s="1"/>
  <c r="N43" i="333" s="1"/>
  <c r="N76" i="242"/>
  <c r="N40" i="242" s="1"/>
  <c r="N81" i="282"/>
  <c r="N44" i="282" s="1"/>
  <c r="N77" i="328"/>
  <c r="N41" i="328" s="1"/>
  <c r="N43" i="328" s="1"/>
  <c r="N77" i="337"/>
  <c r="N41" i="337" s="1"/>
  <c r="N61" i="221"/>
  <c r="N81" i="267"/>
  <c r="N41" i="267" s="1"/>
  <c r="N43" i="267" s="1"/>
  <c r="N83" i="279"/>
  <c r="N46" i="279" s="1"/>
  <c r="N48" i="279" s="1"/>
  <c r="N75" i="283"/>
  <c r="N41" i="283" s="1"/>
  <c r="N43" i="283" s="1"/>
  <c r="N75" i="292"/>
  <c r="N41" i="292" s="1"/>
  <c r="N43" i="292" s="1"/>
  <c r="N77" i="362"/>
  <c r="N41" i="362" s="1"/>
  <c r="N53" i="325"/>
  <c r="N76" i="19"/>
  <c r="N42" i="19" s="1"/>
  <c r="N43" i="19" s="1"/>
  <c r="N43" i="22"/>
  <c r="N76" i="24"/>
  <c r="N42" i="24" s="1"/>
  <c r="N43" i="24" s="1"/>
  <c r="N76" i="25"/>
  <c r="N42" i="25" s="1"/>
  <c r="N43" i="25" s="1"/>
  <c r="N76" i="61"/>
  <c r="N42" i="61" s="1"/>
  <c r="N43" i="61" s="1"/>
  <c r="N76" i="64"/>
  <c r="N41" i="64" s="1"/>
  <c r="N43" i="64" s="1"/>
  <c r="N78" i="64" s="1"/>
  <c r="L83" i="64" s="1"/>
  <c r="N75" i="72"/>
  <c r="N41" i="72" s="1"/>
  <c r="N43" i="72" s="1"/>
  <c r="N77" i="72" s="1"/>
  <c r="L84" i="72" s="1"/>
  <c r="N75" i="74"/>
  <c r="N41" i="74" s="1"/>
  <c r="N43" i="74" s="1"/>
  <c r="N77" i="74" s="1"/>
  <c r="N76" i="79"/>
  <c r="N41" i="79" s="1"/>
  <c r="N43" i="79" s="1"/>
  <c r="N76" i="81"/>
  <c r="N41" i="81" s="1"/>
  <c r="N43" i="81" s="1"/>
  <c r="N76" i="83"/>
  <c r="N41" i="83" s="1"/>
  <c r="N43" i="83" s="1"/>
  <c r="N76" i="85"/>
  <c r="N41" i="85" s="1"/>
  <c r="N76" i="87"/>
  <c r="N41" i="87" s="1"/>
  <c r="N43" i="87" s="1"/>
  <c r="N76" i="89"/>
  <c r="N41" i="89" s="1"/>
  <c r="N43" i="89" s="1"/>
  <c r="N76" i="91"/>
  <c r="N41" i="91" s="1"/>
  <c r="N76" i="100"/>
  <c r="N41" i="100" s="1"/>
  <c r="N43" i="100" s="1"/>
  <c r="N76" i="106"/>
  <c r="N41" i="106" s="1"/>
  <c r="N43" i="106" s="1"/>
  <c r="N80" i="160"/>
  <c r="N46" i="160" s="1"/>
  <c r="N48" i="160" s="1"/>
  <c r="N77" i="193"/>
  <c r="N43" i="193" s="1"/>
  <c r="N45" i="193" s="1"/>
  <c r="N78" i="232"/>
  <c r="N41" i="232" s="1"/>
  <c r="N43" i="232" s="1"/>
  <c r="N76" i="234"/>
  <c r="N40" i="234" s="1"/>
  <c r="N42" i="234" s="1"/>
  <c r="N79" i="244"/>
  <c r="N45" i="244" s="1"/>
  <c r="N47" i="244" s="1"/>
  <c r="N87" i="246"/>
  <c r="N45" i="246" s="1"/>
  <c r="N77" i="250"/>
  <c r="N41" i="250" s="1"/>
  <c r="N43" i="250" s="1"/>
  <c r="N79" i="250" s="1"/>
  <c r="N77" i="254"/>
  <c r="N41" i="254" s="1"/>
  <c r="N43" i="254" s="1"/>
  <c r="N91" i="260"/>
  <c r="N47" i="260" s="1"/>
  <c r="N49" i="260" s="1"/>
  <c r="N81" i="266"/>
  <c r="N41" i="266" s="1"/>
  <c r="N43" i="266" s="1"/>
  <c r="N78" i="272"/>
  <c r="N41" i="272" s="1"/>
  <c r="N43" i="272" s="1"/>
  <c r="N81" i="280"/>
  <c r="N44" i="280" s="1"/>
  <c r="N46" i="280" s="1"/>
  <c r="N75" i="290"/>
  <c r="N41" i="290" s="1"/>
  <c r="N43" i="290" s="1"/>
  <c r="N77" i="294"/>
  <c r="N41" i="294" s="1"/>
  <c r="N43" i="294" s="1"/>
  <c r="N75" i="299"/>
  <c r="N41" i="299" s="1"/>
  <c r="N43" i="299" s="1"/>
  <c r="N77" i="321"/>
  <c r="N79" i="321" s="1"/>
  <c r="L85" i="321" s="1"/>
  <c r="N77" i="342"/>
  <c r="N41" i="342" s="1"/>
  <c r="N43" i="342" s="1"/>
  <c r="N77" i="347"/>
  <c r="N41" i="347" s="1"/>
  <c r="N43" i="347" s="1"/>
  <c r="N77" i="364"/>
  <c r="N41" i="364" s="1"/>
  <c r="N76" i="63"/>
  <c r="N41" i="63" s="1"/>
  <c r="N43" i="63" s="1"/>
  <c r="N78" i="63" s="1"/>
  <c r="L83" i="63" s="1"/>
  <c r="N76" i="95"/>
  <c r="N41" i="95" s="1"/>
  <c r="N76" i="97"/>
  <c r="N41" i="97" s="1"/>
  <c r="N43" i="97" s="1"/>
  <c r="N76" i="99"/>
  <c r="N41" i="99" s="1"/>
  <c r="N43" i="99" s="1"/>
  <c r="N76" i="103"/>
  <c r="N41" i="103" s="1"/>
  <c r="N81" i="154"/>
  <c r="N47" i="154" s="1"/>
  <c r="N49" i="154" s="1"/>
  <c r="N73" i="229"/>
  <c r="N40" i="229" s="1"/>
  <c r="N77" i="258"/>
  <c r="N41" i="258" s="1"/>
  <c r="N77" i="262"/>
  <c r="N41" i="262" s="1"/>
  <c r="N43" i="262" s="1"/>
  <c r="N78" i="270"/>
  <c r="N41" i="270" s="1"/>
  <c r="N43" i="270" s="1"/>
  <c r="N78" i="271"/>
  <c r="N41" i="271" s="1"/>
  <c r="N43" i="271" s="1"/>
  <c r="N75" i="286"/>
  <c r="N41" i="286" s="1"/>
  <c r="N43" i="286" s="1"/>
  <c r="N75" i="291"/>
  <c r="N41" i="291" s="1"/>
  <c r="N43" i="291" s="1"/>
  <c r="N77" i="334"/>
  <c r="N41" i="334" s="1"/>
  <c r="N77" i="348"/>
  <c r="N41" i="348" s="1"/>
  <c r="N43" i="348" s="1"/>
  <c r="N77" i="354"/>
  <c r="N41" i="354" s="1"/>
  <c r="N43" i="354" s="1"/>
  <c r="N77" i="363"/>
  <c r="N41" i="363" s="1"/>
  <c r="N43" i="363" s="1"/>
  <c r="N77" i="365"/>
  <c r="N41" i="365" s="1"/>
  <c r="N43" i="365" s="1"/>
  <c r="N43" i="3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4"/>
  <c r="I70" i="96"/>
  <c r="I71" i="96"/>
  <c r="I70" i="106"/>
  <c r="I71" i="106"/>
  <c r="I70" i="107"/>
  <c r="I71" i="107"/>
  <c r="I70" i="108"/>
  <c r="I71" i="108"/>
  <c r="N43" i="134"/>
  <c r="N43" i="136"/>
  <c r="I69" i="149"/>
  <c r="I70" i="149"/>
  <c r="I70" i="148"/>
  <c r="I71" i="148"/>
  <c r="I69" i="145"/>
  <c r="I70" i="145"/>
  <c r="I69" i="144"/>
  <c r="I70" i="144"/>
  <c r="I75" i="154"/>
  <c r="I76" i="154"/>
  <c r="I77" i="154"/>
  <c r="N77" i="157"/>
  <c r="N81" i="157" s="1"/>
  <c r="N47" i="157" s="1"/>
  <c r="N49" i="157" s="1"/>
  <c r="I77" i="157"/>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5"/>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4"/>
  <c r="I71" i="348"/>
  <c r="I72" i="348"/>
  <c r="I71" i="354"/>
  <c r="I72" i="354"/>
  <c r="I71" i="362"/>
  <c r="I72" i="362"/>
  <c r="I71" i="363"/>
  <c r="I72" i="363"/>
  <c r="I71" i="364"/>
  <c r="I72" i="364"/>
  <c r="I71" i="365"/>
  <c r="I72" i="365"/>
  <c r="N43" i="9"/>
  <c r="N43" i="16"/>
  <c r="N78" i="16" s="1"/>
  <c r="L84" i="16" s="1"/>
  <c r="N43" i="41"/>
  <c r="N43" i="42"/>
  <c r="N43" i="43"/>
  <c r="N43" i="44"/>
  <c r="N43" i="84"/>
  <c r="N43" i="85"/>
  <c r="N43" i="90"/>
  <c r="N43" i="91"/>
  <c r="N43" i="95"/>
  <c r="N43" i="103"/>
  <c r="N43" i="107"/>
  <c r="N43" i="133"/>
  <c r="N43" i="135"/>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5"/>
  <c r="N75" i="158"/>
  <c r="I75" i="158"/>
  <c r="N76" i="158"/>
  <c r="I76" i="158"/>
  <c r="N77" i="158"/>
  <c r="I77" i="158"/>
  <c r="N75" i="168"/>
  <c r="I75" i="168"/>
  <c r="N76" i="168"/>
  <c r="I76" i="168"/>
  <c r="N77" i="168"/>
  <c r="I77" i="168"/>
  <c r="N49" i="178"/>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3" i="233"/>
  <c r="N41" i="239"/>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81" i="268"/>
  <c r="N41" i="268" s="1"/>
  <c r="N43" i="268" s="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L83" i="7"/>
  <c r="N76" i="12"/>
  <c r="N42" i="12" s="1"/>
  <c r="N43" i="12" s="1"/>
  <c r="I70" i="12"/>
  <c r="L85" i="65" l="1"/>
  <c r="L83" i="65"/>
  <c r="L84" i="65"/>
  <c r="N78" i="34"/>
  <c r="L83" i="34" s="1"/>
  <c r="L85" i="51"/>
  <c r="L83" i="51"/>
  <c r="N79" i="348"/>
  <c r="L85" i="348" s="1"/>
  <c r="N79" i="354"/>
  <c r="N81" i="50"/>
  <c r="L87" i="50" s="1"/>
  <c r="N43" i="137"/>
  <c r="N78" i="43"/>
  <c r="L85" i="43" s="1"/>
  <c r="N78" i="31"/>
  <c r="L83" i="31" s="1"/>
  <c r="N78" i="39"/>
  <c r="L85" i="39" s="1"/>
  <c r="L84" i="63"/>
  <c r="N78" i="37"/>
  <c r="L85" i="37" s="1"/>
  <c r="N79" i="306"/>
  <c r="L86" i="306" s="1"/>
  <c r="N80" i="275"/>
  <c r="L87" i="275" s="1"/>
  <c r="N81" i="248"/>
  <c r="N43" i="248" s="1"/>
  <c r="N45" i="248" s="1"/>
  <c r="N83" i="248" s="1"/>
  <c r="L88" i="248" s="1"/>
  <c r="L83" i="67"/>
  <c r="L83" i="78"/>
  <c r="N78" i="25"/>
  <c r="L85" i="25" s="1"/>
  <c r="L83" i="47"/>
  <c r="L84" i="67"/>
  <c r="L83" i="289"/>
  <c r="N79" i="356"/>
  <c r="L82" i="289"/>
  <c r="N79" i="364"/>
  <c r="L86" i="364" s="1"/>
  <c r="N78" i="22"/>
  <c r="L83" i="22" s="1"/>
  <c r="L84" i="208"/>
  <c r="N93" i="260"/>
  <c r="L99" i="260" s="1"/>
  <c r="N78" i="21"/>
  <c r="L83" i="21" s="1"/>
  <c r="L84" i="74"/>
  <c r="L82" i="74"/>
  <c r="L83" i="74"/>
  <c r="N78" i="42"/>
  <c r="L85" i="42" s="1"/>
  <c r="L84" i="253"/>
  <c r="N79" i="333"/>
  <c r="L85" i="333" s="1"/>
  <c r="L84" i="78"/>
  <c r="L86" i="323"/>
  <c r="L84" i="226"/>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L59" i="98"/>
  <c r="N59" i="98" s="1"/>
  <c r="N65" i="98" s="1"/>
  <c r="N78" i="98" s="1"/>
  <c r="L83" i="98" s="1"/>
  <c r="L59" i="96"/>
  <c r="N59" i="96" s="1"/>
  <c r="N65" i="96" s="1"/>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L59" i="99"/>
  <c r="N59" i="99" s="1"/>
  <c r="N65" i="99" s="1"/>
  <c r="N78" i="99" s="1"/>
  <c r="L85" i="99" s="1"/>
  <c r="L59" i="95"/>
  <c r="N59" i="95" s="1"/>
  <c r="N65" i="95" s="1"/>
  <c r="L59" i="94"/>
  <c r="N59" i="94" s="1"/>
  <c r="N65" i="94" s="1"/>
  <c r="L59" i="92"/>
  <c r="N59" i="92" s="1"/>
  <c r="N65" i="92" s="1"/>
  <c r="N78" i="92" s="1"/>
  <c r="L85" i="92" s="1"/>
  <c r="L59" i="287"/>
  <c r="N59" i="287" s="1"/>
  <c r="N64" i="287" s="1"/>
  <c r="L59" i="286"/>
  <c r="N59" i="286" s="1"/>
  <c r="N64" i="286" s="1"/>
  <c r="N77"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N75" i="229" s="1"/>
  <c r="L80" i="229" s="1"/>
  <c r="L63" i="217"/>
  <c r="N63" i="217" s="1"/>
  <c r="N69" i="217" s="1"/>
  <c r="L64" i="177"/>
  <c r="N64" i="177" s="1"/>
  <c r="L64" i="180"/>
  <c r="N64" i="180" s="1"/>
  <c r="L65" i="171"/>
  <c r="N65" i="171" s="1"/>
  <c r="L65" i="176"/>
  <c r="N65" i="176" s="1"/>
  <c r="N70" i="176" s="1"/>
  <c r="N83" i="176" s="1"/>
  <c r="L88"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5" i="7"/>
  <c r="N86" i="7" s="1"/>
  <c r="N88" i="7" s="1"/>
  <c r="D3" i="5" s="1"/>
  <c r="L83" i="43"/>
  <c r="L84" i="46"/>
  <c r="L86" i="50"/>
  <c r="L84" i="339"/>
  <c r="N83" i="282"/>
  <c r="L90" i="282" s="1"/>
  <c r="N79" i="256"/>
  <c r="L84" i="256" s="1"/>
  <c r="N78" i="35"/>
  <c r="N77" i="284"/>
  <c r="L84" i="284" s="1"/>
  <c r="L88" i="218"/>
  <c r="L85" i="253"/>
  <c r="N78" i="100"/>
  <c r="L85" i="100" s="1"/>
  <c r="N78" i="33"/>
  <c r="L83" i="33" s="1"/>
  <c r="L84" i="64"/>
  <c r="N78" i="53"/>
  <c r="L85" i="53" s="1"/>
  <c r="N78" i="107"/>
  <c r="L85" i="107" s="1"/>
  <c r="L84" i="348"/>
  <c r="L86" i="328"/>
  <c r="N78" i="213"/>
  <c r="L83" i="213" s="1"/>
  <c r="N80" i="272"/>
  <c r="L85" i="272" s="1"/>
  <c r="L85" i="32"/>
  <c r="L84" i="31"/>
  <c r="L84" i="32"/>
  <c r="N78" i="97"/>
  <c r="L84" i="97" s="1"/>
  <c r="N74" i="227"/>
  <c r="L79" i="227" s="1"/>
  <c r="N69" i="160"/>
  <c r="N82" i="160" s="1"/>
  <c r="N79" i="261"/>
  <c r="L84" i="261" s="1"/>
  <c r="L82" i="305"/>
  <c r="L83" i="305"/>
  <c r="L87" i="281"/>
  <c r="N78" i="243"/>
  <c r="L83" i="243" s="1"/>
  <c r="N82" i="217"/>
  <c r="L89" i="217" s="1"/>
  <c r="N70" i="185"/>
  <c r="N83" i="185" s="1"/>
  <c r="L90" i="185" s="1"/>
  <c r="N78" i="94"/>
  <c r="L85" i="94" s="1"/>
  <c r="L85" i="128"/>
  <c r="N74" i="246"/>
  <c r="N89" i="246" s="1"/>
  <c r="N70" i="168"/>
  <c r="N79" i="332"/>
  <c r="L85" i="332" s="1"/>
  <c r="N78" i="9"/>
  <c r="L84" i="9" s="1"/>
  <c r="N80" i="273"/>
  <c r="L86" i="273" s="1"/>
  <c r="N78" i="19"/>
  <c r="L85" i="19" s="1"/>
  <c r="N79" i="334"/>
  <c r="L84" i="334" s="1"/>
  <c r="N78" i="106"/>
  <c r="L85" i="106" s="1"/>
  <c r="L83" i="132"/>
  <c r="L85" i="132"/>
  <c r="L84" i="127"/>
  <c r="L82" i="127"/>
  <c r="L83" i="130"/>
  <c r="L85" i="130"/>
  <c r="L85" i="58"/>
  <c r="L84" i="58"/>
  <c r="L84" i="34"/>
  <c r="L85" i="47"/>
  <c r="L83" i="72"/>
  <c r="L86" i="360"/>
  <c r="L86" i="348"/>
  <c r="L85" i="131"/>
  <c r="N78" i="79"/>
  <c r="L83" i="79" s="1"/>
  <c r="N78" i="68"/>
  <c r="L84" i="130"/>
  <c r="L85" i="208"/>
  <c r="N79" i="342"/>
  <c r="L85" i="342" s="1"/>
  <c r="N78" i="40"/>
  <c r="L84" i="40" s="1"/>
  <c r="L87" i="277"/>
  <c r="L86" i="277"/>
  <c r="L85" i="250"/>
  <c r="L84" i="250"/>
  <c r="N78" i="101"/>
  <c r="N78" i="95"/>
  <c r="N78" i="96"/>
  <c r="L85" i="96" s="1"/>
  <c r="N78" i="45"/>
  <c r="L85" i="45" s="1"/>
  <c r="N78" i="36"/>
  <c r="N80" i="274"/>
  <c r="L86" i="274" s="1"/>
  <c r="N79" i="259"/>
  <c r="L84" i="259" s="1"/>
  <c r="N77" i="283"/>
  <c r="N85" i="279"/>
  <c r="N81" i="244"/>
  <c r="L88" i="244" s="1"/>
  <c r="N79" i="346"/>
  <c r="L86" i="346" s="1"/>
  <c r="N78" i="17"/>
  <c r="N78" i="23"/>
  <c r="L85" i="367"/>
  <c r="L83" i="367"/>
  <c r="L84" i="367"/>
  <c r="N78" i="20"/>
  <c r="L83" i="20" s="1"/>
  <c r="L84" i="42"/>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77" i="191"/>
  <c r="L83" i="191" s="1"/>
  <c r="N88" i="252"/>
  <c r="L93" i="252" s="1"/>
  <c r="L84" i="43"/>
  <c r="L88" i="50"/>
  <c r="L84" i="57"/>
  <c r="L86" i="347"/>
  <c r="L85" i="371"/>
  <c r="L86" i="343"/>
  <c r="L86" i="321"/>
  <c r="L85" i="328"/>
  <c r="L84" i="323"/>
  <c r="L86" i="250"/>
  <c r="L85" i="224"/>
  <c r="L84" i="132"/>
  <c r="L83" i="131"/>
  <c r="L83" i="127"/>
  <c r="N85" i="245"/>
  <c r="L91" i="245" s="1"/>
  <c r="L83" i="129"/>
  <c r="L84" i="129"/>
  <c r="L85" i="129"/>
  <c r="L84" i="52"/>
  <c r="L85" i="52"/>
  <c r="L83" i="52"/>
  <c r="N79" i="337"/>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5"/>
  <c r="N88" i="65" s="1"/>
  <c r="D56" i="5" s="1"/>
  <c r="L83" i="56"/>
  <c r="L84" i="56"/>
  <c r="N86" i="51"/>
  <c r="N88" i="51" s="1"/>
  <c r="D43" i="5" s="1"/>
  <c r="L84" i="38"/>
  <c r="N86" i="28"/>
  <c r="N88" i="28" s="1"/>
  <c r="D20" i="5" s="1"/>
  <c r="L85" i="18"/>
  <c r="L83" i="18"/>
  <c r="L85" i="15"/>
  <c r="L83" i="15"/>
  <c r="N78" i="12"/>
  <c r="L85" i="12" s="1"/>
  <c r="L83" i="19" l="1"/>
  <c r="L84" i="22"/>
  <c r="L85" i="22"/>
  <c r="L85" i="31"/>
  <c r="N86" i="67"/>
  <c r="N88" i="67" s="1"/>
  <c r="D58" i="5" s="1"/>
  <c r="N72" i="165"/>
  <c r="N85" i="165" s="1"/>
  <c r="L91" i="165" s="1"/>
  <c r="N69" i="177"/>
  <c r="N82" i="177" s="1"/>
  <c r="L89" i="177" s="1"/>
  <c r="L98" i="260"/>
  <c r="N86" i="47"/>
  <c r="N88" i="47" s="1"/>
  <c r="D39" i="5" s="1"/>
  <c r="N86" i="63"/>
  <c r="N88" i="63" s="1"/>
  <c r="D54" i="5" s="1"/>
  <c r="N69" i="172"/>
  <c r="L84" i="39"/>
  <c r="L91" i="221"/>
  <c r="N77" i="287"/>
  <c r="L84" i="287" s="1"/>
  <c r="L92" i="221"/>
  <c r="L86" i="254"/>
  <c r="L85" i="363"/>
  <c r="L85" i="254"/>
  <c r="L86" i="363"/>
  <c r="L83" i="39"/>
  <c r="N86" i="39" s="1"/>
  <c r="N88" i="39" s="1"/>
  <c r="D30" i="5" s="1"/>
  <c r="L84" i="37"/>
  <c r="L83" i="37"/>
  <c r="N86" i="37" s="1"/>
  <c r="N88" i="37" s="1"/>
  <c r="D28" i="5" s="1"/>
  <c r="L84" i="21"/>
  <c r="N86" i="131"/>
  <c r="N88" i="131" s="1"/>
  <c r="D122" i="5" s="1"/>
  <c r="L85" i="21"/>
  <c r="N70" i="266"/>
  <c r="N83" i="266" s="1"/>
  <c r="L88" i="266" s="1"/>
  <c r="L84" i="19"/>
  <c r="L84" i="24"/>
  <c r="N69" i="179"/>
  <c r="N82" i="179" s="1"/>
  <c r="L83" i="24"/>
  <c r="N87" i="253"/>
  <c r="N89" i="253" s="1"/>
  <c r="D213" i="5" s="1"/>
  <c r="L84" i="286"/>
  <c r="L82" i="286"/>
  <c r="L83" i="286"/>
  <c r="L83" i="59"/>
  <c r="N70" i="178"/>
  <c r="N83" i="178" s="1"/>
  <c r="L88" i="178" s="1"/>
  <c r="N79" i="313"/>
  <c r="N86" i="226"/>
  <c r="N88" i="226" s="1"/>
  <c r="D187" i="5" s="1"/>
  <c r="N90" i="218"/>
  <c r="N92" i="218" s="1"/>
  <c r="D180" i="5" s="1"/>
  <c r="N87" i="328"/>
  <c r="N89" i="328" s="1"/>
  <c r="D282" i="5" s="1"/>
  <c r="N86" i="64"/>
  <c r="N88" i="64" s="1"/>
  <c r="D55" i="5" s="1"/>
  <c r="N69" i="183"/>
  <c r="N82" i="183" s="1"/>
  <c r="L88" i="183" s="1"/>
  <c r="N79" i="316"/>
  <c r="L86" i="316" s="1"/>
  <c r="L86" i="256"/>
  <c r="L85" i="275"/>
  <c r="L85" i="306"/>
  <c r="L85" i="336"/>
  <c r="L86" i="275"/>
  <c r="L84" i="306"/>
  <c r="L84" i="92"/>
  <c r="L83" i="102"/>
  <c r="L85" i="364"/>
  <c r="L84" i="364"/>
  <c r="L84" i="102"/>
  <c r="L82" i="302"/>
  <c r="N86" i="43"/>
  <c r="N88" i="43" s="1"/>
  <c r="D34" i="5" s="1"/>
  <c r="N86" i="208"/>
  <c r="N88" i="208" s="1"/>
  <c r="D119" i="5" s="1"/>
  <c r="L83" i="302"/>
  <c r="L83" i="42"/>
  <c r="N85" i="78"/>
  <c r="N87" i="78" s="1"/>
  <c r="D69" i="5" s="1"/>
  <c r="N70" i="171"/>
  <c r="N83" i="171" s="1"/>
  <c r="L90" i="171" s="1"/>
  <c r="N82" i="174"/>
  <c r="L89" i="174" s="1"/>
  <c r="N79" i="239"/>
  <c r="L85" i="239" s="1"/>
  <c r="N69" i="180"/>
  <c r="N82" i="180" s="1"/>
  <c r="L89" i="180" s="1"/>
  <c r="N70" i="267"/>
  <c r="N83" i="267" s="1"/>
  <c r="L88" i="267" s="1"/>
  <c r="N70" i="268"/>
  <c r="N83" i="268" s="1"/>
  <c r="L90" i="268" s="1"/>
  <c r="L100" i="260"/>
  <c r="L83" i="38"/>
  <c r="N86" i="38" s="1"/>
  <c r="N88" i="38" s="1"/>
  <c r="D29" i="5" s="1"/>
  <c r="L82" i="75"/>
  <c r="N86" i="224"/>
  <c r="N88" i="224" s="1"/>
  <c r="D185" i="5" s="1"/>
  <c r="L83" i="75"/>
  <c r="N86" i="123"/>
  <c r="N88" i="123" s="1"/>
  <c r="D114" i="5" s="1"/>
  <c r="L83" i="25"/>
  <c r="L84" i="135"/>
  <c r="L84" i="25"/>
  <c r="N87" i="340"/>
  <c r="N89" i="340" s="1"/>
  <c r="D294" i="5" s="1"/>
  <c r="N85" i="289"/>
  <c r="N87" i="289" s="1"/>
  <c r="D245" i="5" s="1"/>
  <c r="L89" i="282"/>
  <c r="N86" i="58"/>
  <c r="N88" i="58" s="1"/>
  <c r="D49" i="5" s="1"/>
  <c r="L84" i="356"/>
  <c r="L86" i="356"/>
  <c r="L84" i="30"/>
  <c r="N87" i="321"/>
  <c r="N89" i="321" s="1"/>
  <c r="D277" i="5" s="1"/>
  <c r="N79" i="317"/>
  <c r="L86" i="317" s="1"/>
  <c r="L85" i="27"/>
  <c r="L85" i="356"/>
  <c r="L84" i="26"/>
  <c r="L83" i="26"/>
  <c r="N85" i="74"/>
  <c r="N87" i="74" s="1"/>
  <c r="D65" i="5" s="1"/>
  <c r="N85" i="72"/>
  <c r="N87" i="72" s="1"/>
  <c r="D63" i="5" s="1"/>
  <c r="L85" i="105"/>
  <c r="N86" i="121"/>
  <c r="N88" i="121" s="1"/>
  <c r="D111" i="5" s="1"/>
  <c r="L85" i="241"/>
  <c r="N86" i="124"/>
  <c r="N88" i="124" s="1"/>
  <c r="D113" i="5" s="1"/>
  <c r="L86" i="241"/>
  <c r="L83" i="105"/>
  <c r="L83" i="92"/>
  <c r="L86" i="332"/>
  <c r="L82" i="284"/>
  <c r="N90" i="219"/>
  <c r="N92" i="219" s="1"/>
  <c r="D181" i="5" s="1"/>
  <c r="N85" i="303"/>
  <c r="N87" i="303" s="1"/>
  <c r="D259" i="5" s="1"/>
  <c r="L83" i="284"/>
  <c r="L85" i="213"/>
  <c r="L85" i="41"/>
  <c r="L84" i="332"/>
  <c r="L84" i="346"/>
  <c r="N87" i="327"/>
  <c r="N89" i="327" s="1"/>
  <c r="D281" i="5" s="1"/>
  <c r="L84" i="100"/>
  <c r="L83" i="142"/>
  <c r="L85" i="142"/>
  <c r="L84" i="142"/>
  <c r="L84" i="262"/>
  <c r="L86" i="262"/>
  <c r="L84" i="333"/>
  <c r="L86" i="333"/>
  <c r="L88" i="282"/>
  <c r="L85" i="232"/>
  <c r="L84" i="147"/>
  <c r="L83" i="215"/>
  <c r="L87" i="274"/>
  <c r="N79" i="314"/>
  <c r="L86" i="314" s="1"/>
  <c r="N79" i="318"/>
  <c r="L84" i="318" s="1"/>
  <c r="N79" i="311"/>
  <c r="L84" i="311" s="1"/>
  <c r="N79" i="315"/>
  <c r="L84" i="315" s="1"/>
  <c r="N79" i="319"/>
  <c r="L84" i="319" s="1"/>
  <c r="N86" i="130"/>
  <c r="N88" i="130" s="1"/>
  <c r="D121" i="5" s="1"/>
  <c r="L82" i="298"/>
  <c r="L85" i="240"/>
  <c r="L83" i="30"/>
  <c r="L84" i="27"/>
  <c r="N66" i="294"/>
  <c r="N79" i="294" s="1"/>
  <c r="L86" i="294" s="1"/>
  <c r="N87" i="371"/>
  <c r="N89" i="371" s="1"/>
  <c r="D293" i="5" s="1"/>
  <c r="N87" i="339"/>
  <c r="N89" i="339" s="1"/>
  <c r="D292" i="5" s="1"/>
  <c r="N86" i="46"/>
  <c r="N88" i="46" s="1"/>
  <c r="D38" i="5" s="1"/>
  <c r="L84" i="103"/>
  <c r="N70" i="157"/>
  <c r="N83" i="157" s="1"/>
  <c r="L90" i="157" s="1"/>
  <c r="L85" i="69"/>
  <c r="L86" i="232"/>
  <c r="L85" i="147"/>
  <c r="L85" i="138"/>
  <c r="L86" i="251"/>
  <c r="L85" i="215"/>
  <c r="N87" i="343"/>
  <c r="N89" i="343" s="1"/>
  <c r="D296" i="5" s="1"/>
  <c r="L84" i="365"/>
  <c r="N86" i="132"/>
  <c r="N88" i="132" s="1"/>
  <c r="D123" i="5" s="1"/>
  <c r="L86" i="240"/>
  <c r="N87" i="323"/>
  <c r="N89" i="323" s="1"/>
  <c r="D279" i="5" s="1"/>
  <c r="L84" i="342"/>
  <c r="L86" i="365"/>
  <c r="N89" i="50"/>
  <c r="N91" i="50" s="1"/>
  <c r="D42" i="5" s="1"/>
  <c r="L85" i="135"/>
  <c r="L84" i="298"/>
  <c r="L84" i="251"/>
  <c r="L85" i="262"/>
  <c r="L82" i="325"/>
  <c r="L86" i="342"/>
  <c r="N86" i="49"/>
  <c r="N88" i="49" s="1"/>
  <c r="D41" i="5" s="1"/>
  <c r="N86" i="55"/>
  <c r="N88" i="55" s="1"/>
  <c r="D47" i="5" s="1"/>
  <c r="L84" i="33"/>
  <c r="L84" i="296"/>
  <c r="L86" i="296"/>
  <c r="L85" i="296"/>
  <c r="L84" i="214"/>
  <c r="L85" i="214"/>
  <c r="L83" i="214"/>
  <c r="L84" i="107"/>
  <c r="L85" i="103"/>
  <c r="N87" i="360"/>
  <c r="N89" i="360" s="1"/>
  <c r="D311" i="5" s="1"/>
  <c r="N87" i="254"/>
  <c r="N89" i="254" s="1"/>
  <c r="D214"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5" i="134"/>
  <c r="L84" i="291"/>
  <c r="L83" i="61"/>
  <c r="L84" i="88"/>
  <c r="L80" i="227"/>
  <c r="N79" i="150"/>
  <c r="L84" i="150" s="1"/>
  <c r="L83" i="143"/>
  <c r="L84" i="136"/>
  <c r="L84" i="265"/>
  <c r="N86" i="31"/>
  <c r="N88" i="31" s="1"/>
  <c r="D23" i="5" s="1"/>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4" i="297"/>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90" i="266"/>
  <c r="L83" i="301"/>
  <c r="L84" i="301"/>
  <c r="L85" i="9"/>
  <c r="L83" i="9"/>
  <c r="N85" i="127"/>
  <c r="N87" i="127" s="1"/>
  <c r="D117" i="5" s="1"/>
  <c r="L88" i="188"/>
  <c r="L89" i="188"/>
  <c r="L89" i="185"/>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42"/>
  <c r="N88" i="42" s="1"/>
  <c r="D33" i="5" s="1"/>
  <c r="N86" i="367"/>
  <c r="N88" i="367" s="1"/>
  <c r="D317" i="5" s="1"/>
  <c r="L89" i="155"/>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3"/>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L83" i="287" l="1"/>
  <c r="L90" i="165"/>
  <c r="L87" i="177"/>
  <c r="L88" i="177"/>
  <c r="N101" i="260"/>
  <c r="N103" i="260" s="1"/>
  <c r="D219" i="5" s="1"/>
  <c r="L85" i="316"/>
  <c r="N86" i="30"/>
  <c r="N88" i="30" s="1"/>
  <c r="D22" i="5" s="1"/>
  <c r="N87" i="363"/>
  <c r="N89" i="363" s="1"/>
  <c r="D313" i="5" s="1"/>
  <c r="L82" i="287"/>
  <c r="N86" i="21"/>
  <c r="N88" i="21" s="1"/>
  <c r="D13" i="5" s="1"/>
  <c r="N93" i="221"/>
  <c r="N95" i="221" s="1"/>
  <c r="D184" i="5" s="1"/>
  <c r="N87" i="364"/>
  <c r="N89" i="364" s="1"/>
  <c r="D314" i="5" s="1"/>
  <c r="L89" i="183"/>
  <c r="L89" i="268"/>
  <c r="L87" i="183"/>
  <c r="N90" i="183" s="1"/>
  <c r="N92" i="183" s="1"/>
  <c r="D163" i="5" s="1"/>
  <c r="L89" i="266"/>
  <c r="N86" i="24"/>
  <c r="N88" i="24" s="1"/>
  <c r="D16" i="5" s="1"/>
  <c r="L86" i="239"/>
  <c r="L84" i="316"/>
  <c r="L87" i="174"/>
  <c r="L88" i="174"/>
  <c r="N87" i="306"/>
  <c r="N89" i="306" s="1"/>
  <c r="D262" i="5" s="1"/>
  <c r="L90" i="178"/>
  <c r="L89" i="178"/>
  <c r="N85" i="286"/>
  <c r="N87" i="286" s="1"/>
  <c r="D243" i="5" s="1"/>
  <c r="N87" i="256"/>
  <c r="N89" i="256" s="1"/>
  <c r="D215" i="5" s="1"/>
  <c r="N86" i="59"/>
  <c r="N88" i="59" s="1"/>
  <c r="D50" i="5" s="1"/>
  <c r="L84" i="239"/>
  <c r="N86" i="92"/>
  <c r="N88" i="92" s="1"/>
  <c r="D83" i="5" s="1"/>
  <c r="L87" i="180"/>
  <c r="L88" i="180"/>
  <c r="N90" i="180" s="1"/>
  <c r="N92" i="180" s="1"/>
  <c r="D159" i="5" s="1"/>
  <c r="N86" i="25"/>
  <c r="N88" i="25" s="1"/>
  <c r="D17" i="5" s="1"/>
  <c r="N87" i="336"/>
  <c r="N89" i="336" s="1"/>
  <c r="D290" i="5" s="1"/>
  <c r="N86" i="102"/>
  <c r="N88" i="102" s="1"/>
  <c r="D92" i="5" s="1"/>
  <c r="N85" i="302"/>
  <c r="N87" i="302" s="1"/>
  <c r="L89" i="267"/>
  <c r="N88" i="275"/>
  <c r="N90" i="275" s="1"/>
  <c r="D233" i="5" s="1"/>
  <c r="N86" i="135"/>
  <c r="N88" i="135" s="1"/>
  <c r="D126" i="5" s="1"/>
  <c r="L88" i="268"/>
  <c r="N91" i="268" s="1"/>
  <c r="N93" i="268" s="1"/>
  <c r="D227" i="5" s="1"/>
  <c r="L90" i="267"/>
  <c r="L84" i="317"/>
  <c r="L85" i="317"/>
  <c r="L86" i="311"/>
  <c r="L85" i="311"/>
  <c r="L86" i="315"/>
  <c r="N85" i="75"/>
  <c r="N87" i="75" s="1"/>
  <c r="D66" i="5" s="1"/>
  <c r="N87" i="251"/>
  <c r="N89" i="251" s="1"/>
  <c r="D211" i="5" s="1"/>
  <c r="N91" i="282"/>
  <c r="N93" i="282" s="1"/>
  <c r="D239" i="5" s="1"/>
  <c r="N86" i="41"/>
  <c r="N88" i="41" s="1"/>
  <c r="D32" i="5" s="1"/>
  <c r="N86" i="215"/>
  <c r="N88" i="215" s="1"/>
  <c r="D177" i="5" s="1"/>
  <c r="N86" i="142"/>
  <c r="N88" i="142" s="1"/>
  <c r="D134" i="5" s="1"/>
  <c r="N86" i="26"/>
  <c r="N88" i="26" s="1"/>
  <c r="D18" i="5" s="1"/>
  <c r="N86" i="27"/>
  <c r="N88" i="27" s="1"/>
  <c r="D19" i="5" s="1"/>
  <c r="N86" i="105"/>
  <c r="N88" i="105" s="1"/>
  <c r="D95" i="5" s="1"/>
  <c r="N86" i="103"/>
  <c r="N88" i="103" s="1"/>
  <c r="D93" i="5" s="1"/>
  <c r="N85" i="298"/>
  <c r="N87" i="298" s="1"/>
  <c r="D254" i="5" s="1"/>
  <c r="L86" i="318"/>
  <c r="L84" i="314"/>
  <c r="L87" i="189"/>
  <c r="N86" i="100"/>
  <c r="N88" i="100" s="1"/>
  <c r="D90" i="5" s="1"/>
  <c r="N86" i="69"/>
  <c r="N88" i="69" s="1"/>
  <c r="D60" i="5" s="1"/>
  <c r="N86" i="140"/>
  <c r="N88" i="140" s="1"/>
  <c r="D132" i="5" s="1"/>
  <c r="N86" i="33"/>
  <c r="N88" i="33" s="1"/>
  <c r="D25" i="5" s="1"/>
  <c r="N87" i="356"/>
  <c r="N89" i="356" s="1"/>
  <c r="D308" i="5" s="1"/>
  <c r="N90" i="217"/>
  <c r="N92" i="217" s="1"/>
  <c r="D179" i="5" s="1"/>
  <c r="L85" i="315"/>
  <c r="L88" i="157"/>
  <c r="L89" i="157"/>
  <c r="N87" i="240"/>
  <c r="N89" i="240" s="1"/>
  <c r="D200" i="5" s="1"/>
  <c r="N86" i="147"/>
  <c r="N88" i="147" s="1"/>
  <c r="D137" i="5" s="1"/>
  <c r="N87" i="333"/>
  <c r="N89" i="333" s="1"/>
  <c r="D287" i="5" s="1"/>
  <c r="N86" i="213"/>
  <c r="N88" i="213" s="1"/>
  <c r="D175" i="5" s="1"/>
  <c r="N85" i="284"/>
  <c r="N87" i="284" s="1"/>
  <c r="D241" i="5" s="1"/>
  <c r="N87" i="241"/>
  <c r="N89" i="241" s="1"/>
  <c r="D201" i="5" s="1"/>
  <c r="N86" i="138"/>
  <c r="N88" i="138" s="1"/>
  <c r="D129" i="5" s="1"/>
  <c r="N88" i="274"/>
  <c r="N90" i="274" s="1"/>
  <c r="D232" i="5" s="1"/>
  <c r="N87" i="262"/>
  <c r="N89" i="262" s="1"/>
  <c r="D221" i="5" s="1"/>
  <c r="N87" i="332"/>
  <c r="N89" i="332" s="1"/>
  <c r="D286" i="5" s="1"/>
  <c r="L85" i="318"/>
  <c r="N87" i="346"/>
  <c r="N89" i="346" s="1"/>
  <c r="D299" i="5" s="1"/>
  <c r="L86" i="319"/>
  <c r="L85" i="314"/>
  <c r="L85" i="319"/>
  <c r="L83" i="60"/>
  <c r="N85" i="325"/>
  <c r="N87" i="325" s="1"/>
  <c r="D280" i="5" s="1"/>
  <c r="N86" i="29"/>
  <c r="N88" i="29" s="1"/>
  <c r="D21" i="5" s="1"/>
  <c r="L84" i="294"/>
  <c r="N86" i="209"/>
  <c r="N88" i="209" s="1"/>
  <c r="D131" i="5" s="1"/>
  <c r="L85" i="294"/>
  <c r="N86" i="53"/>
  <c r="N88" i="53" s="1"/>
  <c r="D45" i="5" s="1"/>
  <c r="N88" i="232"/>
  <c r="N90" i="232" s="1"/>
  <c r="D192" i="5" s="1"/>
  <c r="N86" i="80"/>
  <c r="N88" i="80" s="1"/>
  <c r="D71" i="5" s="1"/>
  <c r="N82" i="227"/>
  <c r="N84" i="227" s="1"/>
  <c r="D188" i="5" s="1"/>
  <c r="N86" i="231"/>
  <c r="N88" i="231" s="1"/>
  <c r="D191" i="5" s="1"/>
  <c r="N86" i="149"/>
  <c r="N88" i="149" s="1"/>
  <c r="D135" i="5" s="1"/>
  <c r="N86" i="99"/>
  <c r="N88" i="99" s="1"/>
  <c r="D89" i="5" s="1"/>
  <c r="N87" i="264"/>
  <c r="N89" i="264" s="1"/>
  <c r="D223" i="5" s="1"/>
  <c r="N86" i="88"/>
  <c r="N88" i="88" s="1"/>
  <c r="D79" i="5" s="1"/>
  <c r="N86" i="83"/>
  <c r="N88" i="83" s="1"/>
  <c r="D74" i="5" s="1"/>
  <c r="N91" i="249"/>
  <c r="N93" i="249" s="1"/>
  <c r="D209" i="5" s="1"/>
  <c r="N86" i="9"/>
  <c r="N88" i="9" s="1"/>
  <c r="D4" i="5" s="1"/>
  <c r="N87" i="342"/>
  <c r="N89" i="342" s="1"/>
  <c r="D295" i="5" s="1"/>
  <c r="N87" i="365"/>
  <c r="N89" i="365" s="1"/>
  <c r="D315" i="5" s="1"/>
  <c r="N87" i="235"/>
  <c r="N89" i="235" s="1"/>
  <c r="D195" i="5" s="1"/>
  <c r="N87" i="238"/>
  <c r="N89" i="238" s="1"/>
  <c r="D198" i="5" s="1"/>
  <c r="L89" i="189"/>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0" i="174" l="1"/>
  <c r="N92" i="174" s="1"/>
  <c r="D154" i="5" s="1"/>
  <c r="N91" i="178"/>
  <c r="N93" i="178" s="1"/>
  <c r="D157" i="5" s="1"/>
  <c r="N87" i="239"/>
  <c r="N89" i="239" s="1"/>
  <c r="D199" i="5" s="1"/>
  <c r="N91" i="267"/>
  <c r="N93" i="267" s="1"/>
  <c r="D226" i="5" s="1"/>
  <c r="N87" i="314"/>
  <c r="N89" i="314" s="1"/>
  <c r="D270" i="5" s="1"/>
  <c r="N90" i="189"/>
  <c r="N92" i="189" s="1"/>
  <c r="D169" i="5" s="1"/>
  <c r="N91" i="157"/>
  <c r="N93" i="157" s="1"/>
  <c r="D145" i="5" s="1"/>
  <c r="N87" i="317"/>
  <c r="N89" i="317" s="1"/>
  <c r="D273" i="5" s="1"/>
  <c r="N87" i="318"/>
  <c r="N89" i="318" s="1"/>
  <c r="D274" i="5" s="1"/>
  <c r="N87" i="315"/>
  <c r="N89" i="315" s="1"/>
  <c r="D271" i="5" s="1"/>
  <c r="N87" i="311"/>
  <c r="N89" i="311" s="1"/>
  <c r="D267" i="5" s="1"/>
  <c r="N87" i="294"/>
  <c r="N89" i="294" s="1"/>
  <c r="D250" i="5" s="1"/>
  <c r="N87" i="319"/>
  <c r="N89" i="319" s="1"/>
  <c r="D275" i="5" s="1"/>
  <c r="N86" i="60"/>
  <c r="N88" i="60" s="1"/>
  <c r="D51"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<sst xmlns="http://schemas.openxmlformats.org/spreadsheetml/2006/main" count="38539" uniqueCount="2344">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</sst>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VALLE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13" sqref="B13"/>
    </sheetView>
  </sheetViews>
  <sheetFormatPr baseColWidth="10" defaultRowHeight="15"/>
  <cols>
    <col min="2" max="2" width="10.28515625" customWidth="1"/>
    <col min="8" max="8" width="83" customWidth="1"/>
    <col min="26" max="26" width="8.855468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5"/>
      <c r="B32" s="665"/>
      <c r="C32" s="665"/>
      <c r="D32" s="665"/>
      <c r="E32" s="665"/>
      <c r="F32" s="665"/>
      <c r="G32" s="665"/>
      <c r="H32" s="665"/>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5"/>
      <c r="B33" s="665"/>
      <c r="C33" s="665"/>
      <c r="D33" s="665"/>
      <c r="E33" s="665"/>
      <c r="F33" s="665"/>
      <c r="G33" s="665"/>
      <c r="H33" s="665"/>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5"/>
      <c r="B34" s="665"/>
      <c r="C34" s="665"/>
      <c r="D34" s="665"/>
      <c r="E34" s="665"/>
      <c r="F34" s="665"/>
      <c r="G34" s="665"/>
      <c r="H34" s="665"/>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5"/>
      <c r="B35" s="665"/>
      <c r="C35" s="665"/>
      <c r="D35" s="665"/>
      <c r="E35" s="665"/>
      <c r="F35" s="665"/>
      <c r="G35" s="665"/>
      <c r="H35" s="665"/>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5"/>
      <c r="B36" s="665"/>
      <c r="C36" s="665"/>
      <c r="D36" s="665"/>
      <c r="E36" s="665"/>
      <c r="F36" s="665"/>
      <c r="G36" s="665"/>
      <c r="H36" s="665"/>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5"/>
      <c r="B37" s="665"/>
      <c r="C37" s="665"/>
      <c r="D37" s="665"/>
      <c r="E37" s="665"/>
      <c r="F37" s="665"/>
      <c r="G37" s="665"/>
      <c r="H37" s="665"/>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5"/>
      <c r="B38" s="665"/>
      <c r="C38" s="665"/>
      <c r="D38" s="665"/>
      <c r="E38" s="665"/>
      <c r="F38" s="665"/>
      <c r="G38" s="665"/>
      <c r="H38" s="665"/>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42578125" style="181" customWidth="1"/>
    <col min="5" max="5" width="30" style="202" customWidth="1"/>
    <col min="6" max="7" width="11.42578125" customWidth="1"/>
    <col min="8" max="8" width="1.28515625" customWidth="1"/>
    <col min="10" max="10" width="34.42578125" customWidth="1"/>
  </cols>
  <sheetData>
    <row r="1" spans="1:10" ht="96" customHeight="1" thickTop="1" thickBot="1">
      <c r="A1" s="666" t="s">
        <v>1849</v>
      </c>
      <c r="B1" s="667"/>
      <c r="C1" s="667"/>
      <c r="D1" s="668"/>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3333110.0687712254</v>
      </c>
      <c r="G3" t="s">
        <v>980</v>
      </c>
      <c r="J3" s="1"/>
    </row>
    <row r="4" spans="1:10" ht="54" thickTop="1" thickBot="1">
      <c r="A4" s="131" t="s">
        <v>985</v>
      </c>
      <c r="B4" s="132" t="s">
        <v>1169</v>
      </c>
      <c r="C4" s="130" t="s">
        <v>984</v>
      </c>
      <c r="D4" s="177">
        <f>VLOOKUP('200.2'!A88,'200.2'!A37:N108,14,FALSE)</f>
        <v>233695.9487545586</v>
      </c>
      <c r="J4" s="1"/>
    </row>
    <row r="5" spans="1:10" ht="54" thickTop="1" thickBot="1">
      <c r="A5" s="131" t="s">
        <v>986</v>
      </c>
      <c r="B5" s="132" t="s">
        <v>1170</v>
      </c>
      <c r="C5" s="133" t="s">
        <v>987</v>
      </c>
      <c r="D5" s="177">
        <f>VLOOKUP('201.1'!A88,'201.1'!A38:N109,14,FALSE)</f>
        <v>142862.42229494889</v>
      </c>
    </row>
    <row r="6" spans="1:10" ht="54" thickTop="1" thickBot="1">
      <c r="A6" s="131" t="s">
        <v>988</v>
      </c>
      <c r="B6" s="132" t="s">
        <v>1171</v>
      </c>
      <c r="C6" s="133" t="s">
        <v>987</v>
      </c>
      <c r="D6" s="177">
        <f>VLOOKUP('201.2'!A88,'201.2'!A39:N110,14,FALSE)</f>
        <v>138309.84197265279</v>
      </c>
    </row>
    <row r="7" spans="1:10" ht="70.5" customHeight="1" thickTop="1" thickBot="1">
      <c r="A7" s="131" t="s">
        <v>989</v>
      </c>
      <c r="B7" s="132" t="s">
        <v>1172</v>
      </c>
      <c r="C7" s="133" t="s">
        <v>987</v>
      </c>
      <c r="D7" s="177">
        <f>VLOOKUP('201.3'!A88,'201.3'!A40:N111,14,FALSE)</f>
        <v>35019.79506737191</v>
      </c>
    </row>
    <row r="8" spans="1:10" ht="54" thickTop="1" thickBot="1">
      <c r="A8" s="131" t="s">
        <v>990</v>
      </c>
      <c r="B8" s="132" t="s">
        <v>1173</v>
      </c>
      <c r="C8" s="133" t="s">
        <v>987</v>
      </c>
      <c r="D8" s="178">
        <f>VLOOKUP('201.4'!A88,'201.4'!A41:N112,14,FALSE)</f>
        <v>46572.46590061656</v>
      </c>
    </row>
    <row r="9" spans="1:10" ht="54" thickTop="1" thickBot="1">
      <c r="A9" s="131" t="s">
        <v>991</v>
      </c>
      <c r="B9" s="132" t="s">
        <v>1170</v>
      </c>
      <c r="C9" s="133" t="s">
        <v>1845</v>
      </c>
      <c r="D9" s="178">
        <f>VLOOKUP('201.5'!A88,'201.5'!A42:N113,14,FALSE)</f>
        <v>142862.42229494889</v>
      </c>
    </row>
    <row r="10" spans="1:10" ht="54" thickTop="1" thickBot="1">
      <c r="A10" s="131" t="s">
        <v>992</v>
      </c>
      <c r="B10" s="132" t="s">
        <v>1171</v>
      </c>
      <c r="C10" s="133" t="s">
        <v>1845</v>
      </c>
      <c r="D10" s="178">
        <f>VLOOKUP('201.6'!A88,'201.6'!A43:N114,14,FALSE)</f>
        <v>138309.84197265279</v>
      </c>
    </row>
    <row r="11" spans="1:10" ht="54" thickTop="1" thickBot="1">
      <c r="A11" s="131" t="s">
        <v>993</v>
      </c>
      <c r="B11" s="132" t="s">
        <v>1171</v>
      </c>
      <c r="C11" s="133" t="s">
        <v>387</v>
      </c>
      <c r="D11" s="178">
        <f>VLOOKUP('201.7'!A88,'201.7'!A44:N115,14,FALSE)</f>
        <v>134807.94970325334</v>
      </c>
    </row>
    <row r="12" spans="1:10" ht="54" thickTop="1" thickBot="1">
      <c r="A12" s="131" t="s">
        <v>994</v>
      </c>
      <c r="B12" s="132" t="s">
        <v>1174</v>
      </c>
      <c r="C12" s="133" t="s">
        <v>233</v>
      </c>
      <c r="D12" s="178">
        <f>VLOOKUP('201.8'!A88,'201.8'!A45:N116,14,FALSE)</f>
        <v>14723.495815202847</v>
      </c>
    </row>
    <row r="13" spans="1:10" ht="54" thickTop="1" thickBot="1">
      <c r="A13" s="131" t="s">
        <v>995</v>
      </c>
      <c r="B13" s="132" t="s">
        <v>1175</v>
      </c>
      <c r="C13" s="133" t="s">
        <v>233</v>
      </c>
      <c r="D13" s="178">
        <f>VLOOKUP('201.9'!A88,'201.9'!A46:N117,14,FALSE)</f>
        <v>14383.370601925059</v>
      </c>
    </row>
    <row r="14" spans="1:10" ht="54" thickTop="1" thickBot="1">
      <c r="A14" s="131" t="s">
        <v>996</v>
      </c>
      <c r="B14" s="132" t="s">
        <v>1176</v>
      </c>
      <c r="C14" s="133" t="s">
        <v>144</v>
      </c>
      <c r="D14" s="178">
        <f>VLOOKUP('201.10'!A88,'201.10'!A47:N118,14,FALSE)</f>
        <v>4629.8691651782592</v>
      </c>
    </row>
    <row r="15" spans="1:10" ht="54" thickTop="1" thickBot="1">
      <c r="A15" s="131" t="s">
        <v>997</v>
      </c>
      <c r="B15" s="132" t="s">
        <v>1177</v>
      </c>
      <c r="C15" s="133" t="s">
        <v>998</v>
      </c>
      <c r="D15" s="178">
        <f>VLOOKUP('201.11'!A88,'201.11'!A48:N119,14,FALSE)</f>
        <v>1655.3123033794932</v>
      </c>
    </row>
    <row r="16" spans="1:10" ht="54" thickTop="1" thickBot="1">
      <c r="A16" s="131" t="s">
        <v>999</v>
      </c>
      <c r="B16" s="132" t="s">
        <v>1178</v>
      </c>
      <c r="C16" s="133" t="s">
        <v>1845</v>
      </c>
      <c r="D16" s="178">
        <f>VLOOKUP('201.12'!A88,'201.12'!A49:N120,14,FALSE)</f>
        <v>102783.03129676463</v>
      </c>
    </row>
    <row r="17" spans="1:4" ht="64.5" thickTop="1" thickBot="1">
      <c r="A17" s="134" t="s">
        <v>1000</v>
      </c>
      <c r="B17" s="135" t="s">
        <v>1179</v>
      </c>
      <c r="C17" s="133" t="s">
        <v>1845</v>
      </c>
      <c r="D17" s="178">
        <f>VLOOKUP('201.13'!A88,'201.13'!A50:N121,14,FALSE)</f>
        <v>126372.5757157482</v>
      </c>
    </row>
    <row r="18" spans="1:4" ht="54" thickTop="1" thickBot="1">
      <c r="A18" s="131" t="s">
        <v>1001</v>
      </c>
      <c r="B18" s="132" t="s">
        <v>1180</v>
      </c>
      <c r="C18" s="133" t="s">
        <v>144</v>
      </c>
      <c r="D18" s="178">
        <f>VLOOKUP('201.14'!A88,'201.14'!A51:N122,14,FALSE)</f>
        <v>47508.97156223956</v>
      </c>
    </row>
    <row r="19" spans="1:4" ht="54" thickTop="1" thickBot="1">
      <c r="A19" s="131" t="s">
        <v>1002</v>
      </c>
      <c r="B19" s="132" t="s">
        <v>1181</v>
      </c>
      <c r="C19" s="133" t="s">
        <v>144</v>
      </c>
      <c r="D19" s="178">
        <f>VLOOKUP('201.15'!A88,'201.15'!A52:N123,14,FALSE)</f>
        <v>58395.986340076757</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68373.821732749027</v>
      </c>
    </row>
    <row r="22" spans="1:4" ht="54" thickTop="1" thickBot="1">
      <c r="A22" s="131" t="s">
        <v>1005</v>
      </c>
      <c r="B22" s="132" t="s">
        <v>1184</v>
      </c>
      <c r="C22" s="133" t="s">
        <v>1845</v>
      </c>
      <c r="D22" s="178">
        <f>VLOOKUP('201.18'!A88,'201.18'!A55:N126,14,FALSE)</f>
        <v>68373.821732749027</v>
      </c>
    </row>
    <row r="23" spans="1:4" ht="54" thickTop="1" thickBot="1">
      <c r="A23" s="131" t="s">
        <v>1006</v>
      </c>
      <c r="B23" s="132" t="s">
        <v>1185</v>
      </c>
      <c r="C23" s="133" t="s">
        <v>144</v>
      </c>
      <c r="D23" s="178">
        <f>VLOOKUP('201.19'!A88,'201.19'!A56:N127,14,FALSE)</f>
        <v>4982.0225352258976</v>
      </c>
    </row>
    <row r="24" spans="1:4" ht="54" thickTop="1" thickBot="1">
      <c r="A24" s="131" t="s">
        <v>1007</v>
      </c>
      <c r="B24" s="132" t="s">
        <v>1186</v>
      </c>
      <c r="C24" s="133" t="s">
        <v>144</v>
      </c>
      <c r="D24" s="178">
        <f>VLOOKUP('201.20'!A88,'201.20'!A57:N128,14,FALSE)</f>
        <v>1000.4076590089428</v>
      </c>
    </row>
    <row r="25" spans="1:4" ht="54" thickTop="1" thickBot="1">
      <c r="A25" s="131" t="s">
        <v>1008</v>
      </c>
      <c r="B25" s="132" t="s">
        <v>1187</v>
      </c>
      <c r="C25" s="133" t="s">
        <v>144</v>
      </c>
      <c r="D25" s="178">
        <f>VLOOKUP('201.21'!A88,'201.21'!A58:N129,14,FALSE)</f>
        <v>6085.5146863704404</v>
      </c>
    </row>
    <row r="26" spans="1:4" ht="54" thickTop="1" thickBot="1">
      <c r="A26" s="131" t="s">
        <v>1425</v>
      </c>
      <c r="B26" s="132" t="s">
        <v>1413</v>
      </c>
      <c r="C26" s="133" t="s">
        <v>1845</v>
      </c>
      <c r="D26" s="178">
        <f>VLOOKUP('203.1'!A88,'203.1'!A59:N130,14,FALSE)</f>
        <v>1806757.482624782</v>
      </c>
    </row>
    <row r="27" spans="1:4" ht="54" thickTop="1" thickBot="1">
      <c r="A27" s="131" t="s">
        <v>1426</v>
      </c>
      <c r="B27" s="132" t="s">
        <v>1417</v>
      </c>
      <c r="C27" s="133" t="s">
        <v>1845</v>
      </c>
      <c r="D27" s="178">
        <f>VLOOKUP('203.2'!A88,'203.2'!A60:N131,14,FALSE)</f>
        <v>2044649.6120636205</v>
      </c>
    </row>
    <row r="28" spans="1:4" ht="54" thickTop="1" thickBot="1">
      <c r="A28" s="131" t="s">
        <v>1427</v>
      </c>
      <c r="B28" s="132" t="s">
        <v>1418</v>
      </c>
      <c r="C28" s="133" t="s">
        <v>1845</v>
      </c>
      <c r="D28" s="178">
        <f>VLOOKUP('203.3'!A88,'203.3'!A61:N132,14,FALSE)</f>
        <v>2214572.5616627908</v>
      </c>
    </row>
    <row r="29" spans="1:4" ht="54" thickTop="1" thickBot="1">
      <c r="A29" s="131" t="s">
        <v>1428</v>
      </c>
      <c r="B29" s="132" t="s">
        <v>1419</v>
      </c>
      <c r="C29" s="133" t="s">
        <v>1845</v>
      </c>
      <c r="D29" s="178">
        <f>VLOOKUP('203.4'!A88,'203.4'!A62:N133,14,FALSE)</f>
        <v>760464.29907895124</v>
      </c>
    </row>
    <row r="30" spans="1:4" ht="54" thickTop="1" thickBot="1">
      <c r="A30" s="131" t="s">
        <v>1429</v>
      </c>
      <c r="B30" s="132" t="s">
        <v>1420</v>
      </c>
      <c r="C30" s="133" t="s">
        <v>1845</v>
      </c>
      <c r="D30" s="178">
        <f>VLOOKUP('203.5'!A88,'203.5'!A63:N134,14,FALSE)</f>
        <v>871712.07439089811</v>
      </c>
    </row>
    <row r="31" spans="1:4" ht="54" thickTop="1" thickBot="1">
      <c r="A31" s="131" t="s">
        <v>1430</v>
      </c>
      <c r="B31" s="132" t="s">
        <v>1421</v>
      </c>
      <c r="C31" s="133" t="s">
        <v>1845</v>
      </c>
      <c r="D31" s="178">
        <f>VLOOKUP('203.6'!A88,'203.6'!A64:N135,14,FALSE)</f>
        <v>942506.11322577356</v>
      </c>
    </row>
    <row r="32" spans="1:4" ht="54" thickTop="1" thickBot="1">
      <c r="A32" s="131" t="s">
        <v>1431</v>
      </c>
      <c r="B32" s="132" t="s">
        <v>1422</v>
      </c>
      <c r="C32" s="133" t="s">
        <v>1845</v>
      </c>
      <c r="D32" s="178">
        <f>VLOOKUP('203.7'!A88,'203.7'!A65:N136,14,FALSE)</f>
        <v>335679.01869204966</v>
      </c>
    </row>
    <row r="33" spans="1:4" ht="54" thickTop="1" thickBot="1">
      <c r="A33" s="131" t="s">
        <v>1432</v>
      </c>
      <c r="B33" s="132" t="s">
        <v>1871</v>
      </c>
      <c r="C33" s="133" t="s">
        <v>1845</v>
      </c>
      <c r="D33" s="178">
        <f>VLOOKUP('203.8'!A88,'203.8'!A66:N137,14,FALSE)</f>
        <v>472913.18572923762</v>
      </c>
    </row>
    <row r="34" spans="1:4" ht="54" thickTop="1" thickBot="1">
      <c r="A34" s="131" t="s">
        <v>1433</v>
      </c>
      <c r="B34" s="132" t="s">
        <v>1424</v>
      </c>
      <c r="C34" s="133" t="s">
        <v>1845</v>
      </c>
      <c r="D34" s="178">
        <f>VLOOKUP('203.9'!A88,'203.9'!A67:N138,14,FALSE)</f>
        <v>498242.22163070214</v>
      </c>
    </row>
    <row r="35" spans="1:4" ht="54" thickTop="1" thickBot="1">
      <c r="A35" s="131" t="s">
        <v>1434</v>
      </c>
      <c r="B35" s="132" t="s">
        <v>1414</v>
      </c>
      <c r="C35" s="133" t="s">
        <v>1845</v>
      </c>
      <c r="D35" s="178">
        <f>VLOOKUP('203.10'!A88,'203.10'!A68:N139,14,FALSE)</f>
        <v>275003.67582085467</v>
      </c>
    </row>
    <row r="36" spans="1:4" ht="54" thickTop="1" thickBot="1">
      <c r="A36" s="131" t="s">
        <v>1435</v>
      </c>
      <c r="B36" s="132" t="s">
        <v>1415</v>
      </c>
      <c r="C36" s="133" t="s">
        <v>1845</v>
      </c>
      <c r="D36" s="178">
        <f>VLOOKUP('203.11'!A88,'203.11'!A69:N140,14,FALSE)</f>
        <v>369294.40249597351</v>
      </c>
    </row>
    <row r="37" spans="1:4" ht="54" thickTop="1" thickBot="1">
      <c r="A37" s="131" t="s">
        <v>1436</v>
      </c>
      <c r="B37" s="216" t="s">
        <v>1416</v>
      </c>
      <c r="C37" s="133" t="s">
        <v>1845</v>
      </c>
      <c r="D37" s="178">
        <f>VLOOKUP('203.12'!A88,'203.12'!A70:N141,14,FALSE)</f>
        <v>382452.34322400711</v>
      </c>
    </row>
    <row r="38" spans="1:4" ht="54" thickTop="1" thickBot="1">
      <c r="A38" s="131" t="s">
        <v>1009</v>
      </c>
      <c r="B38" s="132" t="s">
        <v>1188</v>
      </c>
      <c r="C38" s="133" t="s">
        <v>387</v>
      </c>
      <c r="D38" s="178">
        <f>VLOOKUP('210.1.1'!A88,'210.1.1'!A71:N142,14,FALSE)</f>
        <v>10032.612422335636</v>
      </c>
    </row>
    <row r="39" spans="1:4" ht="54" thickTop="1" thickBot="1">
      <c r="A39" s="131" t="s">
        <v>1010</v>
      </c>
      <c r="B39" s="132" t="s">
        <v>1189</v>
      </c>
      <c r="C39" s="133" t="s">
        <v>387</v>
      </c>
      <c r="D39" s="178">
        <f>VLOOKUP('210.1.2'!A88,'210.1.2'!A72:N143,14,FALSE)</f>
        <v>3382.7888696194805</v>
      </c>
    </row>
    <row r="40" spans="1:4" ht="54" thickTop="1" thickBot="1">
      <c r="A40" s="131" t="s">
        <v>1011</v>
      </c>
      <c r="B40" s="132" t="s">
        <v>1190</v>
      </c>
      <c r="C40" s="133" t="s">
        <v>387</v>
      </c>
      <c r="D40" s="178">
        <f>VLOOKUP('210.2.1'!A90,'210.2.1'!A73:N144,14,FALSE)</f>
        <v>26948.127714600592</v>
      </c>
    </row>
    <row r="41" spans="1:4" ht="54" thickTop="1" thickBot="1">
      <c r="A41" s="131" t="s">
        <v>1012</v>
      </c>
      <c r="B41" s="132" t="s">
        <v>1191</v>
      </c>
      <c r="C41" s="133" t="s">
        <v>387</v>
      </c>
      <c r="D41" s="178">
        <f>VLOOKUP('210.2.2'!A88,'210.2.2'!A74:N145,14,FALSE)</f>
        <v>10032.612422335636</v>
      </c>
    </row>
    <row r="42" spans="1:4" ht="54" thickTop="1" thickBot="1">
      <c r="A42" s="131" t="s">
        <v>1013</v>
      </c>
      <c r="B42" s="132" t="s">
        <v>1192</v>
      </c>
      <c r="C42" s="133" t="s">
        <v>387</v>
      </c>
      <c r="D42" s="178">
        <f>VLOOKUP('210.2.3'!A91,'210.2.3'!A91:N146,14,FALSE)</f>
        <v>20298.304161884444</v>
      </c>
    </row>
    <row r="43" spans="1:4" ht="54" thickTop="1" thickBot="1">
      <c r="A43" s="131" t="s">
        <v>1014</v>
      </c>
      <c r="B43" s="132" t="s">
        <v>1193</v>
      </c>
      <c r="C43" s="133" t="s">
        <v>387</v>
      </c>
      <c r="D43" s="178">
        <f>VLOOKUP('210.2.4'!A88,'210.2.4'!A88:N147,14,FALSE)</f>
        <v>3382.7888696194805</v>
      </c>
    </row>
    <row r="44" spans="1:4" ht="54" thickTop="1" thickBot="1">
      <c r="A44" s="131" t="s">
        <v>1015</v>
      </c>
      <c r="B44" s="132" t="s">
        <v>1194</v>
      </c>
      <c r="C44" s="133" t="s">
        <v>387</v>
      </c>
      <c r="D44" s="178">
        <f>VLOOKUP('211.1'!A88,'211.1'!A88:N148,14,FALSE)</f>
        <v>7847.8969843132818</v>
      </c>
    </row>
    <row r="45" spans="1:4" ht="54" thickTop="1" thickBot="1">
      <c r="A45" s="131" t="s">
        <v>1016</v>
      </c>
      <c r="B45" s="132" t="s">
        <v>1195</v>
      </c>
      <c r="C45" s="133" t="s">
        <v>387</v>
      </c>
      <c r="D45" s="178">
        <f>VLOOKUP('220.1'!A88,'220.1'!A88:N149,14,FALSE)</f>
        <v>13571.316312939012</v>
      </c>
    </row>
    <row r="46" spans="1:4" ht="54" thickTop="1" thickBot="1">
      <c r="A46" s="131" t="s">
        <v>1017</v>
      </c>
      <c r="B46" s="132" t="s">
        <v>1196</v>
      </c>
      <c r="C46" s="133" t="s">
        <v>387</v>
      </c>
      <c r="D46" s="178">
        <f>VLOOKUP('221.1'!A88,'221.1'!A88:N150,14,FALSE)</f>
        <v>10116.622962776642</v>
      </c>
    </row>
    <row r="47" spans="1:4" ht="54" thickTop="1" thickBot="1">
      <c r="A47" s="131" t="s">
        <v>1018</v>
      </c>
      <c r="B47" s="132" t="s">
        <v>1197</v>
      </c>
      <c r="C47" s="133" t="s">
        <v>387</v>
      </c>
      <c r="D47" s="178">
        <f>VLOOKUP('221.2'!A88,'221.2'!A88:N151,14,FALSE)</f>
        <v>6735.1304055434939</v>
      </c>
    </row>
    <row r="48" spans="1:4" ht="64.5" thickTop="1" thickBot="1">
      <c r="A48" s="131" t="s">
        <v>1441</v>
      </c>
      <c r="B48" s="132" t="s">
        <v>1438</v>
      </c>
      <c r="C48" s="133" t="s">
        <v>233</v>
      </c>
      <c r="D48" s="178">
        <f>VLOOKUP('223.1'!A88,'223.1'!A88:N152,14,FALSE)</f>
        <v>11383.207475440926</v>
      </c>
    </row>
    <row r="49" spans="1:4" ht="54" thickTop="1" thickBot="1">
      <c r="A49" s="131" t="s">
        <v>1442</v>
      </c>
      <c r="B49" s="132" t="s">
        <v>1439</v>
      </c>
      <c r="C49" s="133" t="s">
        <v>233</v>
      </c>
      <c r="D49" s="178">
        <f>VLOOKUP('223.2'!A88,'223.2'!A88:N153,14,FALSE)</f>
        <v>16514.681316285823</v>
      </c>
    </row>
    <row r="50" spans="1:4" ht="54" thickTop="1" thickBot="1">
      <c r="A50" s="131" t="s">
        <v>1443</v>
      </c>
      <c r="B50" s="132" t="s">
        <v>1440</v>
      </c>
      <c r="C50" s="133" t="s">
        <v>387</v>
      </c>
      <c r="D50" s="178">
        <f>VLOOKUP('223.3.1'!A88,'223.3.1'!A88:N154,14,FALSE)</f>
        <v>43546</v>
      </c>
    </row>
    <row r="51" spans="1:4" ht="64.5" thickTop="1" thickBot="1">
      <c r="A51" s="131" t="s">
        <v>1444</v>
      </c>
      <c r="B51" s="132" t="s">
        <v>1446</v>
      </c>
      <c r="C51" s="133" t="s">
        <v>387</v>
      </c>
      <c r="D51" s="178">
        <f>VLOOKUP('223.3.2'!A88,'223.3.2'!A88:N155,14,FALSE)</f>
        <v>87036.610098151752</v>
      </c>
    </row>
    <row r="52" spans="1:4" ht="54" thickTop="1" thickBot="1">
      <c r="A52" s="131" t="s">
        <v>1445</v>
      </c>
      <c r="B52" s="132" t="s">
        <v>1447</v>
      </c>
      <c r="C52" s="133" t="s">
        <v>387</v>
      </c>
      <c r="D52" s="178">
        <f>VLOOKUP('223.3.3'!A88,'223.3.3'!A88:N156,14,FALSE)</f>
        <v>118052.05352930225</v>
      </c>
    </row>
    <row r="53" spans="1:4" ht="54" thickTop="1" thickBot="1">
      <c r="A53" s="137" t="s">
        <v>1019</v>
      </c>
      <c r="B53" s="138" t="s">
        <v>1956</v>
      </c>
      <c r="C53" s="133" t="s">
        <v>233</v>
      </c>
      <c r="D53" s="178">
        <f>VLOOKUP('230.1'!A88,'230.1'!A88:N157,14,FALSE)</f>
        <v>2842.7073324762414</v>
      </c>
    </row>
    <row r="54" spans="1:4" ht="54" thickTop="1" thickBot="1">
      <c r="A54" s="137" t="s">
        <v>1020</v>
      </c>
      <c r="B54" s="138" t="s">
        <v>1198</v>
      </c>
      <c r="C54" s="133" t="s">
        <v>233</v>
      </c>
      <c r="D54" s="178">
        <f>VLOOKUP('231.1'!A88,'231.1'!A88:N159,14,FALSE)</f>
        <v>10437.775114506543</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10523.035520639434</v>
      </c>
    </row>
    <row r="57" spans="1:4" ht="54" thickTop="1" thickBot="1">
      <c r="A57" s="137" t="s">
        <v>1451</v>
      </c>
      <c r="B57" s="138" t="s">
        <v>1452</v>
      </c>
      <c r="C57" s="133" t="s">
        <v>233</v>
      </c>
      <c r="D57" s="178">
        <f>VLOOKUP('233.10'!A88,'233.10'!A88:N162,14,FALSE)</f>
        <v>16246.787691690421</v>
      </c>
    </row>
    <row r="58" spans="1:4" ht="54" thickTop="1" thickBot="1">
      <c r="A58" s="137" t="s">
        <v>1022</v>
      </c>
      <c r="B58" s="138" t="s">
        <v>1453</v>
      </c>
      <c r="C58" s="133" t="s">
        <v>233</v>
      </c>
      <c r="D58" s="178">
        <f>VLOOKUP('234.1'!A88,'234.1'!A88:N163,14,FALSE)</f>
        <v>1066.1736606038435</v>
      </c>
    </row>
    <row r="59" spans="1:4" ht="54" thickTop="1" thickBot="1">
      <c r="A59" s="137" t="s">
        <v>1456</v>
      </c>
      <c r="B59" s="138" t="s">
        <v>1457</v>
      </c>
      <c r="C59" s="133" t="s">
        <v>387</v>
      </c>
      <c r="D59" s="178">
        <f>VLOOKUP('235.1'!A88,'235.1'!A88:N164,14,FALSE)</f>
        <v>60095.48377734908</v>
      </c>
    </row>
    <row r="60" spans="1:4" ht="54" thickTop="1" thickBot="1">
      <c r="A60" s="139" t="s">
        <v>1458</v>
      </c>
      <c r="B60" s="138" t="s">
        <v>1459</v>
      </c>
      <c r="C60" s="133" t="s">
        <v>387</v>
      </c>
      <c r="D60" s="178">
        <f>VLOOKUP('235.10'!A88,'235.10'!A88:N165,14,FALSE)</f>
        <v>14134.141322320998</v>
      </c>
    </row>
    <row r="61" spans="1:4" ht="54" thickTop="1" thickBot="1">
      <c r="A61" s="139" t="s">
        <v>1460</v>
      </c>
      <c r="B61" s="138" t="s">
        <v>1461</v>
      </c>
      <c r="C61" s="133" t="s">
        <v>377</v>
      </c>
      <c r="D61" s="178">
        <f>VLOOKUP('235.11'!A88,'235.11'!A88:N166,14,FALSE)</f>
        <v>574.51678068785111</v>
      </c>
    </row>
    <row r="62" spans="1:4" ht="54" thickTop="1" thickBot="1">
      <c r="A62" s="139" t="s">
        <v>1462</v>
      </c>
      <c r="B62" s="138" t="s">
        <v>1873</v>
      </c>
      <c r="C62" s="133" t="s">
        <v>387</v>
      </c>
      <c r="D62" s="178">
        <f>VLOOKUP('236.1'!A88,'236.1'!A88:N167,14,FALSE)</f>
        <v>118747.64467145209</v>
      </c>
    </row>
    <row r="63" spans="1:4" ht="54" thickTop="1" thickBot="1">
      <c r="A63" s="139" t="s">
        <v>1465</v>
      </c>
      <c r="B63" s="138" t="s">
        <v>1874</v>
      </c>
      <c r="C63" s="133" t="s">
        <v>387</v>
      </c>
      <c r="D63" s="178">
        <f>VLOOKUP('236.10'!A87,'236.10'!A87:N168,14,FALSE)</f>
        <v>14134.141322320998</v>
      </c>
    </row>
    <row r="64" spans="1:4" ht="54" thickTop="1" thickBot="1">
      <c r="A64" s="139" t="s">
        <v>1466</v>
      </c>
      <c r="B64" s="140" t="s">
        <v>1467</v>
      </c>
      <c r="C64" s="174" t="s">
        <v>377</v>
      </c>
      <c r="D64" s="178">
        <f>VLOOKUP('236.11'!A88,'236.11'!A88:N169,14,FALSE)</f>
        <v>1307.6687918641385</v>
      </c>
    </row>
    <row r="65" spans="1:4" ht="54" thickTop="1" thickBot="1">
      <c r="A65" s="137" t="s">
        <v>1023</v>
      </c>
      <c r="B65" s="138" t="s">
        <v>1199</v>
      </c>
      <c r="C65" s="133" t="s">
        <v>233</v>
      </c>
      <c r="D65" s="178">
        <f>VLOOKUP('310.1'!A87,'310.1'!A87:N170,14,FALSE)</f>
        <v>906.85346322169198</v>
      </c>
    </row>
    <row r="66" spans="1:4" ht="54" thickTop="1" thickBot="1">
      <c r="A66" s="137" t="s">
        <v>1024</v>
      </c>
      <c r="B66" s="138" t="s">
        <v>1200</v>
      </c>
      <c r="C66" s="133" t="s">
        <v>387</v>
      </c>
      <c r="D66" s="178">
        <f>VLOOKUP('311.1'!A87,'311.1'!A87:N171,14,FALSE)</f>
        <v>43653.849315248939</v>
      </c>
    </row>
    <row r="67" spans="1:4" ht="54" thickTop="1" thickBot="1">
      <c r="A67" s="137" t="s">
        <v>1025</v>
      </c>
      <c r="B67" s="138" t="s">
        <v>1201</v>
      </c>
      <c r="C67" s="133" t="s">
        <v>998</v>
      </c>
      <c r="D67" s="178">
        <f>VLOOKUP('312.1'!A88,'312.1'!A88:N172,14,FALSE)</f>
        <v>57261.912118166132</v>
      </c>
    </row>
    <row r="68" spans="1:4" ht="54" thickTop="1" thickBot="1">
      <c r="A68" s="137" t="s">
        <v>1026</v>
      </c>
      <c r="B68" s="138" t="s">
        <v>1202</v>
      </c>
      <c r="C68" s="133" t="s">
        <v>998</v>
      </c>
      <c r="D68" s="178">
        <f>VLOOKUP('312.2'!A88,'312.2'!A88:N173,14,FALSE)</f>
        <v>53506.817977788407</v>
      </c>
    </row>
    <row r="69" spans="1:4" ht="54" thickTop="1" thickBot="1">
      <c r="A69" s="137" t="s">
        <v>1027</v>
      </c>
      <c r="B69" s="138" t="s">
        <v>1203</v>
      </c>
      <c r="C69" s="133" t="s">
        <v>1464</v>
      </c>
      <c r="D69" s="178">
        <f>VLOOKUP('312.3'!A87,'312.3'!A87:N174,14,FALSE)</f>
        <v>19316.285732443179</v>
      </c>
    </row>
    <row r="70" spans="1:4" ht="54" thickTop="1" thickBot="1">
      <c r="A70" s="137" t="s">
        <v>1028</v>
      </c>
      <c r="B70" s="138" t="s">
        <v>1204</v>
      </c>
      <c r="C70" s="133" t="s">
        <v>387</v>
      </c>
      <c r="D70" s="179">
        <f>VLOOKUP('312.4'!A88,'312.4'!A88:N175,14,FALSE)</f>
        <v>43645.476331812868</v>
      </c>
    </row>
    <row r="71" spans="1:4" ht="54" thickTop="1" thickBot="1">
      <c r="A71" s="137" t="s">
        <v>1029</v>
      </c>
      <c r="B71" s="138" t="s">
        <v>1469</v>
      </c>
      <c r="C71" s="133" t="s">
        <v>387</v>
      </c>
      <c r="D71" s="179">
        <f>VLOOKUP('320.1'!A88,'320.1'!A88:N176,14,FALSE)</f>
        <v>86725.792455294708</v>
      </c>
    </row>
    <row r="72" spans="1:4" ht="54" thickTop="1" thickBot="1">
      <c r="A72" s="137" t="s">
        <v>1030</v>
      </c>
      <c r="B72" s="138" t="s">
        <v>1470</v>
      </c>
      <c r="C72" s="133" t="s">
        <v>387</v>
      </c>
      <c r="D72" s="179">
        <f>VLOOKUP('320.2'!A88,'320.2'!A88:N177,14,FALSE)</f>
        <v>85813.265996283022</v>
      </c>
    </row>
    <row r="73" spans="1:4" ht="54" thickTop="1" thickBot="1">
      <c r="A73" s="137" t="s">
        <v>1473</v>
      </c>
      <c r="B73" s="138" t="s">
        <v>1474</v>
      </c>
      <c r="C73" s="133" t="s">
        <v>387</v>
      </c>
      <c r="D73" s="179">
        <f>VLOOKUP('320.3'!A88,'320.3'!A88:N178,14,FALSE)</f>
        <v>85813.265996283022</v>
      </c>
    </row>
    <row r="74" spans="1:4" ht="54" thickTop="1" thickBot="1">
      <c r="A74" s="137" t="s">
        <v>1475</v>
      </c>
      <c r="B74" s="138" t="s">
        <v>1476</v>
      </c>
      <c r="C74" s="133" t="s">
        <v>387</v>
      </c>
      <c r="D74" s="179">
        <f>VLOOKUP('320.4'!A88,'320.4'!A88:N179,14,FALSE)</f>
        <v>104375.38553941566</v>
      </c>
    </row>
    <row r="75" spans="1:4" ht="54" thickTop="1" thickBot="1">
      <c r="A75" s="137" t="s">
        <v>1477</v>
      </c>
      <c r="B75" s="138" t="s">
        <v>1478</v>
      </c>
      <c r="C75" s="133" t="s">
        <v>387</v>
      </c>
      <c r="D75" s="179">
        <f>VLOOKUP('320.5'!A88,'320.5'!A88:N180,14,FALSE)</f>
        <v>103462.85908040398</v>
      </c>
    </row>
    <row r="76" spans="1:4" ht="54" thickTop="1" thickBot="1">
      <c r="A76" s="137" t="s">
        <v>1479</v>
      </c>
      <c r="B76" s="138" t="s">
        <v>1480</v>
      </c>
      <c r="C76" s="133" t="s">
        <v>387</v>
      </c>
      <c r="D76" s="179">
        <f>VLOOKUP('320.6'!A88,'320.6'!A88:N181,14,FALSE)</f>
        <v>103462.85908040398</v>
      </c>
    </row>
    <row r="77" spans="1:4" ht="54" thickTop="1" thickBot="1">
      <c r="A77" s="137" t="s">
        <v>1031</v>
      </c>
      <c r="B77" s="138" t="s">
        <v>1481</v>
      </c>
      <c r="C77" s="133" t="s">
        <v>387</v>
      </c>
      <c r="D77" s="179">
        <f>VLOOKUP('330.1'!A88,'330.1'!A88:N182,14,FALSE)</f>
        <v>94454.615216388964</v>
      </c>
    </row>
    <row r="78" spans="1:4" ht="54" thickTop="1" thickBot="1">
      <c r="A78" s="139" t="s">
        <v>1032</v>
      </c>
      <c r="B78" s="138" t="s">
        <v>1482</v>
      </c>
      <c r="C78" s="133" t="s">
        <v>387</v>
      </c>
      <c r="D78" s="179">
        <f>VLOOKUP('330.2'!A88,'330.1'!A88:N183,14,FALSE)</f>
        <v>94454.615216388964</v>
      </c>
    </row>
    <row r="79" spans="1:4" ht="54" thickTop="1" thickBot="1">
      <c r="A79" s="139" t="s">
        <v>1483</v>
      </c>
      <c r="B79" s="140" t="s">
        <v>1484</v>
      </c>
      <c r="C79" s="133" t="s">
        <v>387</v>
      </c>
      <c r="D79" s="179">
        <f>VLOOKUP('330.3'!A88,'330.3'!A88:N184,14,FALSE)</f>
        <v>91177.187374332076</v>
      </c>
    </row>
    <row r="80" spans="1:4" ht="54" thickTop="1" thickBot="1">
      <c r="A80" s="139" t="s">
        <v>1485</v>
      </c>
      <c r="B80" s="140" t="s">
        <v>1486</v>
      </c>
      <c r="C80" s="133" t="s">
        <v>387</v>
      </c>
      <c r="D80" s="179">
        <f>VLOOKUP('330.4'!A88,'330.4'!A88:N185,14,FALSE)</f>
        <v>112104.20830050994</v>
      </c>
    </row>
    <row r="81" spans="1:4" ht="54" thickTop="1" thickBot="1">
      <c r="A81" s="139" t="s">
        <v>1487</v>
      </c>
      <c r="B81" s="140" t="s">
        <v>1488</v>
      </c>
      <c r="C81" s="133" t="s">
        <v>387</v>
      </c>
      <c r="D81" s="179">
        <f>VLOOKUP('330.5'!A88,'330.5'!A88:N186,14,FALSE)</f>
        <v>107788.4190915458</v>
      </c>
    </row>
    <row r="82" spans="1:4" ht="54" thickTop="1" thickBot="1">
      <c r="A82" s="139" t="s">
        <v>1489</v>
      </c>
      <c r="B82" s="140" t="s">
        <v>1490</v>
      </c>
      <c r="C82" s="133" t="s">
        <v>387</v>
      </c>
      <c r="D82" s="179">
        <f>VLOOKUP('330.6'!A88,'330.6'!A88:N187,14,FALSE)</f>
        <v>108826.78045845302</v>
      </c>
    </row>
    <row r="83" spans="1:4" ht="54" thickTop="1" thickBot="1">
      <c r="A83" s="137" t="s">
        <v>1033</v>
      </c>
      <c r="B83" s="138" t="s">
        <v>1491</v>
      </c>
      <c r="C83" s="133" t="s">
        <v>387</v>
      </c>
      <c r="D83" s="179">
        <f>VLOOKUP('340.1'!A88,'340.1'!A88:N188,14,FALSE)</f>
        <v>94029.054475819416</v>
      </c>
    </row>
    <row r="84" spans="1:4" ht="54" thickTop="1" thickBot="1">
      <c r="A84" s="137" t="s">
        <v>1034</v>
      </c>
      <c r="B84" s="138" t="s">
        <v>1492</v>
      </c>
      <c r="C84" s="133" t="s">
        <v>387</v>
      </c>
      <c r="D84" s="179">
        <f>VLOOKUP('340.2'!A88,'340.2'!A88:N190,14,FALSE)</f>
        <v>90877.681550764741</v>
      </c>
    </row>
    <row r="85" spans="1:4" ht="54" thickTop="1" thickBot="1">
      <c r="A85" s="137" t="s">
        <v>1035</v>
      </c>
      <c r="B85" s="138" t="s">
        <v>1493</v>
      </c>
      <c r="C85" s="133" t="s">
        <v>387</v>
      </c>
      <c r="D85" s="179">
        <f>VLOOKUP('340.3'!A88,'340.3'!A88:N191,14,FALSE)</f>
        <v>90877.681550764741</v>
      </c>
    </row>
    <row r="86" spans="1:4" ht="54" thickTop="1" thickBot="1">
      <c r="A86" s="137" t="s">
        <v>1494</v>
      </c>
      <c r="B86" s="138" t="s">
        <v>2021</v>
      </c>
      <c r="C86" s="133" t="s">
        <v>387</v>
      </c>
      <c r="D86" s="179">
        <f>VLOOKUP('350.1'!A88,'350.1'!A88:N192,14,FALSE)</f>
        <v>144268.02099535405</v>
      </c>
    </row>
    <row r="87" spans="1:4" ht="54" thickTop="1" thickBot="1">
      <c r="A87" s="195" t="s">
        <v>1495</v>
      </c>
      <c r="B87" s="138" t="s">
        <v>2022</v>
      </c>
      <c r="C87" s="133" t="s">
        <v>387</v>
      </c>
      <c r="D87" s="179">
        <f>VLOOKUP('350.2'!A88,'350.2'!A88:N193,14,FALSE)</f>
        <v>139952.23178638992</v>
      </c>
    </row>
    <row r="88" spans="1:4" ht="54" thickTop="1" thickBot="1">
      <c r="A88" s="139" t="s">
        <v>1496</v>
      </c>
      <c r="B88" s="140" t="s">
        <v>1497</v>
      </c>
      <c r="C88" s="133" t="s">
        <v>387</v>
      </c>
      <c r="D88" s="179">
        <f>VLOOKUP('350.3'!A88,'350.3'!A88:N194,14,FALSE)</f>
        <v>144268.02099535405</v>
      </c>
    </row>
    <row r="89" spans="1:4" ht="54" thickTop="1" thickBot="1">
      <c r="A89" s="137" t="s">
        <v>1498</v>
      </c>
      <c r="B89" s="138" t="s">
        <v>1499</v>
      </c>
      <c r="C89" s="133" t="s">
        <v>387</v>
      </c>
      <c r="D89" s="179">
        <f>VLOOKUP('350.4'!A88,'350.4'!A88:N195,14,FALSE)</f>
        <v>139952.23178638992</v>
      </c>
    </row>
    <row r="90" spans="1:4" ht="54" thickTop="1" thickBot="1">
      <c r="A90" s="139" t="s">
        <v>1500</v>
      </c>
      <c r="B90" s="140" t="s">
        <v>1501</v>
      </c>
      <c r="C90" s="133" t="s">
        <v>387</v>
      </c>
      <c r="D90" s="179">
        <f>VLOOKUP('350.10'!A88,'350.10'!A88:N196,14,FALSE)</f>
        <v>92561.510733447431</v>
      </c>
    </row>
    <row r="91" spans="1:4" ht="54" thickTop="1" thickBot="1">
      <c r="A91" s="139" t="s">
        <v>1502</v>
      </c>
      <c r="B91" s="140" t="s">
        <v>1503</v>
      </c>
      <c r="C91" s="133" t="s">
        <v>387</v>
      </c>
      <c r="D91" s="179">
        <f>VLOOKUP('350.11'!A88,'350.11'!A88:N197,14,FALSE)</f>
        <v>88245.721524483321</v>
      </c>
    </row>
    <row r="92" spans="1:4" ht="54" thickTop="1" thickBot="1">
      <c r="A92" s="139" t="s">
        <v>1504</v>
      </c>
      <c r="B92" s="140" t="s">
        <v>1505</v>
      </c>
      <c r="C92" s="133" t="s">
        <v>387</v>
      </c>
      <c r="D92" s="179">
        <f>VLOOKUP('350.12'!A88,'350.12'!A88:N198,14,FALSE)</f>
        <v>92561.510733447431</v>
      </c>
    </row>
    <row r="93" spans="1:4" ht="54" thickTop="1" thickBot="1">
      <c r="A93" s="139" t="s">
        <v>1506</v>
      </c>
      <c r="B93" s="140" t="s">
        <v>1507</v>
      </c>
      <c r="C93" s="133" t="s">
        <v>387</v>
      </c>
      <c r="D93" s="179">
        <f>VLOOKUP('350.13'!A88,'350.13'!A88:N199,14,FALSE)</f>
        <v>88245.721524483321</v>
      </c>
    </row>
    <row r="94" spans="1:4" ht="54" thickTop="1" thickBot="1">
      <c r="A94" s="137" t="s">
        <v>1508</v>
      </c>
      <c r="B94" s="138" t="s">
        <v>1509</v>
      </c>
      <c r="C94" s="133" t="s">
        <v>998</v>
      </c>
      <c r="D94" s="179">
        <f>VLOOKUP('350.14'!A88,'350.14'!A88:N200,14,FALSE)</f>
        <v>574.51678068785111</v>
      </c>
    </row>
    <row r="95" spans="1:4" ht="54" thickTop="1" thickBot="1">
      <c r="A95" s="139" t="s">
        <v>1510</v>
      </c>
      <c r="B95" s="140" t="s">
        <v>1511</v>
      </c>
      <c r="C95" s="133" t="s">
        <v>387</v>
      </c>
      <c r="D95" s="179">
        <f>VLOOKUP('351.1'!A88,'351.1'!A88:N201,14,FALSE)</f>
        <v>139952.23178638992</v>
      </c>
    </row>
    <row r="96" spans="1:4" ht="54" thickTop="1" thickBot="1">
      <c r="A96" s="139" t="s">
        <v>1512</v>
      </c>
      <c r="B96" s="140" t="s">
        <v>1513</v>
      </c>
      <c r="C96" s="133" t="s">
        <v>387</v>
      </c>
      <c r="D96" s="179">
        <f>VLOOKUP('351.2'!A88,'351.2'!A88:N202,14,FALSE)</f>
        <v>139952.23178638992</v>
      </c>
    </row>
    <row r="97" spans="1:4" ht="54" thickTop="1" thickBot="1">
      <c r="A97" s="139" t="s">
        <v>1514</v>
      </c>
      <c r="B97" s="140" t="s">
        <v>1515</v>
      </c>
      <c r="C97" s="133" t="s">
        <v>387</v>
      </c>
      <c r="D97" s="179">
        <f>VLOOKUP('351.10'!A88,'351.10'!A88:N203,14,FALSE)</f>
        <v>88245.721524483321</v>
      </c>
    </row>
    <row r="98" spans="1:4" ht="54" thickTop="1" thickBot="1">
      <c r="A98" s="139" t="s">
        <v>1516</v>
      </c>
      <c r="B98" s="140" t="s">
        <v>1517</v>
      </c>
      <c r="C98" s="133" t="s">
        <v>387</v>
      </c>
      <c r="D98" s="179">
        <f>VLOOKUP('351.11'!A88,'351.11'!A88:N204,14,FALSE)</f>
        <v>88245.721524483321</v>
      </c>
    </row>
    <row r="99" spans="1:4" ht="54" thickTop="1" thickBot="1">
      <c r="A99" s="139" t="s">
        <v>1518</v>
      </c>
      <c r="B99" s="140" t="s">
        <v>1519</v>
      </c>
      <c r="C99" s="133" t="s">
        <v>998</v>
      </c>
      <c r="D99" s="179">
        <f>VLOOKUP('351.12'!A88,'351.12'!A88:N205,14,FALSE)</f>
        <v>574.51678068785111</v>
      </c>
    </row>
    <row r="100" spans="1:4" ht="54" thickTop="1" thickBot="1">
      <c r="A100" s="139" t="s">
        <v>1522</v>
      </c>
      <c r="B100" s="140" t="s">
        <v>1520</v>
      </c>
      <c r="C100" s="133" t="s">
        <v>998</v>
      </c>
      <c r="D100" s="179">
        <f>VLOOKUP('410.1'!A88,'410.1'!A88:N206,14,FALSE)</f>
        <v>2346.9439234964902</v>
      </c>
    </row>
    <row r="101" spans="1:4" ht="54" thickTop="1" thickBot="1">
      <c r="A101" s="139" t="s">
        <v>1523</v>
      </c>
      <c r="B101" s="140" t="s">
        <v>1521</v>
      </c>
      <c r="C101" s="133" t="s">
        <v>998</v>
      </c>
      <c r="D101" s="179">
        <f>VLOOKUP('410.2'!A88,'410.2'!A88:N207,14,FALSE)</f>
        <v>2221.6306673215026</v>
      </c>
    </row>
    <row r="102" spans="1:4" ht="54" thickTop="1" thickBot="1">
      <c r="A102" s="139" t="s">
        <v>1525</v>
      </c>
      <c r="B102" s="140" t="s">
        <v>1524</v>
      </c>
      <c r="C102" s="133" t="s">
        <v>377</v>
      </c>
      <c r="D102" s="179">
        <f>VLOOKUP('410.3'!A88,'410.3'!A88:N208,14,FALSE)</f>
        <v>2159.8686832177846</v>
      </c>
    </row>
    <row r="103" spans="1:4" ht="54" thickTop="1" thickBot="1">
      <c r="A103" s="139" t="s">
        <v>1527</v>
      </c>
      <c r="B103" s="140" t="s">
        <v>1526</v>
      </c>
      <c r="C103" s="133" t="s">
        <v>1464</v>
      </c>
      <c r="D103" s="179">
        <f>VLOOKUP('411.1'!A88,'411.1'!A88:N209,14,FALSE)</f>
        <v>2575.1711075042949</v>
      </c>
    </row>
    <row r="104" spans="1:4" ht="54" thickTop="1" thickBot="1">
      <c r="A104" s="137" t="s">
        <v>1036</v>
      </c>
      <c r="B104" s="138" t="s">
        <v>1958</v>
      </c>
      <c r="C104" s="133" t="s">
        <v>1464</v>
      </c>
      <c r="D104" s="179">
        <f>VLOOKUP('411.2'!A88,'411.2'!A88:N210,14,FALSE)</f>
        <v>2450.0497994560637</v>
      </c>
    </row>
    <row r="105" spans="1:4" ht="54" thickTop="1" thickBot="1">
      <c r="A105" s="137" t="s">
        <v>1037</v>
      </c>
      <c r="B105" s="138" t="s">
        <v>2054</v>
      </c>
      <c r="C105" s="133" t="s">
        <v>1464</v>
      </c>
      <c r="D105" s="179">
        <f>VLOOKUP('411.3'!A88,'411.3'!A88:N211,14,FALSE)</f>
        <v>2295.9234034204792</v>
      </c>
    </row>
    <row r="106" spans="1:4" ht="54" thickTop="1" thickBot="1">
      <c r="A106" s="137" t="s">
        <v>1528</v>
      </c>
      <c r="B106" s="138" t="s">
        <v>2055</v>
      </c>
      <c r="C106" s="133" t="s">
        <v>1464</v>
      </c>
      <c r="D106" s="179">
        <f>VLOOKUP('411.4'!A88,'411.4'!A88:N212,14,FALSE)</f>
        <v>1811.2284626983781</v>
      </c>
    </row>
    <row r="107" spans="1:4" ht="54" thickTop="1" thickBot="1">
      <c r="A107" s="137" t="s">
        <v>1535</v>
      </c>
      <c r="B107" s="191" t="s">
        <v>1606</v>
      </c>
      <c r="C107" s="133" t="s">
        <v>998</v>
      </c>
      <c r="D107" s="179">
        <f>VLOOKUP('413.1'!A88,'413.1'!A88:N213,14,FALSE)</f>
        <v>3036.3740685657976</v>
      </c>
    </row>
    <row r="108" spans="1:4" ht="54" thickTop="1" thickBot="1">
      <c r="A108" s="137" t="s">
        <v>1537</v>
      </c>
      <c r="B108" s="138" t="s">
        <v>1607</v>
      </c>
      <c r="C108" s="133" t="s">
        <v>998</v>
      </c>
      <c r="D108" s="179">
        <f>VLOOKUP('413.2'!A88,'413.2'!A88:N214,14,FALSE)</f>
        <v>3036.3740685657976</v>
      </c>
    </row>
    <row r="109" spans="1:4" ht="54" thickTop="1" thickBot="1">
      <c r="A109" s="137" t="s">
        <v>1539</v>
      </c>
      <c r="B109" s="138" t="s">
        <v>1608</v>
      </c>
      <c r="C109" s="133" t="s">
        <v>998</v>
      </c>
      <c r="D109" s="179">
        <f>VLOOKUP('413.3'!A88,'413.3'!A88:N215,14,FALSE)</f>
        <v>3036.3740685657976</v>
      </c>
    </row>
    <row r="110" spans="1:4" ht="54" thickTop="1" thickBot="1">
      <c r="A110" s="137" t="s">
        <v>1038</v>
      </c>
      <c r="B110" s="138" t="s">
        <v>1205</v>
      </c>
      <c r="C110" s="133" t="s">
        <v>998</v>
      </c>
      <c r="D110" s="179">
        <f>VLOOKUP('414.1'!A88,'414.1'!A88:N216,14,FALSE)</f>
        <v>2540.2535331652539</v>
      </c>
    </row>
    <row r="111" spans="1:4" ht="54" thickTop="1" thickBot="1">
      <c r="A111" s="137" t="s">
        <v>1039</v>
      </c>
      <c r="B111" s="138" t="s">
        <v>1959</v>
      </c>
      <c r="C111" s="133" t="s">
        <v>998</v>
      </c>
      <c r="D111" s="179">
        <f>VLOOKUP('414.2'!A88,'414.2'!A88:N217,14,FALSE)</f>
        <v>3061.2312045606391</v>
      </c>
    </row>
    <row r="112" spans="1:4" ht="54" thickTop="1" thickBot="1">
      <c r="A112" s="137" t="s">
        <v>1040</v>
      </c>
      <c r="B112" s="138" t="s">
        <v>1960</v>
      </c>
      <c r="C112" s="133" t="s">
        <v>998</v>
      </c>
      <c r="D112" s="179">
        <f>VLOOKUP('414.3'!A88,'414.3'!A88:N218,14,FALSE)</f>
        <v>3061.2312045606391</v>
      </c>
    </row>
    <row r="113" spans="1:4" ht="54" thickTop="1" thickBot="1">
      <c r="A113" s="137" t="s">
        <v>1041</v>
      </c>
      <c r="B113" s="138" t="s">
        <v>1206</v>
      </c>
      <c r="C113" s="133" t="s">
        <v>998</v>
      </c>
      <c r="D113" s="179">
        <f>VLOOKUP('414.4'!A88,'414.4'!A88:N219,14,FALSE)</f>
        <v>3163.2722447126607</v>
      </c>
    </row>
    <row r="114" spans="1:4" ht="54" thickTop="1" thickBot="1">
      <c r="A114" s="137" t="s">
        <v>1042</v>
      </c>
      <c r="B114" s="138" t="s">
        <v>1207</v>
      </c>
      <c r="C114" s="133" t="s">
        <v>998</v>
      </c>
      <c r="D114" s="179">
        <f>VLOOKUP('414.5'!A88,'414.5'!A88:N220,14,FALSE)</f>
        <v>2738.119787753154</v>
      </c>
    </row>
    <row r="115" spans="1:4" ht="54" thickTop="1" thickBot="1">
      <c r="A115" s="137" t="s">
        <v>1546</v>
      </c>
      <c r="B115" s="138" t="s">
        <v>2056</v>
      </c>
      <c r="C115" s="133" t="s">
        <v>998</v>
      </c>
      <c r="D115" s="179">
        <f>VLOOKUP('414.6'!A88,'414.6'!A88:N221,14,FALSE)</f>
        <v>3359.3616312019308</v>
      </c>
    </row>
    <row r="116" spans="1:4" ht="54" thickTop="1" thickBot="1">
      <c r="A116" s="137" t="s">
        <v>1043</v>
      </c>
      <c r="B116" s="138" t="s">
        <v>1961</v>
      </c>
      <c r="C116" s="133" t="s">
        <v>1464</v>
      </c>
      <c r="D116" s="179">
        <f>VLOOKUP('415.1'!A88,'415.1'!A88:N222,14,FALSE)</f>
        <v>2300.1952095843453</v>
      </c>
    </row>
    <row r="117" spans="1:4" ht="54" thickTop="1" thickBot="1">
      <c r="A117" s="137" t="s">
        <v>1044</v>
      </c>
      <c r="B117" s="138" t="s">
        <v>2058</v>
      </c>
      <c r="C117" s="133" t="s">
        <v>233</v>
      </c>
      <c r="D117" s="179">
        <f>VLOOKUP('420.1'!A87,'420.1'!A87:N223,14,FALSE)</f>
        <v>1863.9321042908418</v>
      </c>
    </row>
    <row r="118" spans="1:4" ht="54" thickTop="1" thickBot="1">
      <c r="A118" s="137" t="s">
        <v>1045</v>
      </c>
      <c r="B118" s="138" t="s">
        <v>2057</v>
      </c>
      <c r="C118" s="142" t="s">
        <v>233</v>
      </c>
      <c r="D118" s="179">
        <f>VLOOKUP('420.2 '!A88,'420.2 '!A59:N107,14,FALSE)</f>
        <v>1897.9457843415162</v>
      </c>
    </row>
    <row r="119" spans="1:4" ht="54" thickTop="1" thickBot="1">
      <c r="A119" s="137" t="s">
        <v>1551</v>
      </c>
      <c r="B119" s="138" t="s">
        <v>1552</v>
      </c>
      <c r="C119" s="133" t="s">
        <v>233</v>
      </c>
      <c r="D119" s="179">
        <f>VLOOKUP('420.3'!A88,'420.3'!A88:N225,14,FALSE)</f>
        <v>2558.9373063049502</v>
      </c>
    </row>
    <row r="120" spans="1:4" ht="54" thickTop="1" thickBot="1">
      <c r="A120" s="137" t="s">
        <v>1046</v>
      </c>
      <c r="B120" s="138" t="s">
        <v>1208</v>
      </c>
      <c r="C120" s="133" t="s">
        <v>233</v>
      </c>
      <c r="D120" s="179">
        <f>VLOOKUP('421.1'!A88,'421.1'!A88:N226,14,FALSE)</f>
        <v>999.98463100372851</v>
      </c>
    </row>
    <row r="121" spans="1:4" ht="54" thickTop="1" thickBot="1">
      <c r="A121" s="137" t="s">
        <v>1047</v>
      </c>
      <c r="B121" s="138" t="s">
        <v>1209</v>
      </c>
      <c r="C121" s="133" t="s">
        <v>233</v>
      </c>
      <c r="D121" s="179">
        <f>VLOOKUP('421.2'!A88,'421.2'!A88:N227,14,FALSE)</f>
        <v>1045.9030990721378</v>
      </c>
    </row>
    <row r="122" spans="1:4" ht="54" thickTop="1" thickBot="1">
      <c r="A122" s="137" t="s">
        <v>1048</v>
      </c>
      <c r="B122" s="138" t="s">
        <v>1962</v>
      </c>
      <c r="C122" s="133" t="s">
        <v>233</v>
      </c>
      <c r="D122" s="179">
        <f>VLOOKUP('421.3'!A88,'421.3'!A88:N228,14,FALSE)</f>
        <v>1302.2812124540915</v>
      </c>
    </row>
    <row r="123" spans="1:4" ht="54" thickTop="1" thickBot="1">
      <c r="A123" s="137" t="s">
        <v>1049</v>
      </c>
      <c r="B123" s="138" t="s">
        <v>1963</v>
      </c>
      <c r="C123" s="133" t="s">
        <v>233</v>
      </c>
      <c r="D123" s="179">
        <f>VLOOKUP('421.4'!A88,'421.4'!A88:N229,14,FALSE)</f>
        <v>1336.7200635053985</v>
      </c>
    </row>
    <row r="124" spans="1:4" ht="54" thickTop="1" thickBot="1">
      <c r="A124" s="137" t="s">
        <v>1556</v>
      </c>
      <c r="B124" s="140" t="s">
        <v>1557</v>
      </c>
      <c r="C124" s="133" t="s">
        <v>233</v>
      </c>
      <c r="D124" s="179">
        <f>VLOOKUP('430.1.1'!A87,'430.1.1'!A87:N230,14,FALSE)</f>
        <v>5360.6684046031678</v>
      </c>
    </row>
    <row r="125" spans="1:4" ht="54" thickTop="1" thickBot="1">
      <c r="A125" s="137" t="s">
        <v>1558</v>
      </c>
      <c r="B125" s="138" t="s">
        <v>1559</v>
      </c>
      <c r="C125" s="133" t="s">
        <v>233</v>
      </c>
      <c r="D125" s="179">
        <f>VLOOKUP('430.1.2'!A88,'430.1.2'!A88:N231,14,FALSE)</f>
        <v>4391.5069628709498</v>
      </c>
    </row>
    <row r="126" spans="1:4" ht="54" thickTop="1" thickBot="1">
      <c r="A126" s="137" t="s">
        <v>1560</v>
      </c>
      <c r="B126" s="138" t="s">
        <v>1609</v>
      </c>
      <c r="C126" s="133" t="s">
        <v>233</v>
      </c>
      <c r="D126" s="179">
        <f>VLOOKUP('430.2.1'!A88,'430.2.1'!A88:N232,14,FALSE)</f>
        <v>5360.6684046031678</v>
      </c>
    </row>
    <row r="127" spans="1:4" ht="54" thickTop="1" thickBot="1">
      <c r="A127" s="137" t="s">
        <v>1562</v>
      </c>
      <c r="B127" s="138" t="s">
        <v>1610</v>
      </c>
      <c r="C127" s="133" t="s">
        <v>233</v>
      </c>
      <c r="D127" s="179">
        <f>VLOOKUP('430.2.2'!A88,'430.2.2'!A88:N233,14,FALSE)</f>
        <v>4391.5069628709498</v>
      </c>
    </row>
    <row r="128" spans="1:4" ht="54" thickTop="1" thickBot="1">
      <c r="A128" s="137" t="s">
        <v>1563</v>
      </c>
      <c r="B128" s="138" t="s">
        <v>1611</v>
      </c>
      <c r="C128" s="133" t="s">
        <v>233</v>
      </c>
      <c r="D128" s="179">
        <f>VLOOKUP('431.1.1'!A88,'431.1.1'!A88:N234,14,FALSE)</f>
        <v>11104.386324128616</v>
      </c>
    </row>
    <row r="129" spans="1:4" ht="54" thickTop="1" thickBot="1">
      <c r="A129" s="137" t="s">
        <v>1565</v>
      </c>
      <c r="B129" s="138" t="s">
        <v>1612</v>
      </c>
      <c r="C129" s="133" t="s">
        <v>233</v>
      </c>
      <c r="D129" s="179">
        <f>VLOOKUP('431.1.2'!A88,'431.1.2'!A88:N235,14,FALSE)</f>
        <v>8802.4249503926476</v>
      </c>
    </row>
    <row r="130" spans="1:4" ht="54" thickTop="1" thickBot="1">
      <c r="A130" s="137" t="s">
        <v>1568</v>
      </c>
      <c r="B130" s="138" t="s">
        <v>1613</v>
      </c>
      <c r="C130" s="133" t="s">
        <v>233</v>
      </c>
      <c r="D130" s="179">
        <f>VLOOKUP('431.2.1'!A88,'431.2.1'!A88:N236,14,FALSE)</f>
        <v>13844.528389010897</v>
      </c>
    </row>
    <row r="131" spans="1:4" ht="54" thickTop="1" thickBot="1">
      <c r="A131" s="137" t="s">
        <v>1569</v>
      </c>
      <c r="B131" s="138" t="s">
        <v>1614</v>
      </c>
      <c r="C131" s="133" t="s">
        <v>233</v>
      </c>
      <c r="D131" s="179">
        <f>VLOOKUP('431.2.2'!A88,'431.2.2'!A88:N237,14,FALSE)</f>
        <v>10896.307094312126</v>
      </c>
    </row>
    <row r="132" spans="1:4" ht="54" thickTop="1" thickBot="1">
      <c r="A132" s="137" t="s">
        <v>1050</v>
      </c>
      <c r="B132" s="138" t="s">
        <v>1210</v>
      </c>
      <c r="C132" s="133" t="s">
        <v>233</v>
      </c>
      <c r="D132" s="179">
        <f>VLOOKUP('432.1'!A88,'432.1'!A88:N238,14,FALSE)</f>
        <v>3785.6821521815327</v>
      </c>
    </row>
    <row r="133" spans="1:4" ht="54" thickTop="1" thickBot="1">
      <c r="A133" s="137" t="s">
        <v>1051</v>
      </c>
      <c r="B133" s="138" t="s">
        <v>1964</v>
      </c>
      <c r="C133" s="133" t="s">
        <v>233</v>
      </c>
      <c r="D133" s="179">
        <f>VLOOKUP('432.2'!A88,'432.2'!A88:N239,14,FALSE)</f>
        <v>3658.1308519915065</v>
      </c>
    </row>
    <row r="134" spans="1:4" ht="54" thickTop="1" thickBot="1">
      <c r="A134" s="137" t="s">
        <v>1052</v>
      </c>
      <c r="B134" s="138" t="s">
        <v>1965</v>
      </c>
      <c r="C134" s="133" t="s">
        <v>233</v>
      </c>
      <c r="D134" s="179">
        <f>VLOOKUP('433.1'!A88,'433.1'!A88:N240,14,FALSE)</f>
        <v>3803.3931540144449</v>
      </c>
    </row>
    <row r="135" spans="1:4" ht="54" thickTop="1" thickBot="1">
      <c r="A135" s="137" t="s">
        <v>1053</v>
      </c>
      <c r="B135" s="138" t="s">
        <v>1966</v>
      </c>
      <c r="C135" s="133" t="s">
        <v>233</v>
      </c>
      <c r="D135" s="179">
        <f>VLOOKUP('433.2'!A88,'433.2'!A88:N241,14,FALSE)</f>
        <v>3660.3885163695813</v>
      </c>
    </row>
    <row r="136" spans="1:4" ht="54" thickTop="1" thickBot="1">
      <c r="A136" s="137" t="s">
        <v>1054</v>
      </c>
      <c r="B136" s="138" t="s">
        <v>1967</v>
      </c>
      <c r="C136" s="133" t="s">
        <v>233</v>
      </c>
      <c r="D136" s="179">
        <f>VLOOKUP('433.3'!A88,'433.3'!A88:N242,14,FALSE)</f>
        <v>4101.4046422026522</v>
      </c>
    </row>
    <row r="137" spans="1:4" ht="54" thickTop="1" thickBot="1">
      <c r="A137" s="137" t="s">
        <v>1055</v>
      </c>
      <c r="B137" s="138" t="s">
        <v>1211</v>
      </c>
      <c r="C137" s="133" t="s">
        <v>233</v>
      </c>
      <c r="D137" s="179">
        <f>VLOOKUP('433.4'!A88,'433.4'!A88:N243,14,FALSE)</f>
        <v>2659.3947646127845</v>
      </c>
    </row>
    <row r="138" spans="1:4" ht="54" thickTop="1" thickBot="1">
      <c r="A138" s="137" t="s">
        <v>1056</v>
      </c>
      <c r="B138" s="138" t="s">
        <v>1968</v>
      </c>
      <c r="C138" s="133" t="s">
        <v>233</v>
      </c>
      <c r="D138" s="179">
        <f>VLOOKUP('433.5'!A88,'433.5'!A88:N244,14,FALSE)</f>
        <v>4512.2595048205176</v>
      </c>
    </row>
    <row r="139" spans="1:4" ht="54" thickTop="1" thickBot="1">
      <c r="A139" s="137" t="s">
        <v>1057</v>
      </c>
      <c r="B139" s="138" t="s">
        <v>1969</v>
      </c>
      <c r="C139" s="133" t="s">
        <v>233</v>
      </c>
      <c r="D139" s="179">
        <f>VLOOKUP('433.6'!A88,'433.6'!A88:N245,14,FALSE)</f>
        <v>4344.1719039932859</v>
      </c>
    </row>
    <row r="140" spans="1:4" ht="54" thickTop="1" thickBot="1">
      <c r="A140" s="137" t="s">
        <v>1058</v>
      </c>
      <c r="B140" s="138" t="s">
        <v>1970</v>
      </c>
      <c r="C140" s="133" t="s">
        <v>233</v>
      </c>
      <c r="D140" s="179">
        <f>VLOOKUP('433.7'!A88,'433.7'!A88:N246,14,FALSE)</f>
        <v>4930.232990837445</v>
      </c>
    </row>
    <row r="141" spans="1:4" ht="54" thickTop="1" thickBot="1">
      <c r="A141" s="137" t="s">
        <v>1059</v>
      </c>
      <c r="B141" s="138" t="s">
        <v>1212</v>
      </c>
      <c r="C141" s="133" t="s">
        <v>233</v>
      </c>
      <c r="D141" s="179">
        <f>VLOOKUP('433.8'!A88,'433.8'!A88:N247,14,FALSE)</f>
        <v>3177.4124825095305</v>
      </c>
    </row>
    <row r="142" spans="1:4" ht="54" thickTop="1" thickBot="1">
      <c r="A142" s="137" t="s">
        <v>1060</v>
      </c>
      <c r="B142" s="138" t="s">
        <v>1971</v>
      </c>
      <c r="C142" s="133" t="s">
        <v>387</v>
      </c>
      <c r="D142" s="179">
        <f>VLOOKUP('440.1'!A89,'440.1'!A89:N248,14,FALSE)</f>
        <v>208471.56658748706</v>
      </c>
    </row>
    <row r="143" spans="1:4" ht="54" thickTop="1" thickBot="1">
      <c r="A143" s="137" t="s">
        <v>1061</v>
      </c>
      <c r="B143" s="138" t="s">
        <v>1972</v>
      </c>
      <c r="C143" s="133" t="s">
        <v>387</v>
      </c>
      <c r="D143" s="179">
        <f>VLOOKUP('440.2'!A93,'440.2'!A93:N250,14,FALSE)</f>
        <v>208471.56658748706</v>
      </c>
    </row>
    <row r="144" spans="1:4" ht="54" thickTop="1" thickBot="1">
      <c r="A144" s="137" t="s">
        <v>1062</v>
      </c>
      <c r="B144" s="138" t="s">
        <v>1973</v>
      </c>
      <c r="C144" s="133" t="s">
        <v>387</v>
      </c>
      <c r="D144" s="179">
        <f>VLOOKUP('440.3'!A93,'440.3'!A93:N252,14,FALSE)</f>
        <v>208471.56658748706</v>
      </c>
    </row>
    <row r="145" spans="1:4" ht="54" thickTop="1" thickBot="1">
      <c r="A145" s="137" t="s">
        <v>1063</v>
      </c>
      <c r="B145" s="138" t="s">
        <v>1213</v>
      </c>
      <c r="C145" s="133" t="s">
        <v>387</v>
      </c>
      <c r="D145" s="179">
        <f>VLOOKUP('440.4'!A93,'440.4'!A93:N254,14,FALSE)</f>
        <v>228071.06314082473</v>
      </c>
    </row>
    <row r="146" spans="1:4" ht="54" thickTop="1" thickBot="1">
      <c r="A146" s="137" t="s">
        <v>1064</v>
      </c>
      <c r="B146" s="138" t="s">
        <v>1974</v>
      </c>
      <c r="C146" s="133" t="s">
        <v>387</v>
      </c>
      <c r="D146" s="179">
        <f>VLOOKUP('441.1'!A93,'441.1'!A93:N256,14,FALSE)</f>
        <v>208471.56658748706</v>
      </c>
    </row>
    <row r="147" spans="1:4" ht="54" thickTop="1" thickBot="1">
      <c r="A147" s="137" t="s">
        <v>1065</v>
      </c>
      <c r="B147" s="138" t="s">
        <v>1975</v>
      </c>
      <c r="C147" s="133" t="s">
        <v>387</v>
      </c>
      <c r="D147" s="179">
        <f>VLOOKUP('441.2'!A92,'441.2'!A92:N258,14,FALSE)</f>
        <v>208471.56658748706</v>
      </c>
    </row>
    <row r="148" spans="1:4" ht="54" thickTop="1" thickBot="1">
      <c r="A148" s="137" t="s">
        <v>1066</v>
      </c>
      <c r="B148" s="138" t="s">
        <v>1976</v>
      </c>
      <c r="C148" s="133" t="s">
        <v>387</v>
      </c>
      <c r="D148" s="179">
        <f>VLOOKUP('441.3'!A93,'441.3'!A93:N260,14,FALSE)</f>
        <v>208471.56658748706</v>
      </c>
    </row>
    <row r="149" spans="1:4" ht="54" thickTop="1" thickBot="1">
      <c r="A149" s="137" t="s">
        <v>1067</v>
      </c>
      <c r="B149" s="138" t="s">
        <v>1977</v>
      </c>
      <c r="C149" s="133" t="s">
        <v>387</v>
      </c>
      <c r="D149" s="179">
        <f>VLOOKUP('441.4'!A92,'441.4'!A92:N262,14,FALSE)</f>
        <v>228071.06314082473</v>
      </c>
    </row>
    <row r="150" spans="1:4" ht="54" thickTop="1" thickBot="1">
      <c r="A150" s="137" t="s">
        <v>1068</v>
      </c>
      <c r="B150" s="138" t="s">
        <v>1957</v>
      </c>
      <c r="C150" s="133" t="s">
        <v>387</v>
      </c>
      <c r="D150" s="179">
        <f>VLOOKUP('450.1'!A95,'450.1'!A95:N264,14,FALSE)</f>
        <v>244374.51354084274</v>
      </c>
    </row>
    <row r="151" spans="1:4" ht="54" thickTop="1" thickBot="1">
      <c r="A151" s="137" t="s">
        <v>1069</v>
      </c>
      <c r="B151" s="138" t="s">
        <v>1978</v>
      </c>
      <c r="C151" s="133" t="s">
        <v>387</v>
      </c>
      <c r="D151" s="179">
        <f>VLOOKUP('450.2'!A93,'450.2'!A93:N266,14,FALSE)</f>
        <v>244374.51354084274</v>
      </c>
    </row>
    <row r="152" spans="1:4" ht="54" thickTop="1" thickBot="1">
      <c r="A152" s="137" t="s">
        <v>1070</v>
      </c>
      <c r="B152" s="138" t="s">
        <v>1979</v>
      </c>
      <c r="C152" s="133" t="s">
        <v>387</v>
      </c>
      <c r="D152" s="179">
        <f>VLOOKUP('450.3'!A93,'450.3'!A93:N268,14,FALSE)</f>
        <v>244374.51354084274</v>
      </c>
    </row>
    <row r="153" spans="1:4" ht="54" thickTop="1" thickBot="1">
      <c r="A153" s="137" t="s">
        <v>1071</v>
      </c>
      <c r="B153" s="138" t="s">
        <v>1980</v>
      </c>
      <c r="C153" s="133" t="s">
        <v>387</v>
      </c>
      <c r="D153" s="179">
        <f>VLOOKUP('450.4'!A92,'450.4'!A92:N270,14,FALSE)</f>
        <v>244374.51354084274</v>
      </c>
    </row>
    <row r="154" spans="1:4" ht="63.75" customHeight="1" thickTop="1" thickBot="1">
      <c r="A154" s="137" t="s">
        <v>1072</v>
      </c>
      <c r="B154" s="138" t="s">
        <v>1981</v>
      </c>
      <c r="C154" s="133" t="s">
        <v>387</v>
      </c>
      <c r="D154" s="179">
        <f>VLOOKUP('450.5'!A92,'450.5'!A92:N272,14,FALSE)</f>
        <v>244374.51354084274</v>
      </c>
    </row>
    <row r="155" spans="1:4" ht="54" thickTop="1" thickBot="1">
      <c r="A155" s="137" t="s">
        <v>1073</v>
      </c>
      <c r="B155" s="138" t="s">
        <v>1982</v>
      </c>
      <c r="C155" s="133" t="s">
        <v>387</v>
      </c>
      <c r="D155" s="179">
        <f>VLOOKUP('450.6'!A93,'450.6'!A93:N274,14,FALSE)</f>
        <v>244374.51354084274</v>
      </c>
    </row>
    <row r="156" spans="1:4" ht="54" thickTop="1" thickBot="1">
      <c r="A156" s="137" t="s">
        <v>1074</v>
      </c>
      <c r="B156" s="138" t="s">
        <v>1983</v>
      </c>
      <c r="C156" s="133" t="s">
        <v>387</v>
      </c>
      <c r="D156" s="179">
        <f>VLOOKUP('450.7'!A93,'450.7'!A93:N275,14,FALSE)</f>
        <v>244374.51354084274</v>
      </c>
    </row>
    <row r="157" spans="1:4" ht="54" thickTop="1" thickBot="1">
      <c r="A157" s="137" t="s">
        <v>1075</v>
      </c>
      <c r="B157" s="138" t="s">
        <v>1984</v>
      </c>
      <c r="C157" s="133" t="s">
        <v>387</v>
      </c>
      <c r="D157" s="179">
        <f>VLOOKUP('450.8'!A93,'450.8'!A93:N276,14,FALSE)</f>
        <v>244374.51354084274</v>
      </c>
    </row>
    <row r="158" spans="1:4" ht="54" thickTop="1" thickBot="1">
      <c r="A158" s="137" t="s">
        <v>1584</v>
      </c>
      <c r="B158" s="138" t="s">
        <v>1615</v>
      </c>
      <c r="C158" s="133" t="s">
        <v>387</v>
      </c>
      <c r="D158" s="179">
        <f>VLOOKUP('450.10'!A92,'450.10'!A92:N277,14,FALSE)</f>
        <v>283068.2900051343</v>
      </c>
    </row>
    <row r="159" spans="1:4" ht="54" thickTop="1" thickBot="1">
      <c r="A159" s="137" t="s">
        <v>1586</v>
      </c>
      <c r="B159" s="138" t="s">
        <v>1616</v>
      </c>
      <c r="C159" s="133" t="s">
        <v>387</v>
      </c>
      <c r="D159" s="179">
        <f>VLOOKUP('450.11'!A92,'450.11'!A92:N278,14,FALSE)</f>
        <v>283068.2900051343</v>
      </c>
    </row>
    <row r="160" spans="1:4" ht="54" thickTop="1" thickBot="1">
      <c r="A160" s="137" t="s">
        <v>1588</v>
      </c>
      <c r="B160" s="138" t="s">
        <v>1617</v>
      </c>
      <c r="C160" s="133" t="s">
        <v>387</v>
      </c>
      <c r="D160" s="179">
        <f>VLOOKUP('450.12'!A92,'450.11'!A92:N279,14,FALSE)</f>
        <v>283068.2900051343</v>
      </c>
    </row>
    <row r="161" spans="1:4" ht="54" thickTop="1" thickBot="1">
      <c r="A161" s="137" t="s">
        <v>1076</v>
      </c>
      <c r="B161" s="138" t="s">
        <v>1985</v>
      </c>
      <c r="C161" s="133" t="s">
        <v>387</v>
      </c>
      <c r="D161" s="179">
        <f>VLOOKUP('451.1'!A92,'451.1'!A92:N280,14,FALSE)</f>
        <v>244374.51354084274</v>
      </c>
    </row>
    <row r="162" spans="1:4" ht="54" thickTop="1" thickBot="1">
      <c r="A162" s="137" t="s">
        <v>1077</v>
      </c>
      <c r="B162" s="138" t="s">
        <v>1986</v>
      </c>
      <c r="C162" s="133" t="s">
        <v>387</v>
      </c>
      <c r="D162" s="179">
        <f>VLOOKUP('451.2'!A93,'451.2'!A93:N281,14,FALSE)</f>
        <v>244374.51354084274</v>
      </c>
    </row>
    <row r="163" spans="1:4" ht="54" thickTop="1" thickBot="1">
      <c r="A163" s="137" t="s">
        <v>1078</v>
      </c>
      <c r="B163" s="138" t="s">
        <v>1987</v>
      </c>
      <c r="C163" s="133" t="s">
        <v>387</v>
      </c>
      <c r="D163" s="179">
        <f>VLOOKUP('451.3'!A92,'451.3'!A92:N282,14,FALSE)</f>
        <v>244374.51354084274</v>
      </c>
    </row>
    <row r="164" spans="1:4" ht="54" thickTop="1" thickBot="1">
      <c r="A164" s="137" t="s">
        <v>1079</v>
      </c>
      <c r="B164" s="138" t="s">
        <v>1988</v>
      </c>
      <c r="C164" s="133" t="s">
        <v>387</v>
      </c>
      <c r="D164" s="179">
        <f>VLOOKUP('451.4'!A92,'451.4'!A92:N283,14,FALSE)</f>
        <v>283068.2900051343</v>
      </c>
    </row>
    <row r="165" spans="1:4" ht="54" thickTop="1" thickBot="1">
      <c r="A165" s="137" t="s">
        <v>1080</v>
      </c>
      <c r="B165" s="138" t="s">
        <v>1989</v>
      </c>
      <c r="C165" s="133" t="s">
        <v>387</v>
      </c>
      <c r="D165" s="179">
        <f>VLOOKUP('452.1'!A93,'452.1'!A93:N284,14,FALSE)</f>
        <v>244374.51354084274</v>
      </c>
    </row>
    <row r="166" spans="1:4" ht="54" thickTop="1" thickBot="1">
      <c r="A166" s="137" t="s">
        <v>1081</v>
      </c>
      <c r="B166" s="138" t="s">
        <v>1990</v>
      </c>
      <c r="C166" s="133" t="s">
        <v>387</v>
      </c>
      <c r="D166" s="179">
        <f>VLOOKUP('452.2'!A93,'452.2'!A93:N285,14,FALSE)</f>
        <v>244374.51354084274</v>
      </c>
    </row>
    <row r="167" spans="1:4" ht="54" thickTop="1" thickBot="1">
      <c r="A167" s="137" t="s">
        <v>1082</v>
      </c>
      <c r="B167" s="138" t="s">
        <v>1991</v>
      </c>
      <c r="C167" s="133" t="s">
        <v>387</v>
      </c>
      <c r="D167" s="179">
        <f>VLOOKUP('452.3'!A92,'452.3'!A92:N286,14,FALSE)</f>
        <v>244374.51354084274</v>
      </c>
    </row>
    <row r="168" spans="1:4" ht="54" thickTop="1" thickBot="1">
      <c r="A168" s="137" t="s">
        <v>1083</v>
      </c>
      <c r="B168" s="138" t="s">
        <v>1992</v>
      </c>
      <c r="C168" s="133" t="s">
        <v>387</v>
      </c>
      <c r="D168" s="179">
        <f>VLOOKUP('452.4'!A93,'452.4'!A93:N287,14,FALSE)</f>
        <v>244374.51354084274</v>
      </c>
    </row>
    <row r="169" spans="1:4" ht="54" thickTop="1" thickBot="1">
      <c r="A169" s="137" t="s">
        <v>1084</v>
      </c>
      <c r="B169" s="138" t="s">
        <v>1214</v>
      </c>
      <c r="C169" s="133" t="s">
        <v>387</v>
      </c>
      <c r="D169" s="179">
        <f>VLOOKUP('453.1'!A92,'453.1'!A92:N288,14,FALSE)</f>
        <v>246011.1430709681</v>
      </c>
    </row>
    <row r="170" spans="1:4" ht="54" thickTop="1" thickBot="1">
      <c r="A170" s="137" t="s">
        <v>1085</v>
      </c>
      <c r="B170" s="138" t="s">
        <v>1993</v>
      </c>
      <c r="C170" s="133" t="s">
        <v>233</v>
      </c>
      <c r="D170" s="179">
        <f>VLOOKUP('460.1'!A87,'460.1'!A87:N289,14,FALSE)</f>
        <v>4060.6120540114634</v>
      </c>
    </row>
    <row r="171" spans="1:4" ht="54" thickTop="1" thickBot="1">
      <c r="A171" s="196" t="s">
        <v>2017</v>
      </c>
      <c r="B171" s="138" t="s">
        <v>2073</v>
      </c>
      <c r="C171" s="133" t="s">
        <v>233</v>
      </c>
      <c r="D171" s="179">
        <f>VLOOKUP('460.2'!A87,'460.2'!A87:N290,14,FALSE)</f>
        <v>2030.3060270057317</v>
      </c>
    </row>
    <row r="172" spans="1:4" ht="51.75" customHeight="1" thickTop="1" thickBot="1">
      <c r="A172" s="137" t="s">
        <v>1086</v>
      </c>
      <c r="B172" s="138" t="s">
        <v>1215</v>
      </c>
      <c r="C172" s="133" t="s">
        <v>387</v>
      </c>
      <c r="D172" s="179">
        <f>VLOOKUP('461.1'!A87,'461.1'!A87:N291,14,FALSE)</f>
        <v>76809.308055875896</v>
      </c>
    </row>
    <row r="173" spans="1:4" ht="54" thickTop="1" thickBot="1">
      <c r="A173" s="137" t="s">
        <v>1087</v>
      </c>
      <c r="B173" s="138" t="s">
        <v>1216</v>
      </c>
      <c r="C173" s="133" t="s">
        <v>387</v>
      </c>
      <c r="D173" s="179">
        <f>VLOOKUP('461.2'!A89,'461.2'!A89:N294,14,FALSE)</f>
        <v>89570.378227003588</v>
      </c>
    </row>
    <row r="174" spans="1:4" ht="54" thickTop="1" thickBot="1">
      <c r="A174" s="137" t="s">
        <v>1598</v>
      </c>
      <c r="B174" s="138" t="s">
        <v>2078</v>
      </c>
      <c r="C174" s="133" t="s">
        <v>387</v>
      </c>
      <c r="D174" s="179">
        <f>VLOOKUP('462.1.1'!A88,'462.1.1'!A88:N293,14,FALSE)</f>
        <v>129265.11350582927</v>
      </c>
    </row>
    <row r="175" spans="1:4" ht="54" thickTop="1" thickBot="1">
      <c r="A175" s="137" t="s">
        <v>1599</v>
      </c>
      <c r="B175" s="138" t="s">
        <v>2079</v>
      </c>
      <c r="C175" s="133" t="s">
        <v>387</v>
      </c>
      <c r="D175" s="179">
        <f>VLOOKUP('462.1.2'!A88,'462.1.2'!A88:N294,14,FALSE)</f>
        <v>147153.14255442077</v>
      </c>
    </row>
    <row r="176" spans="1:4" ht="54" thickTop="1" thickBot="1">
      <c r="A176" s="137" t="s">
        <v>1600</v>
      </c>
      <c r="B176" s="138" t="s">
        <v>2082</v>
      </c>
      <c r="C176" s="133" t="s">
        <v>387</v>
      </c>
      <c r="D176" s="179">
        <f>VLOOKUP('462.2.1'!A88,'462.2.1'!A88:N295,14,FALSE)</f>
        <v>140331.40779537955</v>
      </c>
    </row>
    <row r="177" spans="1:4" ht="54" thickTop="1" thickBot="1">
      <c r="A177" s="137" t="s">
        <v>1601</v>
      </c>
      <c r="B177" s="138" t="s">
        <v>2083</v>
      </c>
      <c r="C177" s="133" t="s">
        <v>387</v>
      </c>
      <c r="D177" s="179">
        <f>VLOOKUP('462.2.2'!A88,'462.2.2'!A88:N296,14,FALSE)</f>
        <v>158219.43684397105</v>
      </c>
    </row>
    <row r="178" spans="1:4" ht="54" thickTop="1" thickBot="1">
      <c r="A178" s="137" t="s">
        <v>1088</v>
      </c>
      <c r="B178" s="138" t="s">
        <v>1618</v>
      </c>
      <c r="C178" s="133" t="s">
        <v>233</v>
      </c>
      <c r="D178" s="179">
        <f>VLOOKUP('464.1'!A88,'464.1'!A88:N297,14,FALSE)</f>
        <v>8005.6236050392445</v>
      </c>
    </row>
    <row r="179" spans="1:4" ht="54" thickTop="1" thickBot="1">
      <c r="A179" s="137" t="s">
        <v>1089</v>
      </c>
      <c r="B179" s="138" t="s">
        <v>1619</v>
      </c>
      <c r="C179" s="133" t="s">
        <v>387</v>
      </c>
      <c r="D179" s="179">
        <f>VLOOKUP('465.1'!A92,'465.1'!A92:N298,14,FALSE)</f>
        <v>77221.279265241392</v>
      </c>
    </row>
    <row r="180" spans="1:4" ht="54" thickTop="1" thickBot="1">
      <c r="A180" s="137" t="s">
        <v>1602</v>
      </c>
      <c r="B180" s="138" t="s">
        <v>1620</v>
      </c>
      <c r="C180" s="133" t="s">
        <v>387</v>
      </c>
      <c r="D180" s="179">
        <f>VLOOKUP('465.2'!A92,'465.2'!A92:N299,14,FALSE)</f>
        <v>22716.254447324696</v>
      </c>
    </row>
    <row r="181" spans="1:4" ht="54" thickTop="1" thickBot="1">
      <c r="A181" s="137" t="s">
        <v>1090</v>
      </c>
      <c r="B181" s="138" t="s">
        <v>1621</v>
      </c>
      <c r="C181" s="133" t="s">
        <v>144</v>
      </c>
      <c r="D181" s="179">
        <f>VLOOKUP('466.1'!A92,'466.1'!A92:N300,14,FALSE)</f>
        <v>2046.0874037886865</v>
      </c>
    </row>
    <row r="182" spans="1:4" ht="54" thickTop="1" thickBot="1">
      <c r="A182" s="137" t="s">
        <v>1091</v>
      </c>
      <c r="B182" s="138" t="s">
        <v>1622</v>
      </c>
      <c r="C182" s="133" t="s">
        <v>144</v>
      </c>
      <c r="D182" s="179">
        <f>VLOOKUP('466.2'!A96,'466.2'!A96:N301,14,FALSE)</f>
        <v>2638.678946004668</v>
      </c>
    </row>
    <row r="183" spans="1:4" ht="54" thickTop="1" thickBot="1">
      <c r="A183" s="139" t="s">
        <v>1092</v>
      </c>
      <c r="B183" s="140" t="s">
        <v>1735</v>
      </c>
      <c r="C183" s="133" t="s">
        <v>387</v>
      </c>
      <c r="D183" s="179">
        <f>VLOOKUP('500.1'!A95,'500.1'!A95:N302,14,FALSE)</f>
        <v>777021.44323756336</v>
      </c>
    </row>
    <row r="184" spans="1:4" ht="54" thickTop="1" thickBot="1">
      <c r="A184" s="137" t="s">
        <v>1624</v>
      </c>
      <c r="B184" s="138" t="s">
        <v>1736</v>
      </c>
      <c r="C184" s="133" t="s">
        <v>387</v>
      </c>
      <c r="D184" s="179">
        <f>VLOOKUP('500.2'!A95,'500.2'!A95:N303,14,FALSE)</f>
        <v>803775.88367572823</v>
      </c>
    </row>
    <row r="185" spans="1:4" ht="57.75" thickTop="1" thickBot="1">
      <c r="A185" s="137" t="s">
        <v>1093</v>
      </c>
      <c r="B185" s="138" t="s">
        <v>1875</v>
      </c>
      <c r="C185" s="133" t="s">
        <v>377</v>
      </c>
      <c r="D185" s="179">
        <f>VLOOKUP('501.1'!A88,'501.1'!A88:N304,14,FALSE)</f>
        <v>616.87714665639612</v>
      </c>
    </row>
    <row r="186" spans="1:4" ht="57.75" thickTop="1" thickBot="1">
      <c r="A186" s="137" t="s">
        <v>1626</v>
      </c>
      <c r="B186" s="138" t="s">
        <v>1876</v>
      </c>
      <c r="C186" s="133" t="s">
        <v>377</v>
      </c>
      <c r="D186" s="179">
        <f>VLOOKUP('501.10'!A88,'501.10'!A88:N305,14,FALSE)</f>
        <v>708.5357792963797</v>
      </c>
    </row>
    <row r="187" spans="1:4" ht="57.75" thickTop="1" thickBot="1">
      <c r="A187" s="137" t="s">
        <v>1627</v>
      </c>
      <c r="B187" s="138" t="s">
        <v>1877</v>
      </c>
      <c r="C187" s="133" t="s">
        <v>377</v>
      </c>
      <c r="D187" s="179">
        <f>VLOOKUP('501.20'!A88,'501.20'!A88:N306,14,FALSE)</f>
        <v>574.51678068785111</v>
      </c>
    </row>
    <row r="188" spans="1:4" ht="54" thickTop="1" thickBot="1">
      <c r="A188" s="137" t="s">
        <v>1628</v>
      </c>
      <c r="B188" s="138" t="s">
        <v>1737</v>
      </c>
      <c r="C188" s="133" t="s">
        <v>387</v>
      </c>
      <c r="D188" s="179">
        <f>VLOOKUP('505.1'!A84,'505.1'!A84:N307,14,FALSE)</f>
        <v>725695.89168543089</v>
      </c>
    </row>
    <row r="189" spans="1:4" ht="54" thickTop="1" thickBot="1">
      <c r="A189" s="137" t="s">
        <v>1094</v>
      </c>
      <c r="B189" s="138" t="s">
        <v>1738</v>
      </c>
      <c r="C189" s="133" t="s">
        <v>233</v>
      </c>
      <c r="D189" s="179">
        <f>VLOOKUP('510.1'!A84,'510.1'!A84:N308,14,FALSE)</f>
        <v>121966.50619740394</v>
      </c>
    </row>
    <row r="190" spans="1:4" ht="54" thickTop="1" thickBot="1">
      <c r="A190" s="137" t="s">
        <v>1632</v>
      </c>
      <c r="B190" s="138" t="s">
        <v>1217</v>
      </c>
      <c r="C190" s="133" t="s">
        <v>387</v>
      </c>
      <c r="D190" s="179">
        <f>VLOOKUP('600.1.1'!A85,'600.1.1'!A85:N311,14,FALSE)</f>
        <v>16677.038550695783</v>
      </c>
    </row>
    <row r="191" spans="1:4" ht="54" thickTop="1" thickBot="1">
      <c r="A191" s="137" t="s">
        <v>1633</v>
      </c>
      <c r="B191" s="138" t="s">
        <v>1739</v>
      </c>
      <c r="C191" s="133" t="s">
        <v>387</v>
      </c>
      <c r="D191" s="179">
        <f>VLOOKUP('600.2.1'!A88,'600.2.1'!A88:N310,14,FALSE)</f>
        <v>75040.844117038985</v>
      </c>
    </row>
    <row r="192" spans="1:4" ht="54" thickTop="1" thickBot="1">
      <c r="A192" s="137" t="s">
        <v>1634</v>
      </c>
      <c r="B192" s="138" t="s">
        <v>1740</v>
      </c>
      <c r="C192" s="133" t="s">
        <v>387</v>
      </c>
      <c r="D192" s="179">
        <f>VLOOKUP('600.2.2'!A90,'600.2.2'!A90:N312,14,FALSE)</f>
        <v>116919.24765375146</v>
      </c>
    </row>
    <row r="193" spans="1:4" ht="54" thickTop="1" thickBot="1">
      <c r="A193" s="137" t="s">
        <v>1635</v>
      </c>
      <c r="B193" s="138" t="s">
        <v>1741</v>
      </c>
      <c r="C193" s="133" t="s">
        <v>387</v>
      </c>
      <c r="D193" s="179">
        <f>VLOOKUP('600.2.3'!A89,'600.2.3'!A89:N312,14,FALSE)</f>
        <v>17163.734551388683</v>
      </c>
    </row>
    <row r="194" spans="1:4" ht="54" thickTop="1" thickBot="1">
      <c r="A194" s="137" t="s">
        <v>1636</v>
      </c>
      <c r="B194" s="138" t="s">
        <v>1742</v>
      </c>
      <c r="C194" s="133" t="s">
        <v>387</v>
      </c>
      <c r="D194" s="179">
        <f>VLOOKUP('600.2.4'!A88,'600.2.4'!A88:N312,14,FALSE)</f>
        <v>22307.87751813939</v>
      </c>
    </row>
    <row r="195" spans="1:4" ht="54" thickTop="1" thickBot="1">
      <c r="A195" s="137" t="s">
        <v>1095</v>
      </c>
      <c r="B195" s="138" t="s">
        <v>2094</v>
      </c>
      <c r="C195" s="133" t="s">
        <v>387</v>
      </c>
      <c r="D195" s="179">
        <f>VLOOKUP('610.1'!A89,'610.1'!A89:N314,14,FALSE)</f>
        <v>47002.520292315799</v>
      </c>
    </row>
    <row r="196" spans="1:4" ht="54" thickTop="1" thickBot="1">
      <c r="A196" s="137" t="s">
        <v>1096</v>
      </c>
      <c r="B196" s="138" t="s">
        <v>1743</v>
      </c>
      <c r="C196" s="133" t="s">
        <v>387</v>
      </c>
      <c r="D196" s="179">
        <f>VLOOKUP('610.2'!A89,'610.2'!A89:N315,14,FALSE)</f>
        <v>33102.85237719502</v>
      </c>
    </row>
    <row r="197" spans="1:4" ht="54" thickTop="1" thickBot="1">
      <c r="A197" s="137" t="s">
        <v>1638</v>
      </c>
      <c r="B197" s="138" t="s">
        <v>1744</v>
      </c>
      <c r="C197" s="133" t="s">
        <v>387</v>
      </c>
      <c r="D197" s="179">
        <f>VLOOKUP('610.3'!A89,'610.3'!A89:N316,14,FALSE)</f>
        <v>98699.088457763719</v>
      </c>
    </row>
    <row r="198" spans="1:4" ht="54" thickTop="1" thickBot="1">
      <c r="A198" s="137" t="s">
        <v>1640</v>
      </c>
      <c r="B198" s="138" t="s">
        <v>1745</v>
      </c>
      <c r="C198" s="133" t="s">
        <v>387</v>
      </c>
      <c r="D198" s="179">
        <f>VLOOKUP('610.4'!A89,'610.4'!A89:N317,14,FALSE)</f>
        <v>124488.7704010033</v>
      </c>
    </row>
    <row r="199" spans="1:4" ht="54" thickTop="1" thickBot="1">
      <c r="A199" s="137" t="s">
        <v>1642</v>
      </c>
      <c r="B199" s="138" t="s">
        <v>1218</v>
      </c>
      <c r="C199" s="133" t="s">
        <v>387</v>
      </c>
      <c r="D199" s="179">
        <f>VLOOKUP('610.5'!A89,'610.5'!A89:N318,14,FALSE)</f>
        <v>109949.03385988559</v>
      </c>
    </row>
    <row r="200" spans="1:4" ht="54" thickTop="1" thickBot="1">
      <c r="A200" s="137" t="s">
        <v>1644</v>
      </c>
      <c r="B200" s="138" t="s">
        <v>1746</v>
      </c>
      <c r="C200" s="133" t="s">
        <v>387</v>
      </c>
      <c r="D200" s="179">
        <f>VLOOKUP('610.6'!A89,'610.6'!A89:N319,14,FALSE)</f>
        <v>78451.294273296226</v>
      </c>
    </row>
    <row r="201" spans="1:4" ht="54" thickTop="1" thickBot="1">
      <c r="A201" s="137" t="s">
        <v>1646</v>
      </c>
      <c r="B201" s="138" t="s">
        <v>1747</v>
      </c>
      <c r="C201" s="133" t="s">
        <v>387</v>
      </c>
      <c r="D201" s="179">
        <f>VLOOKUP('610.7'!A89,'610.7'!A89:N320,14,FALSE)</f>
        <v>107262.94176522069</v>
      </c>
    </row>
    <row r="202" spans="1:4" ht="54" thickTop="1" thickBot="1">
      <c r="A202" s="137" t="s">
        <v>1097</v>
      </c>
      <c r="B202" s="138" t="s">
        <v>1748</v>
      </c>
      <c r="C202" s="133" t="s">
        <v>144</v>
      </c>
      <c r="D202" s="179">
        <f>VLOOKUP('620.1'!A88,'620.1'!A88:N321,14,FALSE)</f>
        <v>338853.11986111756</v>
      </c>
    </row>
    <row r="203" spans="1:4" ht="54" thickTop="1" thickBot="1">
      <c r="A203" s="137" t="s">
        <v>1098</v>
      </c>
      <c r="B203" s="138" t="s">
        <v>1878</v>
      </c>
      <c r="C203" s="133" t="s">
        <v>144</v>
      </c>
      <c r="D203" s="179">
        <f>VLOOKUP('620.2'!A88,'620.2'!A88:N322,14,FALSE)</f>
        <v>338853.11986111756</v>
      </c>
    </row>
    <row r="204" spans="1:4" ht="54" thickTop="1" thickBot="1">
      <c r="A204" s="137" t="s">
        <v>1099</v>
      </c>
      <c r="B204" s="138" t="s">
        <v>1749</v>
      </c>
      <c r="C204" s="133" t="s">
        <v>1845</v>
      </c>
      <c r="D204" s="179">
        <f>VLOOKUP('620.3'!A91,'620.3'!A91:N321,14,FALSE)</f>
        <v>58636033.834928066</v>
      </c>
    </row>
    <row r="205" spans="1:4" ht="54" thickTop="1" thickBot="1">
      <c r="A205" s="137" t="s">
        <v>1650</v>
      </c>
      <c r="B205" s="138" t="s">
        <v>1750</v>
      </c>
      <c r="C205" s="133" t="s">
        <v>144</v>
      </c>
      <c r="D205" s="179">
        <f>VLOOKUP('621.1.1'!A95,'621.1.1'!A95:N325,14,FALSE)</f>
        <v>2227951.0098034241</v>
      </c>
    </row>
    <row r="206" spans="1:4" ht="54" thickTop="1" thickBot="1">
      <c r="A206" s="137" t="s">
        <v>1652</v>
      </c>
      <c r="B206" s="138" t="s">
        <v>1751</v>
      </c>
      <c r="C206" s="133" t="s">
        <v>144</v>
      </c>
      <c r="D206" s="179">
        <f>VLOOKUP('621.1.2'!A99,'621.1.2'!A99:N326,14,FALSE)</f>
        <v>3101257.050795469</v>
      </c>
    </row>
    <row r="207" spans="1:4" ht="54" thickTop="1" thickBot="1">
      <c r="A207" s="137" t="s">
        <v>1100</v>
      </c>
      <c r="B207" s="138" t="s">
        <v>1752</v>
      </c>
      <c r="C207" s="133" t="s">
        <v>387</v>
      </c>
      <c r="D207" s="179">
        <f>VLOOKUP('621.2'!A89,'621.2'!A89:N326,14,FALSE)</f>
        <v>1937982.9432580248</v>
      </c>
    </row>
    <row r="208" spans="1:4" ht="54" thickTop="1" thickBot="1">
      <c r="A208" s="137" t="s">
        <v>1101</v>
      </c>
      <c r="B208" s="138" t="s">
        <v>1753</v>
      </c>
      <c r="C208" s="133" t="s">
        <v>144</v>
      </c>
      <c r="D208" s="179">
        <f>VLOOKUP('621.3'!A93,'621.3'!A93:N327,14,FALSE)</f>
        <v>55209417.531305157</v>
      </c>
    </row>
    <row r="209" spans="1:4" ht="54" thickTop="1" thickBot="1">
      <c r="A209" s="137" t="s">
        <v>1102</v>
      </c>
      <c r="B209" s="138" t="s">
        <v>1754</v>
      </c>
      <c r="C209" s="133" t="s">
        <v>387</v>
      </c>
      <c r="D209" s="179">
        <f>VLOOKUP('621.4'!A93,'621.4'!A93:N328,14,FALSE)</f>
        <v>49193628.533491462</v>
      </c>
    </row>
    <row r="210" spans="1:4" ht="54" thickTop="1" thickBot="1">
      <c r="A210" s="137" t="s">
        <v>1103</v>
      </c>
      <c r="B210" s="138" t="s">
        <v>1755</v>
      </c>
      <c r="C210" s="133" t="s">
        <v>144</v>
      </c>
      <c r="D210" s="179">
        <f>VLOOKUP('621.5'!A89,'621.5'!A89:N329,14,FALSE)</f>
        <v>2891927.4970867513</v>
      </c>
    </row>
    <row r="211" spans="1:4" ht="54" thickTop="1" thickBot="1">
      <c r="A211" s="137" t="s">
        <v>1656</v>
      </c>
      <c r="B211" s="138" t="s">
        <v>1756</v>
      </c>
      <c r="C211" s="133" t="s">
        <v>144</v>
      </c>
      <c r="D211" s="179">
        <f>VLOOKUP('621.5.1'!A89,'621.5.1'!A89:N330,14,FALSE)</f>
        <v>550506.35334414616</v>
      </c>
    </row>
    <row r="212" spans="1:4" ht="54" thickTop="1" thickBot="1">
      <c r="A212" s="137" t="s">
        <v>1104</v>
      </c>
      <c r="B212" s="138" t="s">
        <v>1757</v>
      </c>
      <c r="C212" s="133" t="s">
        <v>1845</v>
      </c>
      <c r="D212" s="179">
        <f>VLOOKUP('621.6'!A98,'621.6'!A98:N331,14,FALSE)</f>
        <v>57981957.696792364</v>
      </c>
    </row>
    <row r="213" spans="1:4" ht="54" thickTop="1" thickBot="1">
      <c r="A213" s="137" t="s">
        <v>1731</v>
      </c>
      <c r="B213" s="138" t="s">
        <v>1758</v>
      </c>
      <c r="C213" s="133" t="s">
        <v>1845</v>
      </c>
      <c r="D213" s="179">
        <f>VLOOKUP('621.7'!A89,'621.7'!A89:N332,14,FALSE)</f>
        <v>617725.93048272259</v>
      </c>
    </row>
    <row r="214" spans="1:4" ht="54" thickTop="1" thickBot="1">
      <c r="A214" s="137" t="s">
        <v>1105</v>
      </c>
      <c r="B214" s="138" t="s">
        <v>1994</v>
      </c>
      <c r="C214" s="133" t="s">
        <v>233</v>
      </c>
      <c r="D214" s="179">
        <f>VLOOKUP('622.1'!A89,'622.1'!A89:N333,14,FALSE)</f>
        <v>60015.017602057764</v>
      </c>
    </row>
    <row r="215" spans="1:4" ht="54" thickTop="1" thickBot="1">
      <c r="A215" s="137" t="s">
        <v>1106</v>
      </c>
      <c r="B215" s="138" t="s">
        <v>1759</v>
      </c>
      <c r="C215" s="133" t="s">
        <v>233</v>
      </c>
      <c r="D215" s="179">
        <f>VLOOKUP('622.2'!A89,'622.2'!A89:N335,14,FALSE)</f>
        <v>304930.75362385029</v>
      </c>
    </row>
    <row r="216" spans="1:4" ht="54" thickTop="1" thickBot="1">
      <c r="A216" s="137" t="s">
        <v>1107</v>
      </c>
      <c r="B216" s="138" t="s">
        <v>1760</v>
      </c>
      <c r="C216" s="133" t="s">
        <v>233</v>
      </c>
      <c r="D216" s="179">
        <f>VLOOKUP('622.3'!A89,'622.3'!A89:N336,14,FALSE)</f>
        <v>808498.31085337524</v>
      </c>
    </row>
    <row r="217" spans="1:4" ht="54" thickTop="1" thickBot="1">
      <c r="A217" s="137" t="s">
        <v>1108</v>
      </c>
      <c r="B217" s="138" t="s">
        <v>1761</v>
      </c>
      <c r="C217" s="133" t="s">
        <v>233</v>
      </c>
      <c r="D217" s="179">
        <f>VLOOKUP('622.4'!A89,'622.4'!A89:N337,14,FALSE)</f>
        <v>809777.748973115</v>
      </c>
    </row>
    <row r="218" spans="1:4" ht="54" thickTop="1" thickBot="1">
      <c r="A218" s="137" t="s">
        <v>1109</v>
      </c>
      <c r="B218" s="138" t="s">
        <v>1762</v>
      </c>
      <c r="C218" s="133" t="s">
        <v>144</v>
      </c>
      <c r="D218" s="179">
        <f>VLOOKUP('622.5'!A89,'622.5'!A89:N338,14,FALSE)</f>
        <v>145570.45927205286</v>
      </c>
    </row>
    <row r="219" spans="1:4" ht="54" thickTop="1" thickBot="1">
      <c r="A219" s="137" t="s">
        <v>1110</v>
      </c>
      <c r="B219" s="138" t="s">
        <v>1763</v>
      </c>
      <c r="C219" s="133" t="s">
        <v>144</v>
      </c>
      <c r="D219" s="179">
        <f>VLOOKUP('623.1'!A103,'623.1'!A103:N339,14,FALSE)</f>
        <v>336270.24409420381</v>
      </c>
    </row>
    <row r="220" spans="1:4" ht="54" thickTop="1" thickBot="1">
      <c r="A220" s="137" t="s">
        <v>1111</v>
      </c>
      <c r="B220" s="138" t="s">
        <v>1219</v>
      </c>
      <c r="C220" s="133" t="s">
        <v>1995</v>
      </c>
      <c r="D220" s="179">
        <f>VLOOKUP('623.2'!A89,'623.2'!A89:N340,14,FALSE)</f>
        <v>1823309.8750806709</v>
      </c>
    </row>
    <row r="221" spans="1:4" ht="54" thickTop="1" thickBot="1">
      <c r="A221" s="137" t="s">
        <v>1112</v>
      </c>
      <c r="B221" s="138" t="s">
        <v>2114</v>
      </c>
      <c r="C221" s="133" t="s">
        <v>387</v>
      </c>
      <c r="D221" s="179">
        <f>VLOOKUP('630.1'!A89,'630.1'!A89:N341,14,FALSE)</f>
        <v>994349.19049871038</v>
      </c>
    </row>
    <row r="222" spans="1:4" ht="54" thickTop="1" thickBot="1">
      <c r="A222" s="137" t="s">
        <v>1113</v>
      </c>
      <c r="B222" s="138" t="s">
        <v>2115</v>
      </c>
      <c r="C222" s="133" t="s">
        <v>387</v>
      </c>
      <c r="D222" s="179">
        <f>VLOOKUP('630.2'!A89,'630.2'!A89:N342,14,FALSE)</f>
        <v>956136.44763411139</v>
      </c>
    </row>
    <row r="223" spans="1:4" ht="54" thickTop="1" thickBot="1">
      <c r="A223" s="137" t="s">
        <v>1114</v>
      </c>
      <c r="B223" s="138" t="s">
        <v>2116</v>
      </c>
      <c r="C223" s="133" t="s">
        <v>387</v>
      </c>
      <c r="D223" s="179">
        <f>VLOOKUP('630.3'!A89,'630.3'!A89:N343,14,FALSE)</f>
        <v>702957.55451552139</v>
      </c>
    </row>
    <row r="224" spans="1:4" ht="54" thickTop="1" thickBot="1">
      <c r="A224" s="137" t="s">
        <v>1115</v>
      </c>
      <c r="B224" s="138" t="s">
        <v>2117</v>
      </c>
      <c r="C224" s="133" t="s">
        <v>387</v>
      </c>
      <c r="D224" s="179">
        <f>VLOOKUP('630.4'!A89,'630.4'!A89:N344,14,FALSE)</f>
        <v>597253.11640820943</v>
      </c>
    </row>
    <row r="225" spans="1:4" ht="54" thickTop="1" thickBot="1">
      <c r="A225" s="137" t="s">
        <v>1116</v>
      </c>
      <c r="B225" s="138" t="s">
        <v>2118</v>
      </c>
      <c r="C225" s="133" t="s">
        <v>387</v>
      </c>
      <c r="D225" s="179">
        <f>VLOOKUP('630.5'!A93,'630.5'!A93:N345,14,FALSE)</f>
        <v>426802.01750435797</v>
      </c>
    </row>
    <row r="226" spans="1:4" ht="54" thickTop="1" thickBot="1">
      <c r="A226" s="137" t="s">
        <v>1117</v>
      </c>
      <c r="B226" s="138" t="s">
        <v>2119</v>
      </c>
      <c r="C226" s="133" t="s">
        <v>387</v>
      </c>
      <c r="D226" s="179">
        <f>VLOOKUP('630.6'!A93,'630.6'!A89:N346,14,FALSE)</f>
        <v>373307.66431344132</v>
      </c>
    </row>
    <row r="227" spans="1:4" ht="54" thickTop="1" thickBot="1">
      <c r="A227" s="137" t="s">
        <v>1118</v>
      </c>
      <c r="B227" s="138" t="s">
        <v>2120</v>
      </c>
      <c r="C227" s="133" t="s">
        <v>387</v>
      </c>
      <c r="D227" s="179">
        <f>VLOOKUP('630.7'!A93,'630.7'!A90:N347,14,FALSE)</f>
        <v>274624.9126215108</v>
      </c>
    </row>
    <row r="228" spans="1:4" ht="54" thickTop="1" thickBot="1">
      <c r="A228" s="137" t="s">
        <v>1119</v>
      </c>
      <c r="B228" s="138" t="s">
        <v>1764</v>
      </c>
      <c r="C228" s="133" t="s">
        <v>144</v>
      </c>
      <c r="D228" s="179">
        <f>VLOOKUP('632.1'!A90,'632.1'!A90:N349,14,FALSE)</f>
        <v>355757.89845750591</v>
      </c>
    </row>
    <row r="229" spans="1:4" ht="54" thickTop="1" thickBot="1">
      <c r="A229" s="137" t="s">
        <v>1659</v>
      </c>
      <c r="B229" s="138" t="s">
        <v>1765</v>
      </c>
      <c r="C229" s="133" t="s">
        <v>144</v>
      </c>
      <c r="D229" s="179">
        <f>VLOOKUP('632.2'!A90,'632.2'!A90:N350,14,FALSE)</f>
        <v>364329.34583027574</v>
      </c>
    </row>
    <row r="230" spans="1:4" ht="54" thickTop="1" thickBot="1">
      <c r="A230" s="137" t="s">
        <v>1662</v>
      </c>
      <c r="B230" s="138" t="s">
        <v>1766</v>
      </c>
      <c r="C230" s="133" t="s">
        <v>377</v>
      </c>
      <c r="D230" s="179">
        <f>VLOOKUP('640.1'!A90,'640.1'!A90:N351,14,FALSE)</f>
        <v>5373.8653365950913</v>
      </c>
    </row>
    <row r="231" spans="1:4" ht="54" thickTop="1" thickBot="1">
      <c r="A231" s="137" t="s">
        <v>1663</v>
      </c>
      <c r="B231" s="138" t="s">
        <v>1767</v>
      </c>
      <c r="C231" s="133" t="s">
        <v>377</v>
      </c>
      <c r="D231" s="179">
        <f>VLOOKUP('640.2'!A90,'640.2'!A90:N352,14,FALSE)</f>
        <v>4619.2092611925627</v>
      </c>
    </row>
    <row r="232" spans="1:4" ht="54" thickTop="1" thickBot="1">
      <c r="A232" s="137" t="s">
        <v>1120</v>
      </c>
      <c r="B232" s="138" t="s">
        <v>1768</v>
      </c>
      <c r="C232" s="133" t="s">
        <v>1664</v>
      </c>
      <c r="D232" s="179">
        <f>VLOOKUP('641.1'!A90,'641.1'!A90:N353,14,FALSE)</f>
        <v>1570.8720357637981</v>
      </c>
    </row>
    <row r="233" spans="1:4" ht="54" thickTop="1" thickBot="1">
      <c r="A233" s="137" t="s">
        <v>1121</v>
      </c>
      <c r="B233" s="138" t="s">
        <v>1768</v>
      </c>
      <c r="C233" s="133" t="s">
        <v>377</v>
      </c>
      <c r="D233" s="179">
        <f>VLOOKUP('641.2'!A90,'641.2'!A90:N354,14,FALSE)</f>
        <v>33242.726899087429</v>
      </c>
    </row>
    <row r="234" spans="1:4" ht="54" thickTop="1" thickBot="1">
      <c r="A234" s="137" t="s">
        <v>1122</v>
      </c>
      <c r="B234" s="138" t="s">
        <v>1769</v>
      </c>
      <c r="C234" s="133" t="s">
        <v>1845</v>
      </c>
      <c r="D234" s="179">
        <f>VLOOKUP('642.1'!A90,'642.1'!A90:N355,14,FALSE)</f>
        <v>512773.36700807529</v>
      </c>
    </row>
    <row r="235" spans="1:4" ht="54" thickTop="1" thickBot="1">
      <c r="A235" s="137" t="s">
        <v>1123</v>
      </c>
      <c r="B235" s="138" t="s">
        <v>1770</v>
      </c>
      <c r="C235" s="133" t="s">
        <v>144</v>
      </c>
      <c r="D235" s="179">
        <f>VLOOKUP('642.2'!A90,'642.2'!A90:N356,14,FALSE)</f>
        <v>49427.012457767451</v>
      </c>
    </row>
    <row r="236" spans="1:4" ht="54" thickTop="1" thickBot="1">
      <c r="A236" s="137" t="s">
        <v>1124</v>
      </c>
      <c r="B236" s="138" t="s">
        <v>1771</v>
      </c>
      <c r="C236" s="133" t="s">
        <v>377</v>
      </c>
      <c r="D236" s="179">
        <f>VLOOKUP('650.1'!A95,'650.1'!A95:N358,14,FALSE)</f>
        <v>9281.3979348357589</v>
      </c>
    </row>
    <row r="237" spans="1:4" ht="54" thickTop="1" thickBot="1">
      <c r="A237" s="137" t="s">
        <v>1125</v>
      </c>
      <c r="B237" s="138" t="s">
        <v>2127</v>
      </c>
      <c r="C237" s="133" t="s">
        <v>377</v>
      </c>
      <c r="D237" s="179">
        <f>VLOOKUP('650.2'!A93,'650.2'!A93:N359,14,FALSE)</f>
        <v>9108.9716903558656</v>
      </c>
    </row>
    <row r="238" spans="1:4" ht="54" thickTop="1" thickBot="1">
      <c r="A238" s="137" t="s">
        <v>1126</v>
      </c>
      <c r="B238" s="138" t="s">
        <v>1772</v>
      </c>
      <c r="C238" s="133" t="s">
        <v>377</v>
      </c>
      <c r="D238" s="201">
        <f>VLOOKUP('650.3'!A90,'650.3'!A90:N360,14,FALSE)</f>
        <v>0.57699887350119816</v>
      </c>
    </row>
    <row r="239" spans="1:4" ht="54" thickTop="1" thickBot="1">
      <c r="A239" s="137" t="s">
        <v>1127</v>
      </c>
      <c r="B239" s="138" t="s">
        <v>2131</v>
      </c>
      <c r="C239" s="133" t="s">
        <v>377</v>
      </c>
      <c r="D239" s="179">
        <f>VLOOKUP('650.4'!A93,'650.4'!A93:N361,14,FALSE)</f>
        <v>4422.4155707626878</v>
      </c>
    </row>
    <row r="240" spans="1:4" ht="57.75" thickTop="1" thickBot="1">
      <c r="A240" s="137" t="s">
        <v>1128</v>
      </c>
      <c r="B240" s="138" t="s">
        <v>1773</v>
      </c>
      <c r="C240" s="133" t="s">
        <v>233</v>
      </c>
      <c r="D240" s="179">
        <f>VLOOKUP('660.1'!A87,'660.1'!A87:N362,14,FALSE)</f>
        <v>386678.5203323235</v>
      </c>
    </row>
    <row r="241" spans="1:4" ht="76.5" thickTop="1" thickBot="1">
      <c r="A241" s="137" t="s">
        <v>1129</v>
      </c>
      <c r="B241" s="138" t="s">
        <v>1880</v>
      </c>
      <c r="C241" s="133" t="s">
        <v>144</v>
      </c>
      <c r="D241" s="179">
        <f>VLOOKUP('660.2'!A87,'660.2'!A87:N363,14,FALSE)</f>
        <v>439280.73307640711</v>
      </c>
    </row>
    <row r="242" spans="1:4" ht="54" thickTop="1" thickBot="1">
      <c r="A242" s="137" t="s">
        <v>1677</v>
      </c>
      <c r="B242" s="138" t="s">
        <v>1774</v>
      </c>
      <c r="C242" s="133" t="s">
        <v>144</v>
      </c>
      <c r="D242" s="179">
        <f>VLOOKUP('661.1'!A87,'661.1'!A87:N364,14,FALSE)</f>
        <v>619112.10505351936</v>
      </c>
    </row>
    <row r="243" spans="1:4" ht="54" thickTop="1" thickBot="1">
      <c r="A243" s="137" t="s">
        <v>1130</v>
      </c>
      <c r="B243" s="138" t="s">
        <v>1775</v>
      </c>
      <c r="C243" s="133" t="s">
        <v>144</v>
      </c>
      <c r="D243" s="179">
        <f>VLOOKUP('662.1'!A87,'662.1'!A87:N365,14,FALSE)</f>
        <v>345208.12519122043</v>
      </c>
    </row>
    <row r="244" spans="1:4" ht="54" thickTop="1" thickBot="1">
      <c r="A244" s="137" t="s">
        <v>1131</v>
      </c>
      <c r="B244" s="138" t="s">
        <v>1776</v>
      </c>
      <c r="C244" s="133" t="s">
        <v>144</v>
      </c>
      <c r="D244" s="179">
        <f>VLOOKUP('662.2'!A87,'662.2'!A87:N366,14,FALSE)</f>
        <v>321593.91457804729</v>
      </c>
    </row>
    <row r="245" spans="1:4" ht="54" thickTop="1" thickBot="1">
      <c r="A245" s="137" t="s">
        <v>1678</v>
      </c>
      <c r="B245" s="138" t="s">
        <v>1777</v>
      </c>
      <c r="C245" s="133" t="s">
        <v>144</v>
      </c>
      <c r="D245" s="179">
        <f>VLOOKUP('663.1'!A87,'663.1'!A87:N367,14,FALSE)</f>
        <v>18658.54103722973</v>
      </c>
    </row>
    <row r="246" spans="1:4" ht="54" thickTop="1" thickBot="1">
      <c r="A246" s="137" t="s">
        <v>1132</v>
      </c>
      <c r="B246" s="138" t="s">
        <v>1778</v>
      </c>
      <c r="C246" s="133" t="s">
        <v>387</v>
      </c>
      <c r="D246" s="179">
        <f>VLOOKUP('670.1'!A87,'670.1'!A87:N368,14,FALSE)</f>
        <v>286249.60712622176</v>
      </c>
    </row>
    <row r="247" spans="1:4" ht="54" thickTop="1" thickBot="1">
      <c r="A247" s="137" t="s">
        <v>1133</v>
      </c>
      <c r="B247" s="138" t="s">
        <v>1779</v>
      </c>
      <c r="C247" s="133" t="s">
        <v>387</v>
      </c>
      <c r="D247" s="179">
        <f>VLOOKUP('670.2'!A87,'670.2'!A87:N369,14,FALSE)</f>
        <v>315906.99438097962</v>
      </c>
    </row>
    <row r="248" spans="1:4" ht="54" thickTop="1" thickBot="1">
      <c r="A248" s="137" t="s">
        <v>1680</v>
      </c>
      <c r="B248" s="138" t="s">
        <v>1780</v>
      </c>
      <c r="C248" s="133" t="s">
        <v>387</v>
      </c>
      <c r="D248" s="179">
        <f>VLOOKUP('670.3'!A87,'670.3'!A87:N370,14,FALSE)</f>
        <v>332313.88962353661</v>
      </c>
    </row>
    <row r="249" spans="1:4" ht="54" thickTop="1" thickBot="1">
      <c r="A249" s="137" t="s">
        <v>1681</v>
      </c>
      <c r="B249" s="138" t="s">
        <v>1781</v>
      </c>
      <c r="C249" s="133" t="s">
        <v>387</v>
      </c>
      <c r="D249" s="179">
        <f>VLOOKUP('670.4'!A87,'670.4'!A87:N371,14,FALSE)</f>
        <v>450795.4901408318</v>
      </c>
    </row>
    <row r="250" spans="1:4" ht="54" thickTop="1" thickBot="1">
      <c r="A250" s="137" t="s">
        <v>1682</v>
      </c>
      <c r="B250" s="138" t="s">
        <v>1782</v>
      </c>
      <c r="C250" s="133" t="s">
        <v>387</v>
      </c>
      <c r="D250" s="179">
        <f>VLOOKUP('670.5'!A89,'670.5'!A89:N372,14,FALSE)</f>
        <v>308318.84509108315</v>
      </c>
    </row>
    <row r="251" spans="1:4" ht="54" thickTop="1" thickBot="1">
      <c r="A251" s="137" t="s">
        <v>1134</v>
      </c>
      <c r="B251" s="138" t="s">
        <v>1783</v>
      </c>
      <c r="C251" s="133" t="s">
        <v>387</v>
      </c>
      <c r="D251" s="179">
        <f>VLOOKUP('671.1'!A89,'671.1'!A89:N373,14,FALSE)</f>
        <v>542741.66131357069</v>
      </c>
    </row>
    <row r="252" spans="1:4" ht="54" thickTop="1" thickBot="1">
      <c r="A252" s="137" t="s">
        <v>1135</v>
      </c>
      <c r="B252" s="138" t="s">
        <v>1784</v>
      </c>
      <c r="C252" s="133" t="s">
        <v>144</v>
      </c>
      <c r="D252" s="179">
        <f>VLOOKUP('671.2'!A89,'671.2'!A89:N374,14,FALSE)</f>
        <v>47570.273032087076</v>
      </c>
    </row>
    <row r="253" spans="1:4" ht="54" thickTop="1" thickBot="1">
      <c r="A253" s="137" t="s">
        <v>1683</v>
      </c>
      <c r="B253" s="138" t="s">
        <v>1785</v>
      </c>
      <c r="C253" s="133" t="s">
        <v>387</v>
      </c>
      <c r="D253" s="179">
        <f>VLOOKUP('671.3'!A87,'671.3'!A87:N375,14,FALSE)</f>
        <v>575086.09888754436</v>
      </c>
    </row>
    <row r="254" spans="1:4" ht="54" thickTop="1" thickBot="1">
      <c r="A254" s="137" t="s">
        <v>1684</v>
      </c>
      <c r="B254" s="138" t="s">
        <v>1786</v>
      </c>
      <c r="C254" s="133" t="s">
        <v>144</v>
      </c>
      <c r="D254" s="179">
        <f>VLOOKUP('671.4'!A87,'671.4'!A87:N376,14,FALSE)</f>
        <v>50102.889353857114</v>
      </c>
    </row>
    <row r="255" spans="1:4" ht="54" thickTop="1" thickBot="1">
      <c r="A255" s="137" t="s">
        <v>1136</v>
      </c>
      <c r="B255" s="138" t="s">
        <v>1787</v>
      </c>
      <c r="C255" s="133" t="s">
        <v>144</v>
      </c>
      <c r="D255" s="179">
        <f>VLOOKUP('672.1'!A87,'672.1'!A87:N377,14,FALSE)</f>
        <v>40582.545994523847</v>
      </c>
    </row>
    <row r="256" spans="1:4" ht="54" thickTop="1" thickBot="1">
      <c r="A256" s="137" t="s">
        <v>1685</v>
      </c>
      <c r="B256" s="138" t="s">
        <v>1788</v>
      </c>
      <c r="C256" s="133" t="s">
        <v>144</v>
      </c>
      <c r="D256" s="179">
        <f>VLOOKUP('672.2'!A87,'672.2'!A87:N378,14,FALSE)</f>
        <v>57006.965732052595</v>
      </c>
    </row>
    <row r="257" spans="1:4" ht="54" thickTop="1" thickBot="1">
      <c r="A257" s="137" t="s">
        <v>1686</v>
      </c>
      <c r="B257" s="138" t="s">
        <v>1789</v>
      </c>
      <c r="C257" s="133" t="s">
        <v>144</v>
      </c>
      <c r="D257" s="179">
        <f>VLOOKUP('672.3'!A87,'672.3'!A87:N379,14,FALSE)</f>
        <v>42594.425145619716</v>
      </c>
    </row>
    <row r="258" spans="1:4" ht="54" thickTop="1" thickBot="1">
      <c r="A258" s="137" t="s">
        <v>1687</v>
      </c>
      <c r="B258" s="138" t="s">
        <v>1790</v>
      </c>
      <c r="C258" s="133" t="s">
        <v>144</v>
      </c>
      <c r="D258" s="179">
        <f>VLOOKUP('672.4'!A87,'672.3'!A87:N380,14,FALSE)</f>
        <v>42594.425145619716</v>
      </c>
    </row>
    <row r="259" spans="1:4" ht="54" thickTop="1" thickBot="1">
      <c r="A259" s="137" t="s">
        <v>1732</v>
      </c>
      <c r="B259" s="138" t="s">
        <v>1791</v>
      </c>
      <c r="C259" s="133" t="s">
        <v>233</v>
      </c>
      <c r="D259" s="179">
        <f>VLOOKUP('673.1.1'!A87,'673.1.1'!A87:N381,14,FALSE)</f>
        <v>10086.307170990945</v>
      </c>
    </row>
    <row r="260" spans="1:4" ht="54" thickTop="1" thickBot="1">
      <c r="A260" s="137" t="s">
        <v>1733</v>
      </c>
      <c r="B260" s="138" t="s">
        <v>2046</v>
      </c>
      <c r="C260" s="133" t="s">
        <v>233</v>
      </c>
      <c r="D260" s="179">
        <f>VLOOKUP('673.1.2'!A87,'673.1.2'!A87:N382,14,FALSE)</f>
        <v>10000.855864331592</v>
      </c>
    </row>
    <row r="261" spans="1:4" ht="54" thickTop="1" thickBot="1">
      <c r="A261" s="137" t="s">
        <v>1137</v>
      </c>
      <c r="B261" s="138" t="s">
        <v>1792</v>
      </c>
      <c r="C261" s="133" t="s">
        <v>387</v>
      </c>
      <c r="D261" s="179">
        <f>VLOOKUP('673.2'!A87,'673.2'!A87:N383,14,FALSE)</f>
        <v>74082.948685996744</v>
      </c>
    </row>
    <row r="262" spans="1:4" ht="54" thickTop="1" thickBot="1">
      <c r="A262" s="137" t="s">
        <v>1138</v>
      </c>
      <c r="B262" s="138" t="s">
        <v>1793</v>
      </c>
      <c r="C262" s="133" t="s">
        <v>387</v>
      </c>
      <c r="D262" s="179">
        <f>VLOOKUP('673.3'!A89,'673.3'!A89:N384,14,FALSE)</f>
        <v>81703.906632394821</v>
      </c>
    </row>
    <row r="263" spans="1:4" ht="54" thickTop="1" thickBot="1">
      <c r="A263" s="137" t="s">
        <v>1139</v>
      </c>
      <c r="B263" s="138" t="s">
        <v>1996</v>
      </c>
      <c r="C263" s="133" t="s">
        <v>144</v>
      </c>
      <c r="D263" s="179">
        <f>VLOOKUP('674.1'!A89,'674.1'!A89:N385,14,FALSE)</f>
        <v>89760.714621513864</v>
      </c>
    </row>
    <row r="264" spans="1:4" ht="54" thickTop="1" thickBot="1">
      <c r="A264" s="137" t="s">
        <v>1140</v>
      </c>
      <c r="B264" s="138" t="s">
        <v>1794</v>
      </c>
      <c r="C264" s="133" t="s">
        <v>144</v>
      </c>
      <c r="D264" s="179">
        <f>VLOOKUP('674.2'!A89,'674.2'!A89:N386,14,FALSE)</f>
        <v>158701.05402314302</v>
      </c>
    </row>
    <row r="265" spans="1:4" ht="54" thickTop="1" thickBot="1">
      <c r="A265" s="137" t="s">
        <v>1141</v>
      </c>
      <c r="B265" s="138" t="s">
        <v>1795</v>
      </c>
      <c r="C265" s="133" t="s">
        <v>233</v>
      </c>
      <c r="D265" s="179">
        <f>VLOOKUP('680.1'!A87,'680.1'!A87:N387,14,FALSE)</f>
        <v>161129.83381487627</v>
      </c>
    </row>
    <row r="266" spans="1:4" ht="54" thickTop="1" thickBot="1">
      <c r="A266" s="137" t="s">
        <v>1142</v>
      </c>
      <c r="B266" s="138" t="s">
        <v>1796</v>
      </c>
      <c r="C266" s="133" t="s">
        <v>144</v>
      </c>
      <c r="D266" s="179">
        <f>VLOOKUP('680.2'!A87,'680.2'!A87:N388,14,FALSE)</f>
        <v>10106.815841840938</v>
      </c>
    </row>
    <row r="267" spans="1:4" ht="54" thickTop="1" thickBot="1">
      <c r="A267" s="137" t="s">
        <v>1143</v>
      </c>
      <c r="B267" s="138" t="s">
        <v>1797</v>
      </c>
      <c r="C267" s="133" t="s">
        <v>387</v>
      </c>
      <c r="D267" s="179">
        <f>VLOOKUP('680.3'!A89,'680.3'!A89:N389,14,FALSE)</f>
        <v>50314.137303284122</v>
      </c>
    </row>
    <row r="268" spans="1:4" ht="54" thickTop="1" thickBot="1">
      <c r="A268" s="137" t="s">
        <v>1144</v>
      </c>
      <c r="B268" s="138" t="s">
        <v>1798</v>
      </c>
      <c r="C268" s="133" t="s">
        <v>387</v>
      </c>
      <c r="D268" s="179">
        <f>VLOOKUP('681.1'!A89,'681.1'!A89:N390,14,FALSE)</f>
        <v>177746.51449002678</v>
      </c>
    </row>
    <row r="269" spans="1:4" ht="54" thickTop="1" thickBot="1">
      <c r="A269" s="137" t="s">
        <v>1692</v>
      </c>
      <c r="B269" s="138" t="s">
        <v>1799</v>
      </c>
      <c r="C269" s="133" t="s">
        <v>387</v>
      </c>
      <c r="D269" s="179">
        <f>VLOOKUP('681.2'!A89,'681.2'!A89:N391,14,FALSE)</f>
        <v>207403.90174478461</v>
      </c>
    </row>
    <row r="270" spans="1:4" ht="54" thickTop="1" thickBot="1">
      <c r="A270" s="137" t="s">
        <v>1693</v>
      </c>
      <c r="B270" s="138" t="s">
        <v>1800</v>
      </c>
      <c r="C270" s="133" t="s">
        <v>387</v>
      </c>
      <c r="D270" s="179">
        <f>VLOOKUP('681.3'!A89,'681.3'!A89:N392,14,FALSE)</f>
        <v>223810.79698734166</v>
      </c>
    </row>
    <row r="271" spans="1:4" ht="54" thickTop="1" thickBot="1">
      <c r="A271" s="137" t="s">
        <v>1694</v>
      </c>
      <c r="B271" s="138" t="s">
        <v>1801</v>
      </c>
      <c r="C271" s="133" t="s">
        <v>387</v>
      </c>
      <c r="D271" s="179">
        <f>VLOOKUP('681.4'!A89,'681.4'!A89:N393,14,FALSE)</f>
        <v>342292.3975046369</v>
      </c>
    </row>
    <row r="272" spans="1:4" ht="54" thickTop="1" thickBot="1">
      <c r="A272" s="137" t="s">
        <v>1145</v>
      </c>
      <c r="B272" s="138" t="s">
        <v>1802</v>
      </c>
      <c r="C272" s="133" t="s">
        <v>387</v>
      </c>
      <c r="D272" s="179">
        <f>VLOOKUP('682.1'!A89,'682.1'!A89:N394,14,FALSE)</f>
        <v>259973.27804062766</v>
      </c>
    </row>
    <row r="273" spans="1:4" ht="54" thickTop="1" thickBot="1">
      <c r="A273" s="137" t="s">
        <v>1695</v>
      </c>
      <c r="B273" s="138" t="s">
        <v>1803</v>
      </c>
      <c r="C273" s="133" t="s">
        <v>387</v>
      </c>
      <c r="D273" s="179">
        <f>VLOOKUP('682.2'!A89,'682.2'!A89:N395,14,FALSE)</f>
        <v>259973.27804062766</v>
      </c>
    </row>
    <row r="274" spans="1:4" ht="54" thickTop="1" thickBot="1">
      <c r="A274" s="137" t="s">
        <v>1697</v>
      </c>
      <c r="B274" s="138" t="s">
        <v>1804</v>
      </c>
      <c r="C274" s="133" t="s">
        <v>387</v>
      </c>
      <c r="D274" s="179">
        <f>VLOOKUP('682.3'!A89,'682.3'!A89:N396,14,FALSE)</f>
        <v>259973.27804062766</v>
      </c>
    </row>
    <row r="275" spans="1:4" ht="54" thickTop="1" thickBot="1">
      <c r="A275" s="137" t="s">
        <v>1699</v>
      </c>
      <c r="B275" s="138" t="s">
        <v>1997</v>
      </c>
      <c r="C275" s="133" t="s">
        <v>387</v>
      </c>
      <c r="D275" s="179">
        <f>VLOOKUP('682.4'!A89,'682.4'!A89:N397,14,FALSE)</f>
        <v>259973.27804062766</v>
      </c>
    </row>
    <row r="276" spans="1:4" ht="54" thickTop="1" thickBot="1">
      <c r="A276" s="137" t="s">
        <v>1701</v>
      </c>
      <c r="B276" s="138" t="s">
        <v>1805</v>
      </c>
      <c r="C276" s="133" t="s">
        <v>233</v>
      </c>
      <c r="D276" s="179">
        <f>VLOOKUP('683.1'!A89,'683.1'!A89:N398,14,FALSE)</f>
        <v>15513.189329547726</v>
      </c>
    </row>
    <row r="277" spans="1:4" ht="54" thickTop="1" thickBot="1">
      <c r="A277" s="137" t="s">
        <v>1703</v>
      </c>
      <c r="B277" s="138" t="s">
        <v>1806</v>
      </c>
      <c r="C277" s="133" t="s">
        <v>233</v>
      </c>
      <c r="D277" s="179">
        <f>VLOOKUP('683.2'!A89,'683.2'!A89:N399,14,FALSE)</f>
        <v>18263.159467448353</v>
      </c>
    </row>
    <row r="278" spans="1:4" ht="54" thickTop="1" thickBot="1">
      <c r="A278" s="137" t="s">
        <v>1705</v>
      </c>
      <c r="B278" s="138" t="s">
        <v>1807</v>
      </c>
      <c r="C278" s="133" t="s">
        <v>233</v>
      </c>
      <c r="D278" s="179">
        <f>VLOOKUP('683.3'!A89,'683.3'!A89:N400,14,FALSE)</f>
        <v>15513.189329547726</v>
      </c>
    </row>
    <row r="279" spans="1:4" ht="54" thickTop="1" thickBot="1">
      <c r="A279" s="137" t="s">
        <v>1706</v>
      </c>
      <c r="B279" s="138" t="s">
        <v>1808</v>
      </c>
      <c r="C279" s="133" t="s">
        <v>233</v>
      </c>
      <c r="D279" s="179">
        <f>VLOOKUP('683.4'!A89,'683.4'!A89:N401,14,FALSE)</f>
        <v>18263.159467448353</v>
      </c>
    </row>
    <row r="280" spans="1:4" ht="54" thickTop="1" thickBot="1">
      <c r="A280" s="137" t="s">
        <v>1707</v>
      </c>
      <c r="B280" s="138" t="s">
        <v>1809</v>
      </c>
      <c r="C280" s="133" t="s">
        <v>233</v>
      </c>
      <c r="D280" s="179">
        <f>VLOOKUP('683.5'!A87,'683.5'!A87:N402,14,FALSE)</f>
        <v>59172.309918927771</v>
      </c>
    </row>
    <row r="281" spans="1:4" ht="54" thickTop="1" thickBot="1">
      <c r="A281" s="137" t="s">
        <v>2047</v>
      </c>
      <c r="B281" s="138" t="s">
        <v>1810</v>
      </c>
      <c r="C281" s="133" t="s">
        <v>233</v>
      </c>
      <c r="D281" s="179">
        <f>VLOOKUP('690.1.1'!A89,'690.1.1'!A89:N403,14,FALSE)</f>
        <v>13937.031098760226</v>
      </c>
    </row>
    <row r="282" spans="1:4" ht="54" thickTop="1" thickBot="1">
      <c r="A282" s="137" t="s">
        <v>1710</v>
      </c>
      <c r="B282" s="138" t="s">
        <v>1811</v>
      </c>
      <c r="C282" s="133" t="s">
        <v>233</v>
      </c>
      <c r="D282" s="179">
        <f>VLOOKUP('690.1.2'!A89,'690.1.2'!A89:N404,14,FALSE)</f>
        <v>30865.538350832299</v>
      </c>
    </row>
    <row r="283" spans="1:4" ht="54" thickTop="1" thickBot="1">
      <c r="A283" s="137" t="s">
        <v>1146</v>
      </c>
      <c r="B283" s="138" t="s">
        <v>1812</v>
      </c>
      <c r="C283" s="133" t="s">
        <v>144</v>
      </c>
      <c r="D283" s="179">
        <f>VLOOKUP('700.1'!A89,'700.1'!A89:N405,14,FALSE)</f>
        <v>2256.7539905546637</v>
      </c>
    </row>
    <row r="284" spans="1:4" ht="54" thickTop="1" thickBot="1">
      <c r="A284" s="137" t="s">
        <v>1147</v>
      </c>
      <c r="B284" s="138" t="s">
        <v>1813</v>
      </c>
      <c r="C284" s="133" t="s">
        <v>144</v>
      </c>
      <c r="D284" s="179">
        <f>VLOOKUP('700.2'!A89,'700.2'!A89:N406,14,FALSE)</f>
        <v>2341.4729620210005</v>
      </c>
    </row>
    <row r="285" spans="1:4" ht="54" thickTop="1" thickBot="1">
      <c r="A285" s="137" t="s">
        <v>1148</v>
      </c>
      <c r="B285" s="138" t="s">
        <v>1814</v>
      </c>
      <c r="C285" s="133" t="s">
        <v>233</v>
      </c>
      <c r="D285" s="179">
        <f>VLOOKUP('700.3'!A89,'700.3'!A89:N407,14,FALSE)</f>
        <v>43095.63491467508</v>
      </c>
    </row>
    <row r="286" spans="1:4" ht="54" thickTop="1" thickBot="1">
      <c r="A286" s="137" t="s">
        <v>1149</v>
      </c>
      <c r="B286" s="138" t="s">
        <v>1815</v>
      </c>
      <c r="C286" s="133" t="s">
        <v>233</v>
      </c>
      <c r="D286" s="179">
        <f>VLOOKUP('700.4'!A89,'700.4'!A89:N408,14,FALSE)</f>
        <v>50117.656478110359</v>
      </c>
    </row>
    <row r="287" spans="1:4" ht="54" thickTop="1" thickBot="1">
      <c r="A287" s="137" t="s">
        <v>1150</v>
      </c>
      <c r="B287" s="138" t="s">
        <v>1816</v>
      </c>
      <c r="C287" s="133" t="s">
        <v>1845</v>
      </c>
      <c r="D287" s="179">
        <f>VLOOKUP('701.1'!A89,'701.1'!A89:N409,14,FALSE)</f>
        <v>17024.172286291079</v>
      </c>
    </row>
    <row r="288" spans="1:4" ht="54" thickTop="1" thickBot="1">
      <c r="A288" s="137" t="s">
        <v>1713</v>
      </c>
      <c r="B288" s="138" t="s">
        <v>1817</v>
      </c>
      <c r="C288" s="133" t="s">
        <v>1845</v>
      </c>
      <c r="D288" s="179">
        <f>VLOOKUP('710.1'!A89,'710.1'!A89:N410,14,FALSE)</f>
        <v>717138.38023572369</v>
      </c>
    </row>
    <row r="289" spans="1:4" ht="54" thickTop="1" thickBot="1">
      <c r="A289" s="137" t="s">
        <v>1151</v>
      </c>
      <c r="B289" s="138" t="s">
        <v>1818</v>
      </c>
      <c r="C289" s="133" t="s">
        <v>233</v>
      </c>
      <c r="D289" s="179">
        <f>VLOOKUP('710.2'!A89,'710.2'!A89:N411,14,FALSE)</f>
        <v>623600.76009637071</v>
      </c>
    </row>
    <row r="290" spans="1:4" ht="54" thickTop="1" thickBot="1">
      <c r="A290" s="137" t="s">
        <v>1152</v>
      </c>
      <c r="B290" s="138" t="s">
        <v>1819</v>
      </c>
      <c r="C290" s="133" t="s">
        <v>1845</v>
      </c>
      <c r="D290" s="179">
        <f>VLOOKUP('720.1'!A89,'720.1'!A89:N412,14,FALSE)</f>
        <v>388387.79597988247</v>
      </c>
    </row>
    <row r="291" spans="1:4" ht="54" thickTop="1" thickBot="1">
      <c r="A291" s="137" t="s">
        <v>1153</v>
      </c>
      <c r="B291" s="138" t="s">
        <v>1820</v>
      </c>
      <c r="C291" s="133" t="s">
        <v>144</v>
      </c>
      <c r="D291" s="179">
        <f>VLOOKUP('730.1'!A89,'730.1'!A89:N413,14,FALSE)</f>
        <v>165067.86229187628</v>
      </c>
    </row>
    <row r="292" spans="1:4" ht="54" thickTop="1" thickBot="1">
      <c r="A292" s="137" t="s">
        <v>1154</v>
      </c>
      <c r="B292" s="138" t="s">
        <v>1821</v>
      </c>
      <c r="C292" s="133" t="s">
        <v>1845</v>
      </c>
      <c r="D292" s="179">
        <f>VLOOKUP('730.2'!A89,'730.2'!A89:N414,14,FALSE)</f>
        <v>121125.26683462417</v>
      </c>
    </row>
    <row r="293" spans="1:4" ht="54" thickTop="1" thickBot="1">
      <c r="A293" s="137" t="s">
        <v>1155</v>
      </c>
      <c r="B293" s="138" t="s">
        <v>1822</v>
      </c>
      <c r="C293" s="133" t="s">
        <v>1845</v>
      </c>
      <c r="D293" s="179">
        <f>VLOOKUP('730.3'!A89,'730.3'!A89:N415,14,FALSE)</f>
        <v>82289.929427130293</v>
      </c>
    </row>
    <row r="294" spans="1:4" ht="54" thickTop="1" thickBot="1">
      <c r="A294" s="137" t="s">
        <v>1714</v>
      </c>
      <c r="B294" s="138" t="s">
        <v>1823</v>
      </c>
      <c r="C294" s="133" t="s">
        <v>1845</v>
      </c>
      <c r="D294" s="179">
        <f>VLOOKUP('730.4'!A89,'730.4'!A89:N416,14,FALSE)</f>
        <v>77096.405343311475</v>
      </c>
    </row>
    <row r="295" spans="1:4" ht="54" thickTop="1" thickBot="1">
      <c r="A295" s="137" t="s">
        <v>1156</v>
      </c>
      <c r="B295" s="138" t="s">
        <v>1824</v>
      </c>
      <c r="C295" s="133" t="s">
        <v>144</v>
      </c>
      <c r="D295" s="179">
        <f>VLOOKUP('731.1'!A89,'731.1'!A89:N417,14,FALSE)</f>
        <v>157838.07691035359</v>
      </c>
    </row>
    <row r="296" spans="1:4" ht="54" thickTop="1" thickBot="1">
      <c r="A296" s="137" t="s">
        <v>1157</v>
      </c>
      <c r="B296" s="138" t="s">
        <v>1825</v>
      </c>
      <c r="C296" s="133" t="s">
        <v>1995</v>
      </c>
      <c r="D296" s="179">
        <f>VLOOKUP('740.1'!A89,'740.1'!A89:N418,14,FALSE)</f>
        <v>21582.226886618548</v>
      </c>
    </row>
    <row r="297" spans="1:4" ht="54" thickTop="1" thickBot="1">
      <c r="A297" s="137" t="s">
        <v>1717</v>
      </c>
      <c r="B297" s="138" t="s">
        <v>1826</v>
      </c>
      <c r="C297" s="133" t="s">
        <v>1845</v>
      </c>
      <c r="D297" s="179">
        <f>VLOOKUP('741.1'!A89,'741.1'!A89:N419,14,FALSE)</f>
        <v>51396.142109274006</v>
      </c>
    </row>
    <row r="298" spans="1:4" ht="54" thickTop="1" thickBot="1">
      <c r="A298" s="137" t="s">
        <v>1158</v>
      </c>
      <c r="B298" s="138" t="s">
        <v>1827</v>
      </c>
      <c r="C298" s="133" t="s">
        <v>144</v>
      </c>
      <c r="D298" s="179">
        <f>VLOOKUP('800.1'!A89,'800.1'!A89:N420,14,FALSE)</f>
        <v>15298.853188988711</v>
      </c>
    </row>
    <row r="299" spans="1:4" ht="54" thickTop="1" thickBot="1">
      <c r="A299" s="137" t="s">
        <v>1159</v>
      </c>
      <c r="B299" s="138" t="s">
        <v>1828</v>
      </c>
      <c r="C299" s="133" t="s">
        <v>144</v>
      </c>
      <c r="D299" s="179">
        <f>VLOOKUP('800.2'!A89,'800.2'!A89:N421,14,FALSE)</f>
        <v>20793.412260638917</v>
      </c>
    </row>
    <row r="300" spans="1:4" ht="54" thickTop="1" thickBot="1">
      <c r="A300" s="137" t="s">
        <v>1160</v>
      </c>
      <c r="B300" s="138" t="s">
        <v>1829</v>
      </c>
      <c r="C300" s="133" t="s">
        <v>144</v>
      </c>
      <c r="D300" s="179">
        <f>VLOOKUP('800.3'!A89,'800.3'!A89:N422,14,FALSE)</f>
        <v>48027.394188651626</v>
      </c>
    </row>
    <row r="301" spans="1:4" ht="54" thickTop="1" thickBot="1">
      <c r="A301" s="137" t="s">
        <v>1161</v>
      </c>
      <c r="B301" s="138" t="s">
        <v>1830</v>
      </c>
      <c r="C301" s="133" t="s">
        <v>144</v>
      </c>
      <c r="D301" s="179">
        <f>VLOOKUP('800.4'!A89,'800.4'!A89:N423,14,FALSE)</f>
        <v>53118.934026087969</v>
      </c>
    </row>
    <row r="302" spans="1:4" ht="54" thickTop="1" thickBot="1">
      <c r="A302" s="137" t="s">
        <v>1718</v>
      </c>
      <c r="B302" s="138" t="s">
        <v>1831</v>
      </c>
      <c r="C302" s="133" t="s">
        <v>1845</v>
      </c>
      <c r="D302" s="179">
        <f>VLOOKUP('802.1'!A89,'802.1'!A89:N424,14,FALSE)</f>
        <v>403787.46621691639</v>
      </c>
    </row>
    <row r="303" spans="1:4" ht="54" thickTop="1" thickBot="1">
      <c r="A303" s="137" t="s">
        <v>1719</v>
      </c>
      <c r="B303" s="138" t="s">
        <v>1881</v>
      </c>
      <c r="C303" s="133" t="s">
        <v>1845</v>
      </c>
      <c r="D303" s="179">
        <f>VLOOKUP('802.2'!A89,'802.2'!A89:N425,14,FALSE)</f>
        <v>77553.00707980954</v>
      </c>
    </row>
    <row r="304" spans="1:4" ht="54" thickTop="1" thickBot="1">
      <c r="A304" s="137" t="s">
        <v>1720</v>
      </c>
      <c r="B304" s="138" t="s">
        <v>1832</v>
      </c>
      <c r="C304" s="133" t="s">
        <v>1845</v>
      </c>
      <c r="D304" s="179">
        <f>VLOOKUP('802.3'!A89,'802.3'!A89:N426,14,FALSE)</f>
        <v>49020.542854461659</v>
      </c>
    </row>
    <row r="305" spans="1:4" ht="54" thickTop="1" thickBot="1">
      <c r="A305" s="137" t="s">
        <v>1721</v>
      </c>
      <c r="B305" s="138" t="s">
        <v>1833</v>
      </c>
      <c r="C305" s="133" t="s">
        <v>1845</v>
      </c>
      <c r="D305" s="179">
        <f>VLOOKUP('802.4'!A89,'802.4'!A89:N427,14,FALSE)</f>
        <v>41798.844640846241</v>
      </c>
    </row>
    <row r="306" spans="1:4" ht="54" thickTop="1" thickBot="1">
      <c r="A306" s="137" t="s">
        <v>1722</v>
      </c>
      <c r="B306" s="138" t="s">
        <v>1834</v>
      </c>
      <c r="C306" s="133" t="s">
        <v>1845</v>
      </c>
      <c r="D306" s="179">
        <f>VLOOKUP('802.5'!A89,'802.5'!A89:N428,14,FALSE)</f>
        <v>943764.96247482917</v>
      </c>
    </row>
    <row r="307" spans="1:4" ht="54" thickTop="1" thickBot="1">
      <c r="A307" s="137" t="s">
        <v>1723</v>
      </c>
      <c r="B307" s="138" t="s">
        <v>1835</v>
      </c>
      <c r="C307" s="133" t="s">
        <v>1845</v>
      </c>
      <c r="D307" s="179">
        <f>VLOOKUP('802.6'!A89,'802.6'!A89:N429,14,FALSE)</f>
        <v>905654.39659172122</v>
      </c>
    </row>
    <row r="308" spans="1:4" ht="54" thickTop="1" thickBot="1">
      <c r="A308" s="137" t="s">
        <v>1724</v>
      </c>
      <c r="B308" s="138" t="s">
        <v>1836</v>
      </c>
      <c r="C308" s="133" t="s">
        <v>1845</v>
      </c>
      <c r="D308" s="179">
        <f>VLOOKUP('802.7'!A89,'802.7'!A89:N430,14,FALSE)</f>
        <v>593254.8914754861</v>
      </c>
    </row>
    <row r="309" spans="1:4" ht="54" thickTop="1" thickBot="1">
      <c r="A309" s="137" t="s">
        <v>1725</v>
      </c>
      <c r="B309" s="138" t="s">
        <v>1837</v>
      </c>
      <c r="C309" s="133" t="s">
        <v>1845</v>
      </c>
      <c r="D309" s="179">
        <f>VLOOKUP('802.8'!A89,'802.8'!A89:N431,14,FALSE)</f>
        <v>501272.70293751109</v>
      </c>
    </row>
    <row r="310" spans="1:4" ht="54" thickTop="1" thickBot="1">
      <c r="A310" s="137" t="s">
        <v>1162</v>
      </c>
      <c r="B310" s="138" t="s">
        <v>1838</v>
      </c>
      <c r="C310" s="133" t="s">
        <v>233</v>
      </c>
      <c r="D310" s="179">
        <f>VLOOKUP('810.1'!A89,'810.1'!A89:N432,14,FALSE)</f>
        <v>41183.108793460553</v>
      </c>
    </row>
    <row r="311" spans="1:4" ht="54" thickTop="1" thickBot="1">
      <c r="A311" s="137" t="s">
        <v>1163</v>
      </c>
      <c r="B311" s="138" t="s">
        <v>1839</v>
      </c>
      <c r="C311" s="133" t="s">
        <v>233</v>
      </c>
      <c r="D311" s="179">
        <f>VLOOKUP('810.2'!A89,'810.2'!A89:N433,14,FALSE)</f>
        <v>43132.912662068178</v>
      </c>
    </row>
    <row r="312" spans="1:4" ht="54" thickTop="1" thickBot="1">
      <c r="A312" s="137" t="s">
        <v>1164</v>
      </c>
      <c r="B312" s="138" t="s">
        <v>1840</v>
      </c>
      <c r="C312" s="133" t="s">
        <v>233</v>
      </c>
      <c r="D312" s="179">
        <f>VLOOKUP('810.3'!A89,'810.3'!A89:N435,14,FALSE)</f>
        <v>20860.777691290234</v>
      </c>
    </row>
    <row r="313" spans="1:4" ht="57.75" thickTop="1" thickBot="1">
      <c r="A313" s="137" t="s">
        <v>1726</v>
      </c>
      <c r="B313" s="138" t="s">
        <v>2050</v>
      </c>
      <c r="C313" s="133" t="s">
        <v>233</v>
      </c>
      <c r="D313" s="179">
        <f>VLOOKUP('811.1'!A89,'811.1'!A89:N436,14,FALSE)</f>
        <v>29934.183331966327</v>
      </c>
    </row>
    <row r="314" spans="1:4" ht="57.75" thickTop="1" thickBot="1">
      <c r="A314" s="137" t="s">
        <v>1727</v>
      </c>
      <c r="B314" s="138" t="s">
        <v>2051</v>
      </c>
      <c r="C314" s="133" t="s">
        <v>233</v>
      </c>
      <c r="D314" s="179">
        <f>VLOOKUP('811.2'!A89,'811.2'!A89:N437,14,FALSE)</f>
        <v>45009.216398825192</v>
      </c>
    </row>
    <row r="315" spans="1:4" ht="54" thickTop="1" thickBot="1">
      <c r="A315" s="137" t="s">
        <v>1165</v>
      </c>
      <c r="B315" s="138" t="s">
        <v>2053</v>
      </c>
      <c r="C315" s="133" t="s">
        <v>233</v>
      </c>
      <c r="D315" s="179">
        <f>VLOOKUP('812.1'!A89,'812.1'!A89:N438,14,FALSE)</f>
        <v>87843.597172135836</v>
      </c>
    </row>
    <row r="316" spans="1:4" ht="54" thickTop="1" thickBot="1">
      <c r="A316" s="137" t="s">
        <v>1728</v>
      </c>
      <c r="B316" s="138" t="s">
        <v>1841</v>
      </c>
      <c r="C316" s="133" t="s">
        <v>1995</v>
      </c>
      <c r="D316" s="179">
        <f>VLOOKUP('820.1'!A89,'820.1'!A89:N439,14,FALSE)</f>
        <v>216246.18663043805</v>
      </c>
    </row>
    <row r="317" spans="1:4" ht="54" thickTop="1" thickBot="1">
      <c r="A317" s="137" t="s">
        <v>1729</v>
      </c>
      <c r="B317" s="138" t="s">
        <v>1842</v>
      </c>
      <c r="C317" s="133" t="s">
        <v>984</v>
      </c>
      <c r="D317" s="179">
        <f>VLOOKUP('820.1.2'!A88,'820.1.2'!A88:N440,14,FALSE)</f>
        <v>4105516.1966425595</v>
      </c>
    </row>
    <row r="318" spans="1:4" ht="57.75" thickTop="1" thickBot="1">
      <c r="A318" s="137" t="s">
        <v>1166</v>
      </c>
      <c r="B318" s="138" t="s">
        <v>1843</v>
      </c>
      <c r="C318" s="133" t="s">
        <v>1998</v>
      </c>
      <c r="D318" s="179">
        <f>VLOOKUP('900.1'!A88,'900.1'!A88:N441,14,FALSE)</f>
        <v>1319.7098222418565</v>
      </c>
    </row>
    <row r="319" spans="1:4" ht="57.75" thickTop="1" thickBot="1">
      <c r="A319" s="137" t="s">
        <v>1167</v>
      </c>
      <c r="B319" s="138" t="s">
        <v>2195</v>
      </c>
      <c r="C319" s="133" t="s">
        <v>1999</v>
      </c>
      <c r="D319" s="179">
        <f>VLOOKUP('900.2'!A88,'900.2'!A88:N442,14,FALSE)</f>
        <v>1619.6438727513694</v>
      </c>
    </row>
    <row r="320" spans="1:4" ht="54" thickTop="1" thickBot="1">
      <c r="A320" s="137" t="s">
        <v>1168</v>
      </c>
      <c r="B320" s="138" t="s">
        <v>1844</v>
      </c>
      <c r="C320" s="133" t="s">
        <v>1999</v>
      </c>
      <c r="D320" s="179">
        <f>VLOOKUP('900.3'!A88,'900.3'!A88:N443,14,FALSE)</f>
        <v>1619.6438727513694</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7" sqref="B7"/>
    </sheetView>
  </sheetViews>
  <sheetFormatPr baseColWidth="10" defaultColWidth="9.140625" defaultRowHeight="15"/>
  <cols>
    <col min="1" max="1" width="11.5703125" customWidth="1"/>
    <col min="2" max="2" width="9.140625" style="2"/>
    <col min="3" max="3" width="84.5703125" style="1" customWidth="1"/>
    <col min="4" max="4" width="17.5703125" style="183" customWidth="1"/>
    <col min="5" max="5" width="10.42578125" customWidth="1"/>
  </cols>
  <sheetData>
    <row r="1" spans="1:4" ht="66" customHeight="1" thickTop="1">
      <c r="A1" s="670" t="s">
        <v>1850</v>
      </c>
      <c r="B1" s="671"/>
      <c r="C1" s="671"/>
      <c r="D1" s="672"/>
    </row>
    <row r="2" spans="1:4" ht="20.25" customHeight="1" thickBot="1">
      <c r="A2" s="673"/>
      <c r="B2" s="674"/>
      <c r="C2" s="674"/>
      <c r="D2" s="675"/>
    </row>
    <row r="3" spans="1:4" ht="16.5" thickTop="1" thickBot="1">
      <c r="A3" s="669" t="s">
        <v>2223</v>
      </c>
      <c r="B3" s="669"/>
      <c r="C3" s="669"/>
      <c r="D3" s="669"/>
    </row>
    <row r="4" spans="1:4" ht="16.5" thickTop="1" thickBot="1">
      <c r="A4" s="669"/>
      <c r="B4" s="669"/>
      <c r="C4" s="669"/>
      <c r="D4" s="669"/>
    </row>
    <row r="5" spans="1:4" ht="16.5" thickTop="1" thickBot="1">
      <c r="A5" s="669"/>
      <c r="B5" s="669"/>
      <c r="C5" s="669"/>
      <c r="D5" s="669"/>
    </row>
    <row r="6" spans="1:4" ht="16.5" thickTop="1" thickBot="1">
      <c r="A6" s="649" t="s">
        <v>2237</v>
      </c>
      <c r="B6" s="650" t="s">
        <v>1882</v>
      </c>
      <c r="C6" s="651" t="s">
        <v>2343</v>
      </c>
      <c r="D6" s="652">
        <v>33832.699999999997</v>
      </c>
    </row>
    <row r="7" spans="1:4" ht="16.5" thickTop="1" thickBot="1">
      <c r="A7" s="653"/>
      <c r="B7" s="654"/>
      <c r="C7" s="655"/>
      <c r="D7" s="656" t="s">
        <v>1848</v>
      </c>
    </row>
    <row r="8" spans="1:4" ht="16.5" thickTop="1" thickBot="1">
      <c r="A8" s="657" t="s">
        <v>98</v>
      </c>
      <c r="B8" s="658" t="s">
        <v>1882</v>
      </c>
      <c r="C8" s="659" t="s">
        <v>99</v>
      </c>
      <c r="D8" s="660">
        <v>58677.433987924393</v>
      </c>
    </row>
    <row r="9" spans="1:4" ht="16.5" thickTop="1" thickBot="1">
      <c r="A9" s="657" t="s">
        <v>102</v>
      </c>
      <c r="B9" s="658" t="s">
        <v>1882</v>
      </c>
      <c r="C9" s="659" t="s">
        <v>103</v>
      </c>
      <c r="D9" s="660">
        <f>$D$6*1.85</f>
        <v>62590.494999999995</v>
      </c>
    </row>
    <row r="10" spans="1:4" ht="16.5" thickTop="1" thickBot="1">
      <c r="A10" s="657" t="s">
        <v>0</v>
      </c>
      <c r="B10" s="658" t="s">
        <v>1882</v>
      </c>
      <c r="C10" s="659" t="s">
        <v>1</v>
      </c>
      <c r="D10" s="660">
        <v>69346.058349365194</v>
      </c>
    </row>
    <row r="11" spans="1:4" ht="16.5" thickTop="1" thickBot="1">
      <c r="A11" s="657" t="s">
        <v>1674</v>
      </c>
      <c r="B11" s="658" t="s">
        <v>1882</v>
      </c>
      <c r="C11" s="659" t="s">
        <v>1673</v>
      </c>
      <c r="D11" s="660">
        <v>320058.73084322392</v>
      </c>
    </row>
    <row r="12" spans="1:4" ht="16.5" thickTop="1" thickBot="1">
      <c r="A12" s="657" t="s">
        <v>100</v>
      </c>
      <c r="B12" s="658" t="s">
        <v>1882</v>
      </c>
      <c r="C12" s="659" t="s">
        <v>101</v>
      </c>
      <c r="D12" s="660">
        <v>80014.682710805981</v>
      </c>
    </row>
    <row r="13" spans="1:4" ht="16.5" thickTop="1" thickBot="1">
      <c r="A13" s="657" t="s">
        <v>62</v>
      </c>
      <c r="B13" s="658" t="s">
        <v>1882</v>
      </c>
      <c r="C13" s="659" t="s">
        <v>63</v>
      </c>
      <c r="D13" s="660">
        <v>586774.33987924387</v>
      </c>
    </row>
    <row r="14" spans="1:4" ht="16.5" thickTop="1" thickBot="1">
      <c r="A14" s="657" t="s">
        <v>108</v>
      </c>
      <c r="B14" s="658" t="s">
        <v>1882</v>
      </c>
      <c r="C14" s="659" t="s">
        <v>109</v>
      </c>
      <c r="D14" s="660">
        <v>320058.73084322392</v>
      </c>
    </row>
    <row r="15" spans="1:4" ht="16.5" thickTop="1" thickBot="1">
      <c r="A15" s="657" t="s">
        <v>41</v>
      </c>
      <c r="B15" s="658" t="s">
        <v>1882</v>
      </c>
      <c r="C15" s="659" t="s">
        <v>42</v>
      </c>
      <c r="D15" s="660">
        <v>213372.48722881597</v>
      </c>
    </row>
    <row r="16" spans="1:4" ht="16.5" thickTop="1" thickBot="1">
      <c r="A16" s="657" t="s">
        <v>43</v>
      </c>
      <c r="B16" s="658" t="s">
        <v>1882</v>
      </c>
      <c r="C16" s="659" t="s">
        <v>44</v>
      </c>
      <c r="D16" s="660">
        <v>320058.73084322392</v>
      </c>
    </row>
    <row r="17" spans="1:4" ht="16.5" thickTop="1" thickBot="1">
      <c r="A17" s="657" t="s">
        <v>106</v>
      </c>
      <c r="B17" s="658" t="s">
        <v>1882</v>
      </c>
      <c r="C17" s="659" t="s">
        <v>107</v>
      </c>
      <c r="D17" s="660">
        <v>106686.24361440798</v>
      </c>
    </row>
    <row r="18" spans="1:4" ht="16.5" thickTop="1" thickBot="1">
      <c r="A18" s="657" t="s">
        <v>1675</v>
      </c>
      <c r="B18" s="658" t="s">
        <v>1882</v>
      </c>
      <c r="C18" s="659" t="s">
        <v>2000</v>
      </c>
      <c r="D18" s="660">
        <v>96017.619252967183</v>
      </c>
    </row>
    <row r="19" spans="1:4" ht="16.5" thickTop="1" thickBot="1">
      <c r="A19" s="657" t="s">
        <v>96</v>
      </c>
      <c r="B19" s="658" t="s">
        <v>92</v>
      </c>
      <c r="C19" s="659" t="s">
        <v>97</v>
      </c>
      <c r="D19" s="660">
        <v>2133724.8722881596</v>
      </c>
    </row>
    <row r="20" spans="1:4" ht="16.5" thickTop="1" thickBot="1">
      <c r="A20" s="657" t="s">
        <v>76</v>
      </c>
      <c r="B20" s="658" t="s">
        <v>1882</v>
      </c>
      <c r="C20" s="659" t="s">
        <v>77</v>
      </c>
      <c r="D20" s="660">
        <v>485912.31941843667</v>
      </c>
    </row>
    <row r="21" spans="1:4" ht="16.5" thickTop="1" thickBot="1">
      <c r="A21" s="657" t="s">
        <v>74</v>
      </c>
      <c r="B21" s="658" t="s">
        <v>1882</v>
      </c>
      <c r="C21" s="659" t="s">
        <v>75</v>
      </c>
      <c r="D21" s="660">
        <v>477235.31371453602</v>
      </c>
    </row>
    <row r="22" spans="1:4" ht="16.5" thickTop="1" thickBot="1">
      <c r="A22" s="657" t="s">
        <v>84</v>
      </c>
      <c r="B22" s="658" t="s">
        <v>1882</v>
      </c>
      <c r="C22" s="659" t="s">
        <v>85</v>
      </c>
      <c r="D22" s="660">
        <v>544482.10791976599</v>
      </c>
    </row>
    <row r="23" spans="1:4" ht="16.5" thickTop="1" thickBot="1">
      <c r="A23" s="657" t="s">
        <v>78</v>
      </c>
      <c r="B23" s="658" t="s">
        <v>1882</v>
      </c>
      <c r="C23" s="659" t="s">
        <v>79</v>
      </c>
      <c r="D23" s="660">
        <v>605221.14784707059</v>
      </c>
    </row>
    <row r="24" spans="1:4" ht="16.5" thickTop="1" thickBot="1">
      <c r="A24" s="657" t="s">
        <v>64</v>
      </c>
      <c r="B24" s="658" t="s">
        <v>1882</v>
      </c>
      <c r="C24" s="659" t="s">
        <v>65</v>
      </c>
      <c r="D24" s="660">
        <v>468558.30801063532</v>
      </c>
    </row>
    <row r="25" spans="1:4" ht="16.5" thickTop="1" thickBot="1">
      <c r="A25" s="657" t="s">
        <v>80</v>
      </c>
      <c r="B25" s="658" t="s">
        <v>1882</v>
      </c>
      <c r="C25" s="659" t="s">
        <v>81</v>
      </c>
      <c r="D25" s="660">
        <v>557497.61647561705</v>
      </c>
    </row>
    <row r="26" spans="1:4" ht="16.5" thickTop="1" thickBot="1">
      <c r="A26" s="657" t="s">
        <v>82</v>
      </c>
      <c r="B26" s="658" t="s">
        <v>1882</v>
      </c>
      <c r="C26" s="659" t="s">
        <v>83</v>
      </c>
      <c r="D26" s="660">
        <v>577020.87930939358</v>
      </c>
    </row>
    <row r="27" spans="1:4" ht="16.5" thickTop="1" thickBot="1">
      <c r="A27" s="657" t="s">
        <v>104</v>
      </c>
      <c r="B27" s="658" t="s">
        <v>1882</v>
      </c>
      <c r="C27" s="659" t="s">
        <v>105</v>
      </c>
      <c r="D27" s="660">
        <v>145339.84554033595</v>
      </c>
    </row>
    <row r="28" spans="1:4" ht="16.5" thickTop="1" thickBot="1">
      <c r="A28" s="657" t="s">
        <v>4</v>
      </c>
      <c r="B28" s="658" t="s">
        <v>1882</v>
      </c>
      <c r="C28" s="659" t="s">
        <v>5</v>
      </c>
      <c r="D28" s="660">
        <v>162693.85694813728</v>
      </c>
    </row>
    <row r="29" spans="1:4" ht="16.5" customHeight="1" thickTop="1" thickBot="1">
      <c r="A29" s="657" t="s">
        <v>45</v>
      </c>
      <c r="B29" s="658" t="s">
        <v>1882</v>
      </c>
      <c r="C29" s="659" t="s">
        <v>2226</v>
      </c>
      <c r="D29" s="660">
        <f>$D$43+$D$64</f>
        <v>169276.73861440798</v>
      </c>
    </row>
    <row r="30" spans="1:4" ht="16.5" thickTop="1" thickBot="1">
      <c r="A30" s="657" t="s">
        <v>66</v>
      </c>
      <c r="B30" s="658" t="s">
        <v>1882</v>
      </c>
      <c r="C30" s="659" t="s">
        <v>67</v>
      </c>
      <c r="D30" s="660">
        <v>160029.36542161196</v>
      </c>
    </row>
    <row r="31" spans="1:4" ht="16.5" thickTop="1" thickBot="1">
      <c r="A31" s="657" t="s">
        <v>23</v>
      </c>
      <c r="B31" s="658" t="s">
        <v>1882</v>
      </c>
      <c r="C31" s="659" t="s">
        <v>24</v>
      </c>
      <c r="D31" s="660">
        <f>$D$64*10</f>
        <v>625904.94999999995</v>
      </c>
    </row>
    <row r="32" spans="1:4" ht="16.5" thickTop="1" thickBot="1">
      <c r="A32" s="657" t="s">
        <v>7</v>
      </c>
      <c r="B32" s="658" t="s">
        <v>1882</v>
      </c>
      <c r="C32" s="659" t="s">
        <v>8</v>
      </c>
      <c r="D32" s="660">
        <f>$D$64*2</f>
        <v>125180.98999999999</v>
      </c>
    </row>
    <row r="33" spans="1:4" ht="16.5" thickTop="1" thickBot="1">
      <c r="A33" s="657" t="s">
        <v>9</v>
      </c>
      <c r="B33" s="658" t="s">
        <v>1882</v>
      </c>
      <c r="C33" s="659" t="s">
        <v>10</v>
      </c>
      <c r="D33" s="660">
        <f>$D$64*3</f>
        <v>187771.48499999999</v>
      </c>
    </row>
    <row r="34" spans="1:4" ht="16.5" thickTop="1" thickBot="1">
      <c r="A34" s="657" t="s">
        <v>11</v>
      </c>
      <c r="B34" s="658" t="s">
        <v>1882</v>
      </c>
      <c r="C34" s="659" t="s">
        <v>12</v>
      </c>
      <c r="D34" s="660">
        <f>$D$64*4</f>
        <v>250361.97999999998</v>
      </c>
    </row>
    <row r="35" spans="1:4" ht="16.5" thickTop="1" thickBot="1">
      <c r="A35" s="657" t="s">
        <v>13</v>
      </c>
      <c r="B35" s="658" t="s">
        <v>1882</v>
      </c>
      <c r="C35" s="659" t="s">
        <v>14</v>
      </c>
      <c r="D35" s="660">
        <f>$D$64*5</f>
        <v>312952.47499999998</v>
      </c>
    </row>
    <row r="36" spans="1:4" ht="16.5" thickTop="1" thickBot="1">
      <c r="A36" s="657" t="s">
        <v>15</v>
      </c>
      <c r="B36" s="658" t="s">
        <v>1882</v>
      </c>
      <c r="C36" s="659" t="s">
        <v>16</v>
      </c>
      <c r="D36" s="660">
        <f>$D$64*6</f>
        <v>375542.97</v>
      </c>
    </row>
    <row r="37" spans="1:4" ht="16.5" thickTop="1" thickBot="1">
      <c r="A37" s="657" t="s">
        <v>17</v>
      </c>
      <c r="B37" s="658" t="s">
        <v>1882</v>
      </c>
      <c r="C37" s="659" t="s">
        <v>18</v>
      </c>
      <c r="D37" s="660">
        <f>$D$64*7</f>
        <v>438133.46499999997</v>
      </c>
    </row>
    <row r="38" spans="1:4" ht="16.5" thickTop="1" thickBot="1">
      <c r="A38" s="657" t="s">
        <v>19</v>
      </c>
      <c r="B38" s="658" t="s">
        <v>1882</v>
      </c>
      <c r="C38" s="659" t="s">
        <v>20</v>
      </c>
      <c r="D38" s="660">
        <f>$D$64*8</f>
        <v>500723.95999999996</v>
      </c>
    </row>
    <row r="39" spans="1:4" ht="16.5" thickTop="1" thickBot="1">
      <c r="A39" s="657" t="s">
        <v>21</v>
      </c>
      <c r="B39" s="658" t="s">
        <v>1882</v>
      </c>
      <c r="C39" s="659" t="s">
        <v>22</v>
      </c>
      <c r="D39" s="660">
        <f>$D$64*9</f>
        <v>563314.45499999996</v>
      </c>
    </row>
    <row r="40" spans="1:4" ht="16.5" thickTop="1" thickBot="1">
      <c r="A40" s="657" t="s">
        <v>72</v>
      </c>
      <c r="B40" s="658" t="s">
        <v>1882</v>
      </c>
      <c r="C40" s="659" t="s">
        <v>73</v>
      </c>
      <c r="D40" s="660">
        <v>58677.433987924393</v>
      </c>
    </row>
    <row r="41" spans="1:4" ht="16.5" thickTop="1" thickBot="1">
      <c r="A41" s="657" t="s">
        <v>27</v>
      </c>
      <c r="B41" s="658" t="s">
        <v>1882</v>
      </c>
      <c r="C41" s="659" t="s">
        <v>28</v>
      </c>
      <c r="D41" s="660">
        <v>117354.86797584879</v>
      </c>
    </row>
    <row r="42" spans="1:4" ht="16.5" thickTop="1" thickBot="1">
      <c r="A42" s="657" t="s">
        <v>25</v>
      </c>
      <c r="B42" s="658" t="s">
        <v>1882</v>
      </c>
      <c r="C42" s="659" t="s">
        <v>26</v>
      </c>
      <c r="D42" s="660">
        <v>117354.86797584879</v>
      </c>
    </row>
    <row r="43" spans="1:4" ht="16.5" thickTop="1" thickBot="1">
      <c r="A43" s="657" t="s">
        <v>30</v>
      </c>
      <c r="B43" s="658" t="s">
        <v>1882</v>
      </c>
      <c r="C43" s="659" t="s">
        <v>31</v>
      </c>
      <c r="D43" s="660">
        <v>106686.24361440798</v>
      </c>
    </row>
    <row r="44" spans="1:4" ht="17.25" customHeight="1" thickTop="1" thickBot="1">
      <c r="A44" s="657" t="s">
        <v>40</v>
      </c>
      <c r="B44" s="658" t="s">
        <v>1882</v>
      </c>
      <c r="C44" s="659" t="s">
        <v>2225</v>
      </c>
      <c r="D44" s="660">
        <v>266715.60903601995</v>
      </c>
    </row>
    <row r="45" spans="1:4" ht="16.5" thickTop="1" thickBot="1">
      <c r="A45" s="657" t="s">
        <v>32</v>
      </c>
      <c r="B45" s="658" t="s">
        <v>1882</v>
      </c>
      <c r="C45" s="659" t="s">
        <v>33</v>
      </c>
      <c r="D45" s="660">
        <f>D43*2</f>
        <v>213372.48722881597</v>
      </c>
    </row>
    <row r="46" spans="1:4" ht="16.5" thickTop="1" thickBot="1">
      <c r="A46" s="657" t="s">
        <v>34</v>
      </c>
      <c r="B46" s="658" t="s">
        <v>1882</v>
      </c>
      <c r="C46" s="659" t="s">
        <v>35</v>
      </c>
      <c r="D46" s="660">
        <f>D43*3</f>
        <v>320058.73084322398</v>
      </c>
    </row>
    <row r="47" spans="1:4" ht="16.5" thickTop="1" thickBot="1">
      <c r="A47" s="657" t="s">
        <v>70</v>
      </c>
      <c r="B47" s="658" t="s">
        <v>1882</v>
      </c>
      <c r="C47" s="659" t="s">
        <v>71</v>
      </c>
      <c r="D47" s="660">
        <f>D43+(3*D8)</f>
        <v>282718.54557818116</v>
      </c>
    </row>
    <row r="48" spans="1:4" ht="16.5" thickTop="1" thickBot="1">
      <c r="A48" s="657" t="s">
        <v>36</v>
      </c>
      <c r="B48" s="658" t="s">
        <v>1882</v>
      </c>
      <c r="C48" s="659" t="s">
        <v>37</v>
      </c>
      <c r="D48" s="660">
        <v>117354.86797584879</v>
      </c>
    </row>
    <row r="49" spans="1:4" ht="16.5" thickTop="1" thickBot="1">
      <c r="A49" s="657" t="s">
        <v>38</v>
      </c>
      <c r="B49" s="658" t="s">
        <v>1882</v>
      </c>
      <c r="C49" s="659" t="s">
        <v>39</v>
      </c>
      <c r="D49" s="660">
        <v>128023.49233728957</v>
      </c>
    </row>
    <row r="50" spans="1:4" ht="16.5" thickTop="1" thickBot="1">
      <c r="A50" s="657" t="s">
        <v>89</v>
      </c>
      <c r="B50" s="658" t="s">
        <v>1882</v>
      </c>
      <c r="C50" s="659" t="s">
        <v>90</v>
      </c>
      <c r="D50" s="660">
        <v>133357.80451800997</v>
      </c>
    </row>
    <row r="51" spans="1:4" ht="16.5" thickTop="1" thickBot="1">
      <c r="A51" s="657" t="s">
        <v>46</v>
      </c>
      <c r="B51" s="658" t="s">
        <v>1882</v>
      </c>
      <c r="C51" s="659" t="s">
        <v>47</v>
      </c>
      <c r="D51" s="660">
        <f>$D$6*1.85</f>
        <v>62590.494999999995</v>
      </c>
    </row>
    <row r="52" spans="1:4" ht="16.5" thickTop="1" thickBot="1">
      <c r="A52" s="657" t="s">
        <v>48</v>
      </c>
      <c r="B52" s="658" t="s">
        <v>1882</v>
      </c>
      <c r="C52" s="659" t="s">
        <v>49</v>
      </c>
      <c r="D52" s="660">
        <f>D51*2</f>
        <v>125180.98999999999</v>
      </c>
    </row>
    <row r="53" spans="1:4" ht="16.5" thickTop="1" thickBot="1">
      <c r="A53" s="657" t="s">
        <v>50</v>
      </c>
      <c r="B53" s="658" t="s">
        <v>1882</v>
      </c>
      <c r="C53" s="659" t="s">
        <v>51</v>
      </c>
      <c r="D53" s="660">
        <v>106686.24361440798</v>
      </c>
    </row>
    <row r="54" spans="1:4" ht="16.5" thickTop="1" thickBot="1">
      <c r="A54" s="657" t="s">
        <v>68</v>
      </c>
      <c r="B54" s="658" t="s">
        <v>1882</v>
      </c>
      <c r="C54" s="659" t="s">
        <v>69</v>
      </c>
      <c r="D54" s="660">
        <v>213372.48722881597</v>
      </c>
    </row>
    <row r="55" spans="1:4" ht="46.5" thickTop="1" thickBot="1">
      <c r="A55" s="657" t="s">
        <v>29</v>
      </c>
      <c r="B55" s="658" t="s">
        <v>1882</v>
      </c>
      <c r="C55" s="659" t="s">
        <v>1883</v>
      </c>
      <c r="D55" s="661">
        <v>800146.82710805978</v>
      </c>
    </row>
    <row r="56" spans="1:4" ht="16.5" thickTop="1" thickBot="1">
      <c r="A56" s="657" t="s">
        <v>52</v>
      </c>
      <c r="B56" s="658" t="s">
        <v>1882</v>
      </c>
      <c r="C56" s="659" t="s">
        <v>53</v>
      </c>
      <c r="D56" s="660">
        <v>80014.682710805981</v>
      </c>
    </row>
    <row r="57" spans="1:4" ht="16.5" thickTop="1" thickBot="1">
      <c r="A57" s="657" t="s">
        <v>54</v>
      </c>
      <c r="B57" s="658" t="s">
        <v>1882</v>
      </c>
      <c r="C57" s="659" t="s">
        <v>55</v>
      </c>
      <c r="D57" s="660">
        <v>160029.36542161196</v>
      </c>
    </row>
    <row r="58" spans="1:4" ht="16.5" thickTop="1" thickBot="1">
      <c r="A58" s="657" t="s">
        <v>56</v>
      </c>
      <c r="B58" s="658" t="s">
        <v>1882</v>
      </c>
      <c r="C58" s="659" t="s">
        <v>57</v>
      </c>
      <c r="D58" s="660">
        <v>106686.24361440798</v>
      </c>
    </row>
    <row r="59" spans="1:4" ht="16.5" thickTop="1" thickBot="1">
      <c r="A59" s="657" t="s">
        <v>2</v>
      </c>
      <c r="B59" s="658" t="s">
        <v>1882</v>
      </c>
      <c r="C59" s="659" t="s">
        <v>3</v>
      </c>
      <c r="D59" s="660">
        <v>213372.48722881597</v>
      </c>
    </row>
    <row r="60" spans="1:4" ht="16.5" thickTop="1" thickBot="1">
      <c r="A60" s="657" t="s">
        <v>58</v>
      </c>
      <c r="B60" s="658" t="s">
        <v>1882</v>
      </c>
      <c r="C60" s="659" t="s">
        <v>59</v>
      </c>
      <c r="D60" s="660">
        <v>133357.80451800997</v>
      </c>
    </row>
    <row r="61" spans="1:4" ht="16.5" thickTop="1" thickBot="1">
      <c r="A61" s="657" t="s">
        <v>86</v>
      </c>
      <c r="B61" s="658" t="s">
        <v>1882</v>
      </c>
      <c r="C61" s="659" t="s">
        <v>87</v>
      </c>
      <c r="D61" s="660">
        <v>160029.36542161196</v>
      </c>
    </row>
    <row r="62" spans="1:4" ht="16.5" thickTop="1" thickBot="1">
      <c r="A62" s="657" t="s">
        <v>88</v>
      </c>
      <c r="B62" s="658" t="s">
        <v>1882</v>
      </c>
      <c r="C62" s="659" t="s">
        <v>87</v>
      </c>
      <c r="D62" s="660">
        <v>160029.36542161196</v>
      </c>
    </row>
    <row r="63" spans="1:4" ht="16.5" thickTop="1" thickBot="1">
      <c r="A63" s="657" t="s">
        <v>60</v>
      </c>
      <c r="B63" s="658" t="s">
        <v>1882</v>
      </c>
      <c r="C63" s="659" t="s">
        <v>61</v>
      </c>
      <c r="D63" s="660">
        <v>160029.36542161196</v>
      </c>
    </row>
    <row r="64" spans="1:4" ht="17.25" customHeight="1" thickTop="1" thickBot="1">
      <c r="A64" s="657" t="s">
        <v>6</v>
      </c>
      <c r="B64" s="658" t="s">
        <v>1882</v>
      </c>
      <c r="C64" s="659" t="s">
        <v>2224</v>
      </c>
      <c r="D64" s="660">
        <f>$D$6*1.85</f>
        <v>62590.494999999995</v>
      </c>
    </row>
    <row r="65" spans="1:4" ht="16.5" thickTop="1" thickBot="1">
      <c r="A65" s="657" t="s">
        <v>91</v>
      </c>
      <c r="B65" s="658" t="s">
        <v>92</v>
      </c>
      <c r="C65" s="659" t="s">
        <v>93</v>
      </c>
      <c r="D65" s="660">
        <v>533431.21807203989</v>
      </c>
    </row>
    <row r="66" spans="1:4" ht="16.5" thickTop="1" thickBot="1">
      <c r="A66" s="657" t="s">
        <v>94</v>
      </c>
      <c r="B66" s="658" t="s">
        <v>92</v>
      </c>
      <c r="C66" s="659" t="s">
        <v>95</v>
      </c>
      <c r="D66" s="660">
        <v>266715.60903601995</v>
      </c>
    </row>
    <row r="67" spans="1:4" ht="16.5" thickTop="1" thickBot="1">
      <c r="A67" s="657" t="s">
        <v>2228</v>
      </c>
      <c r="B67" s="658" t="s">
        <v>1882</v>
      </c>
      <c r="C67" s="659" t="s">
        <v>2227</v>
      </c>
      <c r="D67" s="660">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5703125" style="183" customWidth="1"/>
  </cols>
  <sheetData>
    <row r="1" spans="1:4" ht="15.75" customHeight="1" thickTop="1">
      <c r="A1" s="679" t="s">
        <v>1850</v>
      </c>
      <c r="B1" s="680"/>
      <c r="C1" s="680"/>
      <c r="D1" s="681"/>
    </row>
    <row r="2" spans="1:4" ht="89.25" customHeight="1" thickBot="1">
      <c r="A2" s="682"/>
      <c r="B2" s="683"/>
      <c r="C2" s="683"/>
      <c r="D2" s="684"/>
    </row>
    <row r="3" spans="1:4" ht="37.5" customHeight="1" thickTop="1" thickBot="1">
      <c r="A3" s="676" t="s">
        <v>110</v>
      </c>
      <c r="B3" s="677"/>
      <c r="C3" s="677"/>
      <c r="D3" s="678"/>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7">
        <v>43136.365208000447</v>
      </c>
    </row>
    <row r="8" spans="1:4" ht="30" customHeight="1" thickTop="1" thickBot="1">
      <c r="A8" s="10" t="s">
        <v>112</v>
      </c>
      <c r="B8" s="8" t="s">
        <v>113</v>
      </c>
      <c r="C8" s="11" t="s">
        <v>114</v>
      </c>
      <c r="D8" s="647">
        <v>1900.1602955365699</v>
      </c>
    </row>
    <row r="9" spans="1:4" ht="30" customHeight="1" thickTop="1" thickBot="1">
      <c r="A9" s="10" t="s">
        <v>117</v>
      </c>
      <c r="B9" s="8" t="s">
        <v>113</v>
      </c>
      <c r="C9" s="11" t="s">
        <v>118</v>
      </c>
      <c r="D9" s="647">
        <v>50746.444272409331</v>
      </c>
    </row>
    <row r="10" spans="1:4" ht="30" customHeight="1" thickTop="1" thickBot="1">
      <c r="A10" s="10" t="s">
        <v>119</v>
      </c>
      <c r="B10" s="8" t="s">
        <v>113</v>
      </c>
      <c r="C10" s="11" t="s">
        <v>120</v>
      </c>
      <c r="D10" s="647">
        <v>36049.564282373438</v>
      </c>
    </row>
    <row r="11" spans="1:4" ht="30" customHeight="1" thickTop="1" thickBot="1">
      <c r="A11" s="10" t="s">
        <v>123</v>
      </c>
      <c r="B11" s="8" t="s">
        <v>113</v>
      </c>
      <c r="C11" s="11" t="s">
        <v>124</v>
      </c>
      <c r="D11" s="647">
        <v>15319.780219367412</v>
      </c>
    </row>
    <row r="12" spans="1:4" ht="30" customHeight="1" thickTop="1" thickBot="1">
      <c r="A12" s="10" t="s">
        <v>121</v>
      </c>
      <c r="B12" s="8" t="s">
        <v>113</v>
      </c>
      <c r="C12" s="11" t="s">
        <v>122</v>
      </c>
      <c r="D12" s="647">
        <v>43347.144578531821</v>
      </c>
    </row>
    <row r="13" spans="1:4" ht="30" customHeight="1" thickTop="1" thickBot="1">
      <c r="A13" s="10" t="s">
        <v>125</v>
      </c>
      <c r="B13" s="8" t="s">
        <v>113</v>
      </c>
      <c r="C13" s="11" t="s">
        <v>126</v>
      </c>
      <c r="D13" s="647">
        <v>35365.842145127383</v>
      </c>
    </row>
    <row r="14" spans="1:4" ht="30" customHeight="1" thickTop="1" thickBot="1">
      <c r="A14" s="10" t="s">
        <v>131</v>
      </c>
      <c r="B14" s="8" t="s">
        <v>113</v>
      </c>
      <c r="C14" s="11" t="s">
        <v>132</v>
      </c>
      <c r="D14" s="647">
        <v>214006.07761159854</v>
      </c>
    </row>
    <row r="15" spans="1:4" ht="30" customHeight="1" thickTop="1" thickBot="1">
      <c r="A15" s="10" t="s">
        <v>129</v>
      </c>
      <c r="B15" s="8" t="s">
        <v>113</v>
      </c>
      <c r="C15" s="11" t="s">
        <v>130</v>
      </c>
      <c r="D15" s="647">
        <v>186075.18938222958</v>
      </c>
    </row>
    <row r="16" spans="1:4" ht="30" customHeight="1" thickTop="1" thickBot="1">
      <c r="A16" s="10" t="s">
        <v>127</v>
      </c>
      <c r="B16" s="8" t="s">
        <v>113</v>
      </c>
      <c r="C16" s="11" t="s">
        <v>128</v>
      </c>
      <c r="D16" s="647">
        <v>146202.23412991888</v>
      </c>
    </row>
    <row r="17" spans="1:4" ht="30" customHeight="1" thickTop="1" thickBot="1">
      <c r="A17" s="10" t="s">
        <v>1711</v>
      </c>
      <c r="B17" s="8" t="s">
        <v>113</v>
      </c>
      <c r="C17" s="11" t="s">
        <v>1712</v>
      </c>
      <c r="D17" s="647">
        <v>40732.851191791939</v>
      </c>
    </row>
    <row r="18" spans="1:4" ht="30" customHeight="1" thickTop="1" thickBot="1">
      <c r="A18" s="10" t="s">
        <v>133</v>
      </c>
      <c r="B18" s="8" t="s">
        <v>113</v>
      </c>
      <c r="C18" s="11" t="s">
        <v>134</v>
      </c>
      <c r="D18" s="647">
        <v>47087.691915275165</v>
      </c>
    </row>
    <row r="19" spans="1:4" ht="30" customHeight="1" thickTop="1" thickBot="1">
      <c r="A19" s="10" t="s">
        <v>146</v>
      </c>
      <c r="B19" s="8" t="s">
        <v>113</v>
      </c>
      <c r="C19" s="11" t="s">
        <v>147</v>
      </c>
      <c r="D19" s="647">
        <v>239239.82882103371</v>
      </c>
    </row>
    <row r="20" spans="1:4" ht="30" customHeight="1" thickTop="1" thickBot="1">
      <c r="A20" s="10" t="s">
        <v>135</v>
      </c>
      <c r="B20" s="8" t="s">
        <v>113</v>
      </c>
      <c r="C20" s="11" t="s">
        <v>1884</v>
      </c>
      <c r="D20" s="647">
        <v>48511.76348334286</v>
      </c>
    </row>
    <row r="21" spans="1:4" ht="30" customHeight="1" thickTop="1" thickBot="1">
      <c r="A21" s="10" t="s">
        <v>136</v>
      </c>
      <c r="B21" s="8" t="s">
        <v>113</v>
      </c>
      <c r="C21" s="11" t="s">
        <v>137</v>
      </c>
      <c r="D21" s="647">
        <v>159492.86966282752</v>
      </c>
    </row>
    <row r="22" spans="1:4" ht="30" customHeight="1" thickTop="1" thickBot="1">
      <c r="A22" s="10" t="s">
        <v>138</v>
      </c>
      <c r="B22" s="8" t="s">
        <v>113</v>
      </c>
      <c r="C22" s="11" t="s">
        <v>139</v>
      </c>
      <c r="D22" s="647">
        <v>46912.566766624717</v>
      </c>
    </row>
    <row r="23" spans="1:4" ht="30" customHeight="1" thickTop="1" thickBot="1">
      <c r="A23" s="10" t="s">
        <v>143</v>
      </c>
      <c r="B23" s="8" t="s">
        <v>144</v>
      </c>
      <c r="C23" s="11" t="s">
        <v>145</v>
      </c>
      <c r="D23" s="647">
        <v>23545.418938014682</v>
      </c>
    </row>
    <row r="24" spans="1:4" ht="30" customHeight="1" thickTop="1" thickBot="1">
      <c r="A24" s="10" t="s">
        <v>140</v>
      </c>
      <c r="B24" s="8" t="s">
        <v>998</v>
      </c>
      <c r="C24" s="11" t="s">
        <v>142</v>
      </c>
      <c r="D24" s="647">
        <v>24365.46604127605</v>
      </c>
    </row>
    <row r="25" spans="1:4" ht="30" customHeight="1" thickTop="1" thickBot="1">
      <c r="A25" s="10" t="s">
        <v>148</v>
      </c>
      <c r="B25" s="8" t="s">
        <v>113</v>
      </c>
      <c r="C25" s="11" t="s">
        <v>149</v>
      </c>
      <c r="D25" s="647">
        <v>107657.92296946517</v>
      </c>
    </row>
    <row r="26" spans="1:4" ht="30" customHeight="1" thickTop="1" thickBot="1">
      <c r="A26" s="10" t="s">
        <v>150</v>
      </c>
      <c r="B26" s="8" t="s">
        <v>113</v>
      </c>
      <c r="C26" s="11" t="s">
        <v>151</v>
      </c>
      <c r="D26" s="647">
        <v>156068.88725691455</v>
      </c>
    </row>
    <row r="27" spans="1:4" ht="30" customHeight="1" thickTop="1" thickBot="1">
      <c r="A27" s="10" t="s">
        <v>152</v>
      </c>
      <c r="B27" s="8" t="s">
        <v>113</v>
      </c>
      <c r="C27" s="11" t="s">
        <v>153</v>
      </c>
      <c r="D27" s="647">
        <v>65028.703023714399</v>
      </c>
    </row>
    <row r="28" spans="1:4" ht="30" customHeight="1" thickTop="1" thickBot="1">
      <c r="A28" s="10" t="s">
        <v>154</v>
      </c>
      <c r="B28" s="8" t="s">
        <v>113</v>
      </c>
      <c r="C28" s="11" t="s">
        <v>155</v>
      </c>
      <c r="D28" s="647">
        <v>65028.703023714399</v>
      </c>
    </row>
    <row r="29" spans="1:4" ht="30" customHeight="1" thickTop="1" thickBot="1">
      <c r="A29" s="10" t="s">
        <v>156</v>
      </c>
      <c r="B29" s="8" t="s">
        <v>113</v>
      </c>
      <c r="C29" s="11" t="s">
        <v>157</v>
      </c>
      <c r="D29" s="647">
        <v>698.40328743231544</v>
      </c>
    </row>
    <row r="30" spans="1:4" ht="30" customHeight="1" thickTop="1" thickBot="1">
      <c r="A30" s="10" t="s">
        <v>166</v>
      </c>
      <c r="B30" s="8" t="s">
        <v>113</v>
      </c>
      <c r="C30" s="11" t="s">
        <v>167</v>
      </c>
      <c r="D30" s="647">
        <v>94367.287436556508</v>
      </c>
    </row>
    <row r="31" spans="1:4" ht="30" customHeight="1" thickTop="1" thickBot="1">
      <c r="A31" s="10" t="s">
        <v>162</v>
      </c>
      <c r="B31" s="8" t="s">
        <v>113</v>
      </c>
      <c r="C31" s="11" t="s">
        <v>163</v>
      </c>
      <c r="D31" s="647">
        <v>6190.73252785761</v>
      </c>
    </row>
    <row r="32" spans="1:4" ht="30" customHeight="1" thickTop="1" thickBot="1">
      <c r="A32" s="10" t="s">
        <v>164</v>
      </c>
      <c r="B32" s="8" t="s">
        <v>113</v>
      </c>
      <c r="C32" s="11" t="s">
        <v>165</v>
      </c>
      <c r="D32" s="647">
        <v>23457.332036897093</v>
      </c>
    </row>
    <row r="33" spans="1:4" ht="30" customHeight="1" thickTop="1" thickBot="1">
      <c r="A33" s="10" t="s">
        <v>171</v>
      </c>
      <c r="B33" s="8" t="s">
        <v>113</v>
      </c>
      <c r="C33" s="11" t="s">
        <v>172</v>
      </c>
      <c r="D33" s="647">
        <v>7023.0999265611545</v>
      </c>
    </row>
    <row r="34" spans="1:4" ht="30" customHeight="1" thickTop="1" thickBot="1">
      <c r="A34" s="10" t="s">
        <v>160</v>
      </c>
      <c r="B34" s="8" t="s">
        <v>113</v>
      </c>
      <c r="C34" s="11" t="s">
        <v>161</v>
      </c>
      <c r="D34" s="647">
        <v>3815.0172440579149</v>
      </c>
    </row>
    <row r="35" spans="1:4" ht="30" customHeight="1" thickTop="1" thickBot="1">
      <c r="A35" s="10" t="s">
        <v>173</v>
      </c>
      <c r="B35" s="8" t="s">
        <v>113</v>
      </c>
      <c r="C35" s="11" t="s">
        <v>1886</v>
      </c>
      <c r="D35" s="647">
        <v>91040.18423320014</v>
      </c>
    </row>
    <row r="36" spans="1:4" ht="30" customHeight="1" thickTop="1" thickBot="1">
      <c r="A36" s="10" t="s">
        <v>170</v>
      </c>
      <c r="B36" s="8" t="s">
        <v>113</v>
      </c>
      <c r="C36" s="11" t="s">
        <v>1885</v>
      </c>
      <c r="D36" s="647">
        <v>67783.91906356973</v>
      </c>
    </row>
    <row r="37" spans="1:4" ht="30" customHeight="1" thickTop="1" thickBot="1">
      <c r="A37" s="10" t="s">
        <v>168</v>
      </c>
      <c r="B37" s="8" t="s">
        <v>113</v>
      </c>
      <c r="C37" s="11" t="s">
        <v>169</v>
      </c>
      <c r="D37" s="647">
        <v>97185.019618734645</v>
      </c>
    </row>
    <row r="38" spans="1:4" ht="30" customHeight="1" thickTop="1" thickBot="1">
      <c r="A38" s="10" t="s">
        <v>174</v>
      </c>
      <c r="B38" s="8" t="s">
        <v>113</v>
      </c>
      <c r="C38" s="11" t="s">
        <v>175</v>
      </c>
      <c r="D38" s="647">
        <v>77198.730947304459</v>
      </c>
    </row>
    <row r="39" spans="1:4" ht="30" customHeight="1" thickTop="1" thickBot="1">
      <c r="A39" s="10" t="s">
        <v>176</v>
      </c>
      <c r="B39" s="8" t="s">
        <v>113</v>
      </c>
      <c r="C39" s="11" t="s">
        <v>177</v>
      </c>
      <c r="D39" s="647">
        <v>5397.3823509682952</v>
      </c>
    </row>
    <row r="40" spans="1:4" ht="30" customHeight="1" thickTop="1" thickBot="1">
      <c r="A40" s="10" t="s">
        <v>180</v>
      </c>
      <c r="B40" s="8" t="s">
        <v>113</v>
      </c>
      <c r="C40" s="11" t="s">
        <v>181</v>
      </c>
      <c r="D40" s="647">
        <v>52022.962418971518</v>
      </c>
    </row>
    <row r="41" spans="1:4" ht="30" customHeight="1" thickTop="1" thickBot="1">
      <c r="A41" s="10" t="s">
        <v>178</v>
      </c>
      <c r="B41" s="8" t="s">
        <v>113</v>
      </c>
      <c r="C41" s="11" t="s">
        <v>179</v>
      </c>
      <c r="D41" s="647">
        <v>94822.403092330729</v>
      </c>
    </row>
    <row r="42" spans="1:4" ht="30" customHeight="1" thickTop="1" thickBot="1">
      <c r="A42" s="10" t="s">
        <v>182</v>
      </c>
      <c r="B42" s="8" t="s">
        <v>113</v>
      </c>
      <c r="C42" s="11" t="s">
        <v>183</v>
      </c>
      <c r="D42" s="647">
        <v>52449.457694016055</v>
      </c>
    </row>
    <row r="43" spans="1:4" ht="30" customHeight="1" thickTop="1" thickBot="1">
      <c r="A43" s="10" t="s">
        <v>1672</v>
      </c>
      <c r="B43" s="8" t="s">
        <v>113</v>
      </c>
      <c r="C43" s="11" t="s">
        <v>1671</v>
      </c>
      <c r="D43" s="647">
        <v>5592.4684600394385</v>
      </c>
    </row>
    <row r="44" spans="1:4" ht="30" customHeight="1" thickTop="1" thickBot="1">
      <c r="A44" s="10" t="s">
        <v>184</v>
      </c>
      <c r="B44" s="8" t="s">
        <v>113</v>
      </c>
      <c r="C44" s="11" t="s">
        <v>185</v>
      </c>
      <c r="D44" s="647">
        <v>21436.576579116205</v>
      </c>
    </row>
    <row r="45" spans="1:4" ht="30" customHeight="1" thickTop="1" thickBot="1">
      <c r="A45" s="10" t="s">
        <v>1603</v>
      </c>
      <c r="B45" s="8" t="s">
        <v>113</v>
      </c>
      <c r="C45" s="11" t="s">
        <v>1604</v>
      </c>
      <c r="D45" s="647">
        <v>2084.7233264496144</v>
      </c>
    </row>
    <row r="46" spans="1:4" ht="30" customHeight="1" thickTop="1" thickBot="1">
      <c r="A46" s="10" t="s">
        <v>188</v>
      </c>
      <c r="B46" s="8" t="s">
        <v>113</v>
      </c>
      <c r="C46" s="11" t="s">
        <v>189</v>
      </c>
      <c r="D46" s="647">
        <v>2210.9759028062895</v>
      </c>
    </row>
    <row r="47" spans="1:4" ht="30" customHeight="1" thickTop="1" thickBot="1">
      <c r="A47" s="10" t="s">
        <v>186</v>
      </c>
      <c r="B47" s="8" t="s">
        <v>113</v>
      </c>
      <c r="C47" s="11" t="s">
        <v>187</v>
      </c>
      <c r="D47" s="647">
        <v>4428.46408832833</v>
      </c>
    </row>
    <row r="48" spans="1:4" ht="30" customHeight="1" thickTop="1" thickBot="1">
      <c r="A48" s="10" t="s">
        <v>190</v>
      </c>
      <c r="B48" s="8" t="s">
        <v>113</v>
      </c>
      <c r="C48" s="11" t="s">
        <v>191</v>
      </c>
      <c r="D48" s="647">
        <v>3251.4351511857199</v>
      </c>
    </row>
    <row r="49" spans="1:4" ht="30" customHeight="1" thickTop="1" thickBot="1">
      <c r="A49" s="10" t="s">
        <v>201</v>
      </c>
      <c r="B49" s="8" t="s">
        <v>113</v>
      </c>
      <c r="C49" s="11" t="s">
        <v>1888</v>
      </c>
      <c r="D49" s="647">
        <v>74617.99447527602</v>
      </c>
    </row>
    <row r="50" spans="1:4" ht="30" customHeight="1" thickTop="1" thickBot="1">
      <c r="A50" s="10" t="s">
        <v>192</v>
      </c>
      <c r="B50" s="8" t="s">
        <v>113</v>
      </c>
      <c r="C50" s="11" t="s">
        <v>193</v>
      </c>
      <c r="D50" s="647">
        <v>43481.372237377676</v>
      </c>
    </row>
    <row r="51" spans="1:4" ht="30" customHeight="1" thickTop="1" thickBot="1">
      <c r="A51" s="10" t="s">
        <v>194</v>
      </c>
      <c r="B51" s="8" t="s">
        <v>113</v>
      </c>
      <c r="C51" s="11" t="s">
        <v>1887</v>
      </c>
      <c r="D51" s="647">
        <v>1798.440897817449</v>
      </c>
    </row>
    <row r="52" spans="1:4" ht="30" customHeight="1" thickTop="1" thickBot="1">
      <c r="A52" s="10" t="s">
        <v>224</v>
      </c>
      <c r="B52" s="8" t="s">
        <v>92</v>
      </c>
      <c r="C52" s="11" t="s">
        <v>1891</v>
      </c>
      <c r="D52" s="647">
        <v>118525.12006805539</v>
      </c>
    </row>
    <row r="53" spans="1:4" ht="30" customHeight="1" thickTop="1" thickBot="1">
      <c r="A53" s="10" t="s">
        <v>195</v>
      </c>
      <c r="B53" s="8" t="s">
        <v>113</v>
      </c>
      <c r="C53" s="11" t="s">
        <v>196</v>
      </c>
      <c r="D53" s="647">
        <v>9459.9039878782532</v>
      </c>
    </row>
    <row r="54" spans="1:4" ht="30" customHeight="1" thickTop="1" thickBot="1">
      <c r="A54" s="10" t="s">
        <v>214</v>
      </c>
      <c r="B54" s="8" t="s">
        <v>113</v>
      </c>
      <c r="C54" s="11" t="s">
        <v>215</v>
      </c>
      <c r="D54" s="647">
        <v>8509.8238401099698</v>
      </c>
    </row>
    <row r="55" spans="1:4" ht="30" customHeight="1" thickTop="1" thickBot="1">
      <c r="A55" s="10" t="s">
        <v>197</v>
      </c>
      <c r="B55" s="8" t="s">
        <v>113</v>
      </c>
      <c r="C55" s="11" t="s">
        <v>198</v>
      </c>
      <c r="D55" s="647">
        <v>93929.99889172276</v>
      </c>
    </row>
    <row r="56" spans="1:4" ht="30" customHeight="1" thickTop="1" thickBot="1">
      <c r="A56" s="10" t="s">
        <v>199</v>
      </c>
      <c r="B56" s="8" t="s">
        <v>113</v>
      </c>
      <c r="C56" s="11" t="s">
        <v>200</v>
      </c>
      <c r="D56" s="647">
        <v>9601.4722218172374</v>
      </c>
    </row>
    <row r="57" spans="1:4" ht="30" customHeight="1" thickTop="1" thickBot="1">
      <c r="A57" s="10" t="s">
        <v>202</v>
      </c>
      <c r="B57" s="8" t="s">
        <v>113</v>
      </c>
      <c r="C57" s="11" t="s">
        <v>203</v>
      </c>
      <c r="D57" s="647">
        <v>59766.962408284366</v>
      </c>
    </row>
    <row r="58" spans="1:4" ht="30" customHeight="1" thickTop="1" thickBot="1">
      <c r="A58" s="10" t="s">
        <v>212</v>
      </c>
      <c r="B58" s="8" t="s">
        <v>113</v>
      </c>
      <c r="C58" s="11" t="s">
        <v>213</v>
      </c>
      <c r="D58" s="647">
        <v>25956.27352931632</v>
      </c>
    </row>
    <row r="59" spans="1:4" ht="30" customHeight="1" thickTop="1" thickBot="1">
      <c r="A59" s="10" t="s">
        <v>206</v>
      </c>
      <c r="B59" s="8" t="s">
        <v>113</v>
      </c>
      <c r="C59" s="11" t="s">
        <v>207</v>
      </c>
      <c r="D59" s="647">
        <v>8962.8421887147124</v>
      </c>
    </row>
    <row r="60" spans="1:4" ht="30" customHeight="1" thickTop="1" thickBot="1">
      <c r="A60" s="10" t="s">
        <v>204</v>
      </c>
      <c r="B60" s="8" t="s">
        <v>113</v>
      </c>
      <c r="C60" s="11" t="s">
        <v>205</v>
      </c>
      <c r="D60" s="647">
        <v>13464.712027974369</v>
      </c>
    </row>
    <row r="61" spans="1:4" ht="30" customHeight="1" thickTop="1" thickBot="1">
      <c r="A61" s="10" t="s">
        <v>208</v>
      </c>
      <c r="B61" s="8" t="s">
        <v>113</v>
      </c>
      <c r="C61" s="11" t="s">
        <v>209</v>
      </c>
      <c r="D61" s="647">
        <v>14921.291857168793</v>
      </c>
    </row>
    <row r="62" spans="1:4" ht="30" customHeight="1" thickTop="1" thickBot="1">
      <c r="A62" s="10" t="s">
        <v>210</v>
      </c>
      <c r="B62" s="8" t="s">
        <v>113</v>
      </c>
      <c r="C62" s="11" t="s">
        <v>211</v>
      </c>
      <c r="D62" s="647">
        <v>17233.573011505512</v>
      </c>
    </row>
    <row r="63" spans="1:4" ht="30" customHeight="1" thickTop="1" thickBot="1">
      <c r="A63" s="10" t="s">
        <v>217</v>
      </c>
      <c r="B63" s="8" t="s">
        <v>113</v>
      </c>
      <c r="C63" s="11" t="s">
        <v>218</v>
      </c>
      <c r="D63" s="647">
        <v>30702.479653818817</v>
      </c>
    </row>
    <row r="64" spans="1:4" ht="30" customHeight="1" thickTop="1" thickBot="1">
      <c r="A64" s="10" t="s">
        <v>219</v>
      </c>
      <c r="B64" s="8" t="s">
        <v>113</v>
      </c>
      <c r="C64" s="11" t="s">
        <v>220</v>
      </c>
      <c r="D64" s="647">
        <v>10447.735664696935</v>
      </c>
    </row>
    <row r="65" spans="1:4" ht="30" customHeight="1" thickTop="1" thickBot="1">
      <c r="A65" s="10" t="s">
        <v>216</v>
      </c>
      <c r="B65" s="8" t="s">
        <v>113</v>
      </c>
      <c r="C65" s="11" t="s">
        <v>1889</v>
      </c>
      <c r="D65" s="647">
        <v>4708.4545954520963</v>
      </c>
    </row>
    <row r="66" spans="1:4" ht="30" customHeight="1" thickTop="1" thickBot="1">
      <c r="A66" s="10" t="s">
        <v>221</v>
      </c>
      <c r="B66" s="8" t="s">
        <v>113</v>
      </c>
      <c r="C66" s="11" t="s">
        <v>1890</v>
      </c>
      <c r="D66" s="647">
        <v>84530.916811759031</v>
      </c>
    </row>
    <row r="67" spans="1:4" ht="30" customHeight="1" thickTop="1" thickBot="1">
      <c r="A67" s="10" t="s">
        <v>222</v>
      </c>
      <c r="B67" s="8" t="s">
        <v>113</v>
      </c>
      <c r="C67" s="11" t="s">
        <v>223</v>
      </c>
      <c r="D67" s="647">
        <v>42903.564112189677</v>
      </c>
    </row>
    <row r="68" spans="1:4" ht="30" customHeight="1" thickTop="1" thickBot="1">
      <c r="A68" s="10" t="s">
        <v>225</v>
      </c>
      <c r="B68" s="8" t="s">
        <v>113</v>
      </c>
      <c r="C68" s="11" t="s">
        <v>226</v>
      </c>
      <c r="D68" s="647">
        <v>79585.46650615723</v>
      </c>
    </row>
    <row r="69" spans="1:4" ht="30" customHeight="1" thickTop="1" thickBot="1">
      <c r="A69" s="10" t="s">
        <v>227</v>
      </c>
      <c r="B69" s="8" t="s">
        <v>113</v>
      </c>
      <c r="C69" s="11" t="s">
        <v>1892</v>
      </c>
      <c r="D69" s="647">
        <v>8633.5649631084889</v>
      </c>
    </row>
    <row r="70" spans="1:4" ht="30" customHeight="1" thickTop="1" thickBot="1">
      <c r="A70" s="10" t="s">
        <v>232</v>
      </c>
      <c r="B70" s="8" t="s">
        <v>233</v>
      </c>
      <c r="C70" s="11" t="s">
        <v>1895</v>
      </c>
      <c r="D70" s="647">
        <v>949.03149418355179</v>
      </c>
    </row>
    <row r="71" spans="1:4" ht="30" customHeight="1" thickTop="1" thickBot="1">
      <c r="A71" s="10" t="s">
        <v>228</v>
      </c>
      <c r="B71" s="8" t="s">
        <v>113</v>
      </c>
      <c r="C71" s="11" t="s">
        <v>1893</v>
      </c>
      <c r="D71" s="647">
        <v>3976.4943933083182</v>
      </c>
    </row>
    <row r="72" spans="1:4" ht="30" customHeight="1" thickTop="1" thickBot="1">
      <c r="A72" s="10" t="s">
        <v>229</v>
      </c>
      <c r="B72" s="8" t="s">
        <v>113</v>
      </c>
      <c r="C72" s="11" t="s">
        <v>1894</v>
      </c>
      <c r="D72" s="647">
        <v>9335.1142112950038</v>
      </c>
    </row>
    <row r="73" spans="1:4" ht="30" customHeight="1" thickTop="1" thickBot="1">
      <c r="A73" s="10" t="s">
        <v>230</v>
      </c>
      <c r="B73" s="8" t="s">
        <v>113</v>
      </c>
      <c r="C73" s="11" t="s">
        <v>231</v>
      </c>
      <c r="D73" s="647">
        <v>4348.7664158886073</v>
      </c>
    </row>
    <row r="74" spans="1:4" ht="30" customHeight="1" thickTop="1" thickBot="1">
      <c r="A74" s="10" t="s">
        <v>234</v>
      </c>
      <c r="B74" s="8" t="s">
        <v>113</v>
      </c>
      <c r="C74" s="11" t="s">
        <v>235</v>
      </c>
      <c r="D74" s="647">
        <v>14984.211072252787</v>
      </c>
    </row>
    <row r="75" spans="1:4" ht="30" customHeight="1" thickTop="1" thickBot="1">
      <c r="A75" s="10" t="s">
        <v>236</v>
      </c>
      <c r="B75" s="8" t="s">
        <v>113</v>
      </c>
      <c r="C75" s="11" t="s">
        <v>237</v>
      </c>
      <c r="D75" s="647">
        <v>254613.09037322251</v>
      </c>
    </row>
    <row r="76" spans="1:4" ht="30" customHeight="1" thickTop="1" thickBot="1">
      <c r="A76" s="10" t="s">
        <v>238</v>
      </c>
      <c r="B76" s="8" t="s">
        <v>113</v>
      </c>
      <c r="C76" s="11" t="s">
        <v>239</v>
      </c>
      <c r="D76" s="647">
        <v>431960.33596971765</v>
      </c>
    </row>
    <row r="77" spans="1:4" ht="30" customHeight="1" thickTop="1" thickBot="1">
      <c r="A77" s="10" t="s">
        <v>240</v>
      </c>
      <c r="B77" s="8" t="s">
        <v>113</v>
      </c>
      <c r="C77" s="11" t="s">
        <v>1896</v>
      </c>
      <c r="D77" s="647">
        <v>95023.744580599494</v>
      </c>
    </row>
    <row r="78" spans="1:4" ht="30" customHeight="1" thickTop="1" thickBot="1">
      <c r="A78" s="10" t="s">
        <v>241</v>
      </c>
      <c r="B78" s="8" t="s">
        <v>113</v>
      </c>
      <c r="C78" s="11" t="s">
        <v>1897</v>
      </c>
      <c r="D78" s="647">
        <v>177170.02314067518</v>
      </c>
    </row>
    <row r="79" spans="1:4" ht="30" customHeight="1" thickTop="1" thickBot="1">
      <c r="A79" s="10" t="s">
        <v>246</v>
      </c>
      <c r="B79" s="8" t="s">
        <v>113</v>
      </c>
      <c r="C79" s="11" t="s">
        <v>1902</v>
      </c>
      <c r="D79" s="647">
        <v>90510.339551907775</v>
      </c>
    </row>
    <row r="80" spans="1:4" ht="30" customHeight="1" thickTop="1" thickBot="1">
      <c r="A80" s="10" t="s">
        <v>243</v>
      </c>
      <c r="B80" s="8" t="s">
        <v>113</v>
      </c>
      <c r="C80" s="11" t="s">
        <v>1899</v>
      </c>
      <c r="D80" s="647">
        <v>140553.13726896109</v>
      </c>
    </row>
    <row r="81" spans="1:4" ht="30" customHeight="1" thickTop="1" thickBot="1">
      <c r="A81" s="10" t="s">
        <v>244</v>
      </c>
      <c r="B81" s="8" t="s">
        <v>113</v>
      </c>
      <c r="C81" s="11" t="s">
        <v>1900</v>
      </c>
      <c r="D81" s="647">
        <v>224388.79675404204</v>
      </c>
    </row>
    <row r="82" spans="1:4" ht="30" customHeight="1" thickTop="1" thickBot="1">
      <c r="A82" s="10" t="s">
        <v>245</v>
      </c>
      <c r="B82" s="8" t="s">
        <v>113</v>
      </c>
      <c r="C82" s="11" t="s">
        <v>1901</v>
      </c>
      <c r="D82" s="647">
        <v>133956.0575674045</v>
      </c>
    </row>
    <row r="83" spans="1:4" ht="30" customHeight="1" thickTop="1" thickBot="1">
      <c r="A83" s="10" t="s">
        <v>247</v>
      </c>
      <c r="B83" s="8" t="s">
        <v>113</v>
      </c>
      <c r="C83" s="11" t="s">
        <v>1903</v>
      </c>
      <c r="D83" s="647">
        <v>120118.02486326513</v>
      </c>
    </row>
    <row r="84" spans="1:4" ht="30" customHeight="1" thickTop="1" thickBot="1">
      <c r="A84" s="10" t="s">
        <v>242</v>
      </c>
      <c r="B84" s="8" t="s">
        <v>113</v>
      </c>
      <c r="C84" s="11" t="s">
        <v>1898</v>
      </c>
      <c r="D84" s="647">
        <v>126392.11926072391</v>
      </c>
    </row>
    <row r="85" spans="1:4" ht="30" customHeight="1" thickTop="1" thickBot="1">
      <c r="A85" s="10" t="s">
        <v>248</v>
      </c>
      <c r="B85" s="8" t="s">
        <v>113</v>
      </c>
      <c r="C85" s="11" t="s">
        <v>1904</v>
      </c>
      <c r="D85" s="647">
        <v>330282.88439398591</v>
      </c>
    </row>
    <row r="86" spans="1:4" ht="30" customHeight="1" thickTop="1" thickBot="1">
      <c r="A86" s="10" t="s">
        <v>249</v>
      </c>
      <c r="B86" s="8" t="s">
        <v>113</v>
      </c>
      <c r="C86" s="11" t="s">
        <v>250</v>
      </c>
      <c r="D86" s="647">
        <v>10404.592483794304</v>
      </c>
    </row>
    <row r="87" spans="1:4" ht="30" customHeight="1" thickTop="1" thickBot="1">
      <c r="A87" s="10" t="s">
        <v>255</v>
      </c>
      <c r="B87" s="8" t="s">
        <v>113</v>
      </c>
      <c r="C87" s="11" t="s">
        <v>256</v>
      </c>
      <c r="D87" s="647">
        <v>1130394.0343559901</v>
      </c>
    </row>
    <row r="88" spans="1:4" ht="30" customHeight="1" thickTop="1" thickBot="1">
      <c r="A88" s="10" t="s">
        <v>253</v>
      </c>
      <c r="B88" s="8" t="s">
        <v>113</v>
      </c>
      <c r="C88" s="11" t="s">
        <v>254</v>
      </c>
      <c r="D88" s="647">
        <v>16126.194826027247</v>
      </c>
    </row>
    <row r="89" spans="1:4" ht="30" customHeight="1" thickTop="1" thickBot="1">
      <c r="A89" s="10" t="s">
        <v>251</v>
      </c>
      <c r="B89" s="8" t="s">
        <v>113</v>
      </c>
      <c r="C89" s="11" t="s">
        <v>252</v>
      </c>
      <c r="D89" s="647">
        <v>25290.378503010743</v>
      </c>
    </row>
    <row r="90" spans="1:4" ht="30" customHeight="1" thickTop="1" thickBot="1">
      <c r="A90" s="10" t="s">
        <v>257</v>
      </c>
      <c r="B90" s="8" t="s">
        <v>113</v>
      </c>
      <c r="C90" s="11" t="s">
        <v>258</v>
      </c>
      <c r="D90" s="647">
        <v>3641.6073693280064</v>
      </c>
    </row>
    <row r="91" spans="1:4" ht="30" customHeight="1" thickTop="1" thickBot="1">
      <c r="A91" s="10" t="s">
        <v>259</v>
      </c>
      <c r="B91" s="8" t="s">
        <v>113</v>
      </c>
      <c r="C91" s="11" t="s">
        <v>260</v>
      </c>
      <c r="D91" s="647">
        <v>73713.006431651273</v>
      </c>
    </row>
    <row r="92" spans="1:4" ht="30" customHeight="1" thickTop="1" thickBot="1">
      <c r="A92" s="10" t="s">
        <v>261</v>
      </c>
      <c r="B92" s="8" t="s">
        <v>113</v>
      </c>
      <c r="C92" s="11" t="s">
        <v>262</v>
      </c>
      <c r="D92" s="647">
        <v>3511.5499632805772</v>
      </c>
    </row>
    <row r="93" spans="1:4" ht="30" customHeight="1" thickTop="1" thickBot="1">
      <c r="A93" s="10" t="s">
        <v>263</v>
      </c>
      <c r="B93" s="8" t="s">
        <v>113</v>
      </c>
      <c r="C93" s="11" t="s">
        <v>264</v>
      </c>
      <c r="D93" s="647">
        <v>5852.5832721342949</v>
      </c>
    </row>
    <row r="94" spans="1:4" ht="30" customHeight="1" thickTop="1" thickBot="1">
      <c r="A94" s="10" t="s">
        <v>265</v>
      </c>
      <c r="B94" s="8" t="s">
        <v>113</v>
      </c>
      <c r="C94" s="11" t="s">
        <v>266</v>
      </c>
      <c r="D94" s="647">
        <v>7803.4443628457275</v>
      </c>
    </row>
    <row r="95" spans="1:4" ht="30" customHeight="1" thickTop="1" thickBot="1">
      <c r="A95" s="10" t="s">
        <v>267</v>
      </c>
      <c r="B95" s="8" t="s">
        <v>113</v>
      </c>
      <c r="C95" s="11" t="s">
        <v>268</v>
      </c>
      <c r="D95" s="647">
        <v>54965.177643791008</v>
      </c>
    </row>
    <row r="96" spans="1:4" ht="30" customHeight="1" thickTop="1" thickBot="1">
      <c r="A96" s="10" t="s">
        <v>269</v>
      </c>
      <c r="B96" s="8" t="s">
        <v>113</v>
      </c>
      <c r="C96" s="11" t="s">
        <v>270</v>
      </c>
      <c r="D96" s="647">
        <v>145664.29477312023</v>
      </c>
    </row>
    <row r="97" spans="1:4" ht="30" customHeight="1" thickTop="1" thickBot="1">
      <c r="A97" s="10" t="s">
        <v>271</v>
      </c>
      <c r="B97" s="8" t="s">
        <v>113</v>
      </c>
      <c r="C97" s="11" t="s">
        <v>272</v>
      </c>
      <c r="D97" s="647">
        <v>124855.10980553164</v>
      </c>
    </row>
    <row r="98" spans="1:4" ht="30" customHeight="1" thickTop="1" thickBot="1">
      <c r="A98" s="10" t="s">
        <v>273</v>
      </c>
      <c r="B98" s="8" t="s">
        <v>113</v>
      </c>
      <c r="C98" s="11" t="s">
        <v>274</v>
      </c>
      <c r="D98" s="647">
        <v>4421.9518056125789</v>
      </c>
    </row>
    <row r="99" spans="1:4" ht="30" customHeight="1" thickTop="1" thickBot="1">
      <c r="A99" s="10" t="s">
        <v>275</v>
      </c>
      <c r="B99" s="8" t="s">
        <v>113</v>
      </c>
      <c r="C99" s="11" t="s">
        <v>276</v>
      </c>
      <c r="D99" s="647">
        <v>19508.610907114318</v>
      </c>
    </row>
    <row r="100" spans="1:4" ht="30" customHeight="1" thickTop="1" thickBot="1">
      <c r="A100" s="10" t="s">
        <v>277</v>
      </c>
      <c r="B100" s="8" t="s">
        <v>113</v>
      </c>
      <c r="C100" s="11" t="s">
        <v>278</v>
      </c>
      <c r="D100" s="647">
        <v>402773.16074583831</v>
      </c>
    </row>
    <row r="101" spans="1:4" ht="30" customHeight="1" thickTop="1" thickBot="1">
      <c r="A101" s="10" t="s">
        <v>279</v>
      </c>
      <c r="B101" s="8" t="s">
        <v>113</v>
      </c>
      <c r="C101" s="11" t="s">
        <v>1905</v>
      </c>
      <c r="D101" s="647">
        <v>425846.68557072309</v>
      </c>
    </row>
    <row r="102" spans="1:4" ht="30" customHeight="1" thickTop="1" thickBot="1">
      <c r="A102" s="10" t="s">
        <v>280</v>
      </c>
      <c r="B102" s="8" t="s">
        <v>113</v>
      </c>
      <c r="C102" s="11" t="s">
        <v>281</v>
      </c>
      <c r="D102" s="647">
        <v>359244.59909714764</v>
      </c>
    </row>
    <row r="103" spans="1:4" ht="30" customHeight="1" thickTop="1" thickBot="1">
      <c r="A103" s="10" t="s">
        <v>282</v>
      </c>
      <c r="B103" s="8" t="s">
        <v>113</v>
      </c>
      <c r="C103" s="11" t="s">
        <v>283</v>
      </c>
      <c r="D103" s="647">
        <v>552377.22710463172</v>
      </c>
    </row>
    <row r="104" spans="1:4" ht="30" customHeight="1" thickTop="1" thickBot="1">
      <c r="A104" s="10" t="s">
        <v>284</v>
      </c>
      <c r="B104" s="8" t="s">
        <v>113</v>
      </c>
      <c r="C104" s="11" t="s">
        <v>285</v>
      </c>
      <c r="D104" s="647">
        <v>642118.90357893007</v>
      </c>
    </row>
    <row r="105" spans="1:4" ht="30" customHeight="1" thickTop="1" thickBot="1">
      <c r="A105" s="10" t="s">
        <v>286</v>
      </c>
      <c r="B105" s="8" t="s">
        <v>113</v>
      </c>
      <c r="C105" s="11" t="s">
        <v>287</v>
      </c>
      <c r="D105" s="647">
        <v>265822.14854043577</v>
      </c>
    </row>
    <row r="106" spans="1:4" ht="30" customHeight="1" thickTop="1" thickBot="1">
      <c r="A106" s="10" t="s">
        <v>288</v>
      </c>
      <c r="B106" s="8" t="s">
        <v>113</v>
      </c>
      <c r="C106" s="11" t="s">
        <v>289</v>
      </c>
      <c r="D106" s="647">
        <v>7478.3008477271551</v>
      </c>
    </row>
    <row r="107" spans="1:4" ht="30" customHeight="1" thickTop="1" thickBot="1">
      <c r="A107" s="10" t="s">
        <v>290</v>
      </c>
      <c r="B107" s="8" t="s">
        <v>113</v>
      </c>
      <c r="C107" s="11" t="s">
        <v>291</v>
      </c>
      <c r="D107" s="647">
        <v>398732.69848386128</v>
      </c>
    </row>
    <row r="108" spans="1:4" ht="30" customHeight="1" thickTop="1" thickBot="1">
      <c r="A108" s="10" t="s">
        <v>292</v>
      </c>
      <c r="B108" s="8" t="s">
        <v>113</v>
      </c>
      <c r="C108" s="11" t="s">
        <v>293</v>
      </c>
      <c r="D108" s="647">
        <v>2947.9678704083822</v>
      </c>
    </row>
    <row r="109" spans="1:4" ht="30" customHeight="1" thickTop="1" thickBot="1">
      <c r="A109" s="10" t="s">
        <v>294</v>
      </c>
      <c r="B109" s="8" t="s">
        <v>113</v>
      </c>
      <c r="C109" s="11" t="s">
        <v>1906</v>
      </c>
      <c r="D109" s="647">
        <v>516977.82804479281</v>
      </c>
    </row>
    <row r="110" spans="1:4" ht="30" customHeight="1" thickTop="1" thickBot="1">
      <c r="A110" s="10" t="s">
        <v>295</v>
      </c>
      <c r="B110" s="8" t="s">
        <v>113</v>
      </c>
      <c r="C110" s="11" t="s">
        <v>296</v>
      </c>
      <c r="D110" s="647">
        <v>1950.8610907114319</v>
      </c>
    </row>
    <row r="111" spans="1:4" ht="30" customHeight="1" thickTop="1" thickBot="1">
      <c r="A111" s="10" t="s">
        <v>297</v>
      </c>
      <c r="B111" s="8" t="s">
        <v>113</v>
      </c>
      <c r="C111" s="11" t="s">
        <v>298</v>
      </c>
      <c r="D111" s="647">
        <v>93274.590401264504</v>
      </c>
    </row>
    <row r="112" spans="1:4" ht="30" customHeight="1" thickTop="1" thickBot="1">
      <c r="A112" s="10" t="s">
        <v>299</v>
      </c>
      <c r="B112" s="8" t="s">
        <v>113</v>
      </c>
      <c r="C112" s="11" t="s">
        <v>300</v>
      </c>
      <c r="D112" s="647">
        <v>325479.0023223231</v>
      </c>
    </row>
    <row r="113" spans="1:4" ht="30" customHeight="1" thickTop="1" thickBot="1">
      <c r="A113" s="10" t="s">
        <v>301</v>
      </c>
      <c r="B113" s="8" t="s">
        <v>113</v>
      </c>
      <c r="C113" s="11" t="s">
        <v>302</v>
      </c>
      <c r="D113" s="647">
        <v>3316.463854209434</v>
      </c>
    </row>
    <row r="114" spans="1:4" ht="30" customHeight="1" thickTop="1" thickBot="1">
      <c r="A114" s="10" t="s">
        <v>305</v>
      </c>
      <c r="B114" s="8" t="s">
        <v>113</v>
      </c>
      <c r="C114" s="11" t="s">
        <v>306</v>
      </c>
      <c r="D114" s="647">
        <v>101225.48188071167</v>
      </c>
    </row>
    <row r="115" spans="1:4" ht="30" customHeight="1" thickTop="1" thickBot="1">
      <c r="A115" s="10" t="s">
        <v>303</v>
      </c>
      <c r="B115" s="8" t="s">
        <v>113</v>
      </c>
      <c r="C115" s="11" t="s">
        <v>304</v>
      </c>
      <c r="D115" s="647">
        <v>92372.748318393962</v>
      </c>
    </row>
    <row r="116" spans="1:4" ht="30" customHeight="1" thickTop="1" thickBot="1">
      <c r="A116" s="10" t="s">
        <v>309</v>
      </c>
      <c r="B116" s="8" t="s">
        <v>113</v>
      </c>
      <c r="C116" s="11" t="s">
        <v>1907</v>
      </c>
      <c r="D116" s="647">
        <v>85062.584179218771</v>
      </c>
    </row>
    <row r="117" spans="1:4" ht="30" customHeight="1" thickTop="1" thickBot="1">
      <c r="A117" s="10" t="s">
        <v>310</v>
      </c>
      <c r="B117" s="8" t="s">
        <v>113</v>
      </c>
      <c r="C117" s="11" t="s">
        <v>311</v>
      </c>
      <c r="D117" s="647">
        <v>119925.07260367421</v>
      </c>
    </row>
    <row r="118" spans="1:4" ht="30" customHeight="1" thickTop="1" thickBot="1">
      <c r="A118" s="10" t="s">
        <v>313</v>
      </c>
      <c r="B118" s="8" t="s">
        <v>113</v>
      </c>
      <c r="C118" s="11" t="s">
        <v>1909</v>
      </c>
      <c r="D118" s="647">
        <v>224082.58990729993</v>
      </c>
    </row>
    <row r="119" spans="1:4" ht="30" customHeight="1" thickTop="1" thickBot="1">
      <c r="A119" s="10" t="s">
        <v>318</v>
      </c>
      <c r="B119" s="8" t="s">
        <v>113</v>
      </c>
      <c r="C119" s="11" t="s">
        <v>319</v>
      </c>
      <c r="D119" s="647">
        <v>163001.66455734486</v>
      </c>
    </row>
    <row r="120" spans="1:4" ht="30" customHeight="1" thickTop="1" thickBot="1">
      <c r="A120" s="10" t="s">
        <v>314</v>
      </c>
      <c r="B120" s="8" t="s">
        <v>113</v>
      </c>
      <c r="C120" s="11" t="s">
        <v>315</v>
      </c>
      <c r="D120" s="647">
        <v>142639.95790258018</v>
      </c>
    </row>
    <row r="121" spans="1:4" ht="30" customHeight="1" thickTop="1" thickBot="1">
      <c r="A121" s="10" t="s">
        <v>1648</v>
      </c>
      <c r="B121" s="8" t="s">
        <v>113</v>
      </c>
      <c r="C121" s="11" t="s">
        <v>1649</v>
      </c>
      <c r="D121" s="647">
        <v>80635.591749405852</v>
      </c>
    </row>
    <row r="122" spans="1:4" ht="30" customHeight="1" thickTop="1" thickBot="1">
      <c r="A122" s="10" t="s">
        <v>322</v>
      </c>
      <c r="B122" s="8" t="s">
        <v>113</v>
      </c>
      <c r="C122" s="11" t="s">
        <v>323</v>
      </c>
      <c r="D122" s="647">
        <v>105797.61151014845</v>
      </c>
    </row>
    <row r="123" spans="1:4" ht="30" customHeight="1" thickTop="1" thickBot="1">
      <c r="A123" s="10" t="s">
        <v>320</v>
      </c>
      <c r="B123" s="8" t="s">
        <v>113</v>
      </c>
      <c r="C123" s="11" t="s">
        <v>321</v>
      </c>
      <c r="D123" s="647">
        <v>119619.91441051685</v>
      </c>
    </row>
    <row r="124" spans="1:4" ht="30" customHeight="1" thickTop="1" thickBot="1">
      <c r="A124" s="10" t="s">
        <v>312</v>
      </c>
      <c r="B124" s="8" t="s">
        <v>113</v>
      </c>
      <c r="C124" s="11" t="s">
        <v>1908</v>
      </c>
      <c r="D124" s="647">
        <v>163839.53877154671</v>
      </c>
    </row>
    <row r="125" spans="1:4" ht="30" customHeight="1" thickTop="1" thickBot="1">
      <c r="A125" s="10" t="s">
        <v>316</v>
      </c>
      <c r="B125" s="8" t="s">
        <v>113</v>
      </c>
      <c r="C125" s="11" t="s">
        <v>317</v>
      </c>
      <c r="D125" s="647">
        <v>171859.64138758625</v>
      </c>
    </row>
    <row r="126" spans="1:4" ht="30" customHeight="1" thickTop="1" thickBot="1">
      <c r="A126" s="10" t="s">
        <v>307</v>
      </c>
      <c r="B126" s="8" t="s">
        <v>113</v>
      </c>
      <c r="C126" s="11" t="s">
        <v>308</v>
      </c>
      <c r="D126" s="647">
        <v>148860.57096721759</v>
      </c>
    </row>
    <row r="127" spans="1:4" ht="30" customHeight="1" thickTop="1" thickBot="1">
      <c r="A127" s="10" t="s">
        <v>324</v>
      </c>
      <c r="B127" s="8" t="s">
        <v>113</v>
      </c>
      <c r="C127" s="11" t="s">
        <v>325</v>
      </c>
      <c r="D127" s="647">
        <v>1560.6888725691454</v>
      </c>
    </row>
    <row r="128" spans="1:4" ht="30" customHeight="1" thickTop="1" thickBot="1">
      <c r="A128" s="10" t="s">
        <v>326</v>
      </c>
      <c r="B128" s="8" t="s">
        <v>113</v>
      </c>
      <c r="C128" s="11" t="s">
        <v>327</v>
      </c>
      <c r="D128" s="647">
        <v>75100.375124253304</v>
      </c>
    </row>
    <row r="129" spans="1:4" ht="30" customHeight="1" thickTop="1" thickBot="1">
      <c r="A129" s="10" t="s">
        <v>328</v>
      </c>
      <c r="B129" s="8" t="s">
        <v>113</v>
      </c>
      <c r="C129" s="11" t="s">
        <v>329</v>
      </c>
      <c r="D129" s="647">
        <v>63.967868668725586</v>
      </c>
    </row>
    <row r="130" spans="1:4" ht="30" customHeight="1" thickTop="1" thickBot="1">
      <c r="A130" s="10" t="s">
        <v>330</v>
      </c>
      <c r="B130" s="8" t="s">
        <v>113</v>
      </c>
      <c r="C130" s="11" t="s">
        <v>331</v>
      </c>
      <c r="D130" s="647">
        <v>2471.0907149011473</v>
      </c>
    </row>
    <row r="131" spans="1:4" ht="30" customHeight="1" thickTop="1" thickBot="1">
      <c r="A131" s="10" t="s">
        <v>332</v>
      </c>
      <c r="B131" s="8" t="s">
        <v>113</v>
      </c>
      <c r="C131" s="11" t="s">
        <v>333</v>
      </c>
      <c r="D131" s="647">
        <v>2471.0907149011473</v>
      </c>
    </row>
    <row r="132" spans="1:4" ht="30" customHeight="1" thickTop="1" thickBot="1">
      <c r="A132" s="10" t="s">
        <v>334</v>
      </c>
      <c r="B132" s="8" t="s">
        <v>113</v>
      </c>
      <c r="C132" s="11" t="s">
        <v>1676</v>
      </c>
      <c r="D132" s="647">
        <v>7901.6047609647103</v>
      </c>
    </row>
    <row r="133" spans="1:4" ht="30" customHeight="1" thickTop="1" thickBot="1">
      <c r="A133" s="10" t="s">
        <v>335</v>
      </c>
      <c r="B133" s="8" t="s">
        <v>92</v>
      </c>
      <c r="C133" s="11" t="s">
        <v>1910</v>
      </c>
      <c r="D133" s="647">
        <v>202180.41113656221</v>
      </c>
    </row>
    <row r="134" spans="1:4" ht="30" customHeight="1" thickTop="1" thickBot="1">
      <c r="A134" s="10" t="s">
        <v>336</v>
      </c>
      <c r="B134" s="8" t="s">
        <v>113</v>
      </c>
      <c r="C134" s="11" t="s">
        <v>337</v>
      </c>
      <c r="D134" s="647">
        <v>37917.216316783284</v>
      </c>
    </row>
    <row r="135" spans="1:4" ht="30" customHeight="1" thickTop="1" thickBot="1">
      <c r="A135" s="10" t="s">
        <v>338</v>
      </c>
      <c r="B135" s="8" t="s">
        <v>339</v>
      </c>
      <c r="C135" s="11" t="s">
        <v>340</v>
      </c>
      <c r="D135" s="647">
        <v>1595.0021023792071</v>
      </c>
    </row>
    <row r="136" spans="1:4" ht="30" customHeight="1" thickTop="1" thickBot="1">
      <c r="A136" s="10" t="s">
        <v>352</v>
      </c>
      <c r="B136" s="8" t="s">
        <v>339</v>
      </c>
      <c r="C136" s="11" t="s">
        <v>353</v>
      </c>
      <c r="D136" s="647">
        <v>1012.9993628522774</v>
      </c>
    </row>
    <row r="137" spans="1:4" ht="30" customHeight="1" thickTop="1" thickBot="1">
      <c r="A137" s="10" t="s">
        <v>343</v>
      </c>
      <c r="B137" s="8" t="s">
        <v>344</v>
      </c>
      <c r="C137" s="11" t="s">
        <v>345</v>
      </c>
      <c r="D137" s="647">
        <v>0.27191946556464852</v>
      </c>
    </row>
    <row r="138" spans="1:4" ht="30" customHeight="1" thickTop="1" thickBot="1">
      <c r="A138" s="10" t="s">
        <v>346</v>
      </c>
      <c r="B138" s="8" t="s">
        <v>344</v>
      </c>
      <c r="C138" s="11" t="s">
        <v>347</v>
      </c>
      <c r="D138" s="647">
        <v>0.32946749555417582</v>
      </c>
    </row>
    <row r="139" spans="1:4" ht="30" customHeight="1" thickTop="1" thickBot="1">
      <c r="A139" s="10" t="s">
        <v>350</v>
      </c>
      <c r="B139" s="8" t="s">
        <v>339</v>
      </c>
      <c r="C139" s="11" t="s">
        <v>351</v>
      </c>
      <c r="D139" s="647">
        <v>1023.4858986996094</v>
      </c>
    </row>
    <row r="140" spans="1:4" ht="30" customHeight="1" thickTop="1" thickBot="1">
      <c r="A140" s="10" t="s">
        <v>348</v>
      </c>
      <c r="B140" s="8" t="s">
        <v>339</v>
      </c>
      <c r="C140" s="11" t="s">
        <v>349</v>
      </c>
      <c r="D140" s="647">
        <v>1556.2019197440784</v>
      </c>
    </row>
    <row r="141" spans="1:4" ht="30" customHeight="1" thickTop="1" thickBot="1">
      <c r="A141" s="10" t="s">
        <v>356</v>
      </c>
      <c r="B141" s="8" t="s">
        <v>113</v>
      </c>
      <c r="C141" s="11" t="s">
        <v>357</v>
      </c>
      <c r="D141" s="647">
        <v>44102.175159539722</v>
      </c>
    </row>
    <row r="142" spans="1:4" ht="30" customHeight="1" thickTop="1" thickBot="1">
      <c r="A142" s="10" t="s">
        <v>341</v>
      </c>
      <c r="B142" s="8" t="s">
        <v>339</v>
      </c>
      <c r="C142" s="11" t="s">
        <v>342</v>
      </c>
      <c r="D142" s="647">
        <v>1434.5581039150263</v>
      </c>
    </row>
    <row r="143" spans="1:4" ht="30" customHeight="1" thickTop="1" thickBot="1">
      <c r="A143" s="10" t="s">
        <v>354</v>
      </c>
      <c r="B143" s="8" t="s">
        <v>113</v>
      </c>
      <c r="C143" s="11" t="s">
        <v>355</v>
      </c>
      <c r="D143" s="647">
        <v>39869.809291556499</v>
      </c>
    </row>
    <row r="144" spans="1:4" ht="30" customHeight="1" thickTop="1" thickBot="1">
      <c r="A144" s="10" t="s">
        <v>359</v>
      </c>
      <c r="B144" s="8" t="s">
        <v>113</v>
      </c>
      <c r="C144" s="11" t="s">
        <v>360</v>
      </c>
      <c r="D144" s="647">
        <v>197843.17991010565</v>
      </c>
    </row>
    <row r="145" spans="1:4" ht="68.25" customHeight="1" thickTop="1" thickBot="1">
      <c r="A145" s="10" t="s">
        <v>358</v>
      </c>
      <c r="B145" s="8" t="s">
        <v>113</v>
      </c>
      <c r="C145" s="11" t="s">
        <v>2197</v>
      </c>
      <c r="D145" s="647">
        <v>233924.20380002109</v>
      </c>
    </row>
    <row r="146" spans="1:4" ht="30" customHeight="1" thickTop="1" thickBot="1">
      <c r="A146" s="10" t="s">
        <v>361</v>
      </c>
      <c r="B146" s="8" t="s">
        <v>113</v>
      </c>
      <c r="C146" s="11" t="s">
        <v>1911</v>
      </c>
      <c r="D146" s="647">
        <v>82474.507132097206</v>
      </c>
    </row>
    <row r="147" spans="1:4" ht="30" customHeight="1" thickTop="1" thickBot="1">
      <c r="A147" s="10" t="s">
        <v>362</v>
      </c>
      <c r="B147" s="8" t="s">
        <v>113</v>
      </c>
      <c r="C147" s="11" t="s">
        <v>1912</v>
      </c>
      <c r="D147" s="647">
        <v>90940.287521648395</v>
      </c>
    </row>
    <row r="148" spans="1:4" ht="30" customHeight="1" thickTop="1" thickBot="1">
      <c r="A148" s="10" t="s">
        <v>367</v>
      </c>
      <c r="B148" s="8" t="s">
        <v>113</v>
      </c>
      <c r="C148" s="11" t="s">
        <v>368</v>
      </c>
      <c r="D148" s="647">
        <v>4682.0666177074372</v>
      </c>
    </row>
    <row r="149" spans="1:4" ht="30" customHeight="1" thickTop="1" thickBot="1">
      <c r="A149" s="10" t="s">
        <v>363</v>
      </c>
      <c r="B149" s="8" t="s">
        <v>113</v>
      </c>
      <c r="C149" s="11" t="s">
        <v>364</v>
      </c>
      <c r="D149" s="647">
        <v>7488.4352485798272</v>
      </c>
    </row>
    <row r="150" spans="1:4" ht="30" customHeight="1" thickTop="1" thickBot="1">
      <c r="A150" s="10" t="s">
        <v>158</v>
      </c>
      <c r="B150" s="8" t="s">
        <v>113</v>
      </c>
      <c r="C150" s="11" t="s">
        <v>159</v>
      </c>
      <c r="D150" s="647">
        <v>10729.735998912876</v>
      </c>
    </row>
    <row r="151" spans="1:4" ht="30" customHeight="1" thickTop="1" thickBot="1">
      <c r="A151" s="10" t="s">
        <v>369</v>
      </c>
      <c r="B151" s="8" t="s">
        <v>113</v>
      </c>
      <c r="C151" s="11" t="s">
        <v>370</v>
      </c>
      <c r="D151" s="647">
        <v>104045.92483794304</v>
      </c>
    </row>
    <row r="152" spans="1:4" ht="30" customHeight="1" thickTop="1" thickBot="1">
      <c r="A152" s="10" t="s">
        <v>371</v>
      </c>
      <c r="B152" s="8" t="s">
        <v>113</v>
      </c>
      <c r="C152" s="11" t="s">
        <v>372</v>
      </c>
      <c r="D152" s="647">
        <v>111114.28518474584</v>
      </c>
    </row>
    <row r="153" spans="1:4" ht="30" customHeight="1" thickTop="1" thickBot="1">
      <c r="A153" s="10" t="s">
        <v>365</v>
      </c>
      <c r="B153" s="8" t="s">
        <v>113</v>
      </c>
      <c r="C153" s="11" t="s">
        <v>366</v>
      </c>
      <c r="D153" s="647">
        <v>104045.92483794304</v>
      </c>
    </row>
    <row r="154" spans="1:4" ht="30" customHeight="1" thickTop="1" thickBot="1">
      <c r="A154" s="10" t="s">
        <v>373</v>
      </c>
      <c r="B154" s="8" t="s">
        <v>113</v>
      </c>
      <c r="C154" s="11" t="s">
        <v>374</v>
      </c>
      <c r="D154" s="647">
        <v>82228.073539684905</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8.7109375" style="183" customWidth="1"/>
  </cols>
  <sheetData>
    <row r="1" spans="1:4" ht="81.75" customHeight="1" thickTop="1" thickBot="1">
      <c r="A1" s="686" t="s">
        <v>1850</v>
      </c>
      <c r="B1" s="687"/>
      <c r="C1" s="687"/>
      <c r="D1" s="688"/>
    </row>
    <row r="2" spans="1:4" ht="48" customHeight="1" thickTop="1" thickBot="1">
      <c r="A2" s="685" t="s">
        <v>375</v>
      </c>
      <c r="B2" s="685"/>
      <c r="C2" s="685"/>
      <c r="D2" s="685"/>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2" t="s">
        <v>742</v>
      </c>
      <c r="B6" s="662" t="s">
        <v>377</v>
      </c>
      <c r="C6" s="663" t="s">
        <v>2238</v>
      </c>
      <c r="D6" s="646">
        <v>2627.7712996175942</v>
      </c>
    </row>
    <row r="7" spans="1:4" ht="16.5" thickTop="1" thickBot="1">
      <c r="A7" s="662" t="s">
        <v>747</v>
      </c>
      <c r="B7" s="662" t="s">
        <v>377</v>
      </c>
      <c r="C7" s="663" t="s">
        <v>748</v>
      </c>
      <c r="D7" s="646">
        <v>2491.2346307277539</v>
      </c>
    </row>
    <row r="8" spans="1:4" ht="16.5" thickTop="1" thickBot="1">
      <c r="A8" s="662" t="s">
        <v>743</v>
      </c>
      <c r="B8" s="662" t="s">
        <v>377</v>
      </c>
      <c r="C8" s="663" t="s">
        <v>744</v>
      </c>
      <c r="D8" s="646">
        <v>2403.9406948801507</v>
      </c>
    </row>
    <row r="9" spans="1:4" ht="16.5" thickTop="1" thickBot="1">
      <c r="A9" s="662" t="s">
        <v>745</v>
      </c>
      <c r="B9" s="662" t="s">
        <v>377</v>
      </c>
      <c r="C9" s="663" t="s">
        <v>746</v>
      </c>
      <c r="D9" s="646">
        <v>2956.8022885816376</v>
      </c>
    </row>
    <row r="10" spans="1:4" ht="16.5" thickTop="1" thickBot="1">
      <c r="A10" s="662" t="s">
        <v>1668</v>
      </c>
      <c r="B10" s="662" t="s">
        <v>377</v>
      </c>
      <c r="C10" s="663" t="s">
        <v>1667</v>
      </c>
      <c r="D10" s="646">
        <v>3199.6584947217639</v>
      </c>
    </row>
    <row r="11" spans="1:4" ht="16.5" thickTop="1" thickBot="1">
      <c r="A11" s="662" t="s">
        <v>751</v>
      </c>
      <c r="B11" s="662" t="s">
        <v>377</v>
      </c>
      <c r="C11" s="663" t="s">
        <v>752</v>
      </c>
      <c r="D11" s="646">
        <v>18375.302498739555</v>
      </c>
    </row>
    <row r="12" spans="1:4" ht="16.5" thickTop="1" thickBot="1">
      <c r="A12" s="662" t="s">
        <v>749</v>
      </c>
      <c r="B12" s="662" t="s">
        <v>377</v>
      </c>
      <c r="C12" s="663" t="s">
        <v>750</v>
      </c>
      <c r="D12" s="646">
        <v>11869.444132356724</v>
      </c>
    </row>
    <row r="13" spans="1:4" ht="16.5" thickTop="1" thickBot="1">
      <c r="A13" s="662" t="s">
        <v>753</v>
      </c>
      <c r="B13" s="662" t="s">
        <v>92</v>
      </c>
      <c r="C13" s="663" t="s">
        <v>1935</v>
      </c>
      <c r="D13" s="646">
        <v>1154.310408959517</v>
      </c>
    </row>
    <row r="14" spans="1:4" ht="16.5" thickTop="1" thickBot="1">
      <c r="A14" s="662" t="s">
        <v>755</v>
      </c>
      <c r="B14" s="662" t="s">
        <v>233</v>
      </c>
      <c r="C14" s="663" t="s">
        <v>1937</v>
      </c>
      <c r="D14" s="646">
        <v>71457.311030827244</v>
      </c>
    </row>
    <row r="15" spans="1:4" ht="16.5" thickTop="1" thickBot="1">
      <c r="A15" s="662" t="s">
        <v>756</v>
      </c>
      <c r="B15" s="662" t="s">
        <v>92</v>
      </c>
      <c r="C15" s="663" t="s">
        <v>1938</v>
      </c>
      <c r="D15" s="646">
        <v>1074.386902739732</v>
      </c>
    </row>
    <row r="16" spans="1:4" ht="16.5" thickTop="1" thickBot="1">
      <c r="A16" s="662" t="s">
        <v>754</v>
      </c>
      <c r="B16" s="662" t="s">
        <v>233</v>
      </c>
      <c r="C16" s="663" t="s">
        <v>1936</v>
      </c>
      <c r="D16" s="646">
        <v>47422.990225722293</v>
      </c>
    </row>
    <row r="17" spans="1:4" ht="16.5" thickTop="1" thickBot="1">
      <c r="A17" s="662" t="s">
        <v>776</v>
      </c>
      <c r="B17" s="662" t="s">
        <v>422</v>
      </c>
      <c r="C17" s="663" t="s">
        <v>777</v>
      </c>
      <c r="D17" s="646">
        <v>706754.0876826694</v>
      </c>
    </row>
    <row r="18" spans="1:4" ht="16.5" thickTop="1" thickBot="1">
      <c r="A18" s="662" t="s">
        <v>757</v>
      </c>
      <c r="B18" s="662" t="s">
        <v>387</v>
      </c>
      <c r="C18" s="663" t="s">
        <v>1939</v>
      </c>
      <c r="D18" s="646">
        <v>51667.937644567923</v>
      </c>
    </row>
    <row r="19" spans="1:4" ht="16.5" thickTop="1" thickBot="1">
      <c r="A19" s="662" t="s">
        <v>758</v>
      </c>
      <c r="B19" s="662" t="s">
        <v>387</v>
      </c>
      <c r="C19" s="663" t="s">
        <v>2239</v>
      </c>
      <c r="D19" s="646">
        <v>46492.974063038208</v>
      </c>
    </row>
    <row r="20" spans="1:4" ht="16.5" thickTop="1" thickBot="1">
      <c r="A20" s="662" t="s">
        <v>761</v>
      </c>
      <c r="B20" s="662" t="s">
        <v>387</v>
      </c>
      <c r="C20" s="663" t="s">
        <v>762</v>
      </c>
      <c r="D20" s="646">
        <v>49634.436600528243</v>
      </c>
    </row>
    <row r="21" spans="1:4" ht="16.5" thickTop="1" thickBot="1">
      <c r="A21" s="662" t="s">
        <v>759</v>
      </c>
      <c r="B21" s="662" t="s">
        <v>387</v>
      </c>
      <c r="C21" s="663" t="s">
        <v>2240</v>
      </c>
      <c r="D21" s="646">
        <v>46069.934220084455</v>
      </c>
    </row>
    <row r="22" spans="1:4" ht="16.5" thickTop="1" thickBot="1">
      <c r="A22" s="662" t="s">
        <v>760</v>
      </c>
      <c r="B22" s="662" t="s">
        <v>387</v>
      </c>
      <c r="C22" s="663" t="s">
        <v>2241</v>
      </c>
      <c r="D22" s="646">
        <v>49634.436600528243</v>
      </c>
    </row>
    <row r="23" spans="1:4" ht="16.5" thickTop="1" thickBot="1">
      <c r="A23" s="662" t="s">
        <v>763</v>
      </c>
      <c r="B23" s="662" t="s">
        <v>387</v>
      </c>
      <c r="C23" s="663" t="s">
        <v>764</v>
      </c>
      <c r="D23" s="646">
        <v>56681.743190686677</v>
      </c>
    </row>
    <row r="24" spans="1:4" ht="16.5" thickTop="1" thickBot="1">
      <c r="A24" s="662" t="s">
        <v>772</v>
      </c>
      <c r="B24" s="662" t="s">
        <v>387</v>
      </c>
      <c r="C24" s="663" t="s">
        <v>773</v>
      </c>
      <c r="D24" s="646">
        <v>25377.239505163325</v>
      </c>
    </row>
    <row r="25" spans="1:4" ht="16.5" thickTop="1" thickBot="1">
      <c r="A25" s="662" t="s">
        <v>765</v>
      </c>
      <c r="B25" s="662" t="s">
        <v>387</v>
      </c>
      <c r="C25" s="663" t="s">
        <v>766</v>
      </c>
      <c r="D25" s="646">
        <v>47239.449129837594</v>
      </c>
    </row>
    <row r="26" spans="1:4" ht="16.5" thickTop="1" thickBot="1">
      <c r="A26" s="662" t="s">
        <v>768</v>
      </c>
      <c r="B26" s="662" t="s">
        <v>387</v>
      </c>
      <c r="C26" s="663" t="s">
        <v>2002</v>
      </c>
      <c r="D26" s="646">
        <v>51427.319744475179</v>
      </c>
    </row>
    <row r="27" spans="1:4" ht="16.5" thickTop="1" thickBot="1">
      <c r="A27" s="662" t="s">
        <v>767</v>
      </c>
      <c r="B27" s="662" t="s">
        <v>387</v>
      </c>
      <c r="C27" s="663" t="s">
        <v>2004</v>
      </c>
      <c r="D27" s="646">
        <v>41822.748495191445</v>
      </c>
    </row>
    <row r="28" spans="1:4" ht="16.5" thickTop="1" thickBot="1">
      <c r="A28" s="662" t="s">
        <v>770</v>
      </c>
      <c r="B28" s="662" t="s">
        <v>387</v>
      </c>
      <c r="C28" s="663" t="s">
        <v>2003</v>
      </c>
      <c r="D28" s="646">
        <v>42290.554459092702</v>
      </c>
    </row>
    <row r="29" spans="1:4" ht="16.5" thickTop="1" thickBot="1">
      <c r="A29" s="662" t="s">
        <v>769</v>
      </c>
      <c r="B29" s="662" t="s">
        <v>387</v>
      </c>
      <c r="C29" s="663" t="s">
        <v>2001</v>
      </c>
      <c r="D29" s="646">
        <v>43249.668600392644</v>
      </c>
    </row>
    <row r="30" spans="1:4" ht="16.5" thickTop="1" thickBot="1">
      <c r="A30" s="662" t="s">
        <v>771</v>
      </c>
      <c r="B30" s="662" t="s">
        <v>387</v>
      </c>
      <c r="C30" s="663" t="s">
        <v>2242</v>
      </c>
      <c r="D30" s="646">
        <v>53790.865057513489</v>
      </c>
    </row>
    <row r="31" spans="1:4" ht="16.5" thickTop="1" thickBot="1">
      <c r="A31" s="662" t="s">
        <v>774</v>
      </c>
      <c r="B31" s="662" t="s">
        <v>422</v>
      </c>
      <c r="C31" s="663" t="s">
        <v>775</v>
      </c>
      <c r="D31" s="646">
        <v>41.408661876427168</v>
      </c>
    </row>
    <row r="32" spans="1:4" ht="16.5" thickTop="1" thickBot="1">
      <c r="A32" s="662" t="s">
        <v>779</v>
      </c>
      <c r="B32" s="662" t="s">
        <v>144</v>
      </c>
      <c r="C32" s="663" t="s">
        <v>1941</v>
      </c>
      <c r="D32" s="646">
        <v>521.87598571534591</v>
      </c>
    </row>
    <row r="33" spans="1:4" ht="16.5" thickTop="1" thickBot="1">
      <c r="A33" s="662" t="s">
        <v>780</v>
      </c>
      <c r="B33" s="662" t="s">
        <v>377</v>
      </c>
      <c r="C33" s="663" t="s">
        <v>781</v>
      </c>
      <c r="D33" s="646">
        <v>6561.5941778781762</v>
      </c>
    </row>
    <row r="34" spans="1:4" ht="16.5" thickTop="1" thickBot="1">
      <c r="A34" s="662" t="s">
        <v>786</v>
      </c>
      <c r="B34" s="662" t="s">
        <v>377</v>
      </c>
      <c r="C34" s="663" t="s">
        <v>787</v>
      </c>
      <c r="D34" s="646">
        <v>4133.0321164769066</v>
      </c>
    </row>
    <row r="35" spans="1:4" ht="16.5" thickTop="1" thickBot="1">
      <c r="A35" s="662" t="s">
        <v>782</v>
      </c>
      <c r="B35" s="662" t="s">
        <v>377</v>
      </c>
      <c r="C35" s="663" t="s">
        <v>783</v>
      </c>
      <c r="D35" s="646">
        <v>4789.690114220386</v>
      </c>
    </row>
    <row r="36" spans="1:4" ht="16.5" thickTop="1" thickBot="1">
      <c r="A36" s="662" t="s">
        <v>784</v>
      </c>
      <c r="B36" s="662" t="s">
        <v>377</v>
      </c>
      <c r="C36" s="663" t="s">
        <v>785</v>
      </c>
      <c r="D36" s="646">
        <v>4443.037504038266</v>
      </c>
    </row>
    <row r="37" spans="1:4" ht="16.5" thickTop="1" thickBot="1">
      <c r="A37" s="662" t="s">
        <v>898</v>
      </c>
      <c r="B37" s="662" t="s">
        <v>377</v>
      </c>
      <c r="C37" s="663" t="s">
        <v>899</v>
      </c>
      <c r="D37" s="646">
        <v>4889.955715029103</v>
      </c>
    </row>
    <row r="38" spans="1:4" ht="16.5" thickTop="1" thickBot="1">
      <c r="A38" s="662" t="s">
        <v>788</v>
      </c>
      <c r="B38" s="662" t="s">
        <v>377</v>
      </c>
      <c r="C38" s="663" t="s">
        <v>789</v>
      </c>
      <c r="D38" s="646">
        <v>3993.5039419630189</v>
      </c>
    </row>
    <row r="39" spans="1:4" ht="16.5" thickTop="1" thickBot="1">
      <c r="A39" s="662" t="s">
        <v>917</v>
      </c>
      <c r="B39" s="662" t="s">
        <v>92</v>
      </c>
      <c r="C39" s="663" t="s">
        <v>2243</v>
      </c>
      <c r="D39" s="646">
        <v>392465.53904623579</v>
      </c>
    </row>
    <row r="40" spans="1:4" ht="16.5" thickTop="1" thickBot="1">
      <c r="A40" s="662" t="s">
        <v>896</v>
      </c>
      <c r="B40" s="662" t="s">
        <v>92</v>
      </c>
      <c r="C40" s="663" t="s">
        <v>897</v>
      </c>
      <c r="D40" s="646">
        <v>54945.175466473011</v>
      </c>
    </row>
    <row r="41" spans="1:4" ht="16.5" thickTop="1" thickBot="1">
      <c r="A41" s="662" t="s">
        <v>827</v>
      </c>
      <c r="B41" s="662" t="s">
        <v>92</v>
      </c>
      <c r="C41" s="663" t="s">
        <v>828</v>
      </c>
      <c r="D41" s="646">
        <v>739.76014865725301</v>
      </c>
    </row>
    <row r="42" spans="1:4" ht="16.5" thickTop="1" thickBot="1">
      <c r="A42" s="662" t="s">
        <v>432</v>
      </c>
      <c r="B42" s="662" t="s">
        <v>92</v>
      </c>
      <c r="C42" s="663" t="s">
        <v>433</v>
      </c>
      <c r="D42" s="646">
        <v>11459.007809533454</v>
      </c>
    </row>
    <row r="43" spans="1:4" ht="16.5" thickTop="1" thickBot="1">
      <c r="A43" s="662" t="s">
        <v>376</v>
      </c>
      <c r="B43" s="662" t="s">
        <v>377</v>
      </c>
      <c r="C43" s="663" t="s">
        <v>378</v>
      </c>
      <c r="D43" s="646">
        <v>7524.3449172214459</v>
      </c>
    </row>
    <row r="44" spans="1:4" ht="16.5" thickTop="1" thickBot="1">
      <c r="A44" s="662" t="s">
        <v>379</v>
      </c>
      <c r="B44" s="662" t="s">
        <v>144</v>
      </c>
      <c r="C44" s="663" t="s">
        <v>2244</v>
      </c>
      <c r="D44" s="646">
        <v>11199.876302326626</v>
      </c>
    </row>
    <row r="45" spans="1:4" ht="16.5" thickTop="1" thickBot="1">
      <c r="A45" s="662" t="s">
        <v>778</v>
      </c>
      <c r="B45" s="662" t="s">
        <v>377</v>
      </c>
      <c r="C45" s="663" t="s">
        <v>1940</v>
      </c>
      <c r="D45" s="646">
        <v>6453.419693518671</v>
      </c>
    </row>
    <row r="46" spans="1:4" ht="16.5" thickTop="1" thickBot="1">
      <c r="A46" s="662" t="s">
        <v>913</v>
      </c>
      <c r="B46" s="662" t="s">
        <v>92</v>
      </c>
      <c r="C46" s="663" t="s">
        <v>1954</v>
      </c>
      <c r="D46" s="646">
        <v>879.4745973024892</v>
      </c>
    </row>
    <row r="47" spans="1:4" ht="16.5" thickTop="1" thickBot="1">
      <c r="A47" s="662" t="s">
        <v>914</v>
      </c>
      <c r="B47" s="662" t="s">
        <v>92</v>
      </c>
      <c r="C47" s="663" t="s">
        <v>1955</v>
      </c>
      <c r="D47" s="646">
        <v>13192.118959537338</v>
      </c>
    </row>
    <row r="48" spans="1:4" ht="16.5" thickTop="1" thickBot="1">
      <c r="A48" s="662" t="s">
        <v>797</v>
      </c>
      <c r="B48" s="662" t="s">
        <v>387</v>
      </c>
      <c r="C48" s="663" t="s">
        <v>798</v>
      </c>
      <c r="D48" s="646">
        <v>45778.95443392577</v>
      </c>
    </row>
    <row r="49" spans="1:4" ht="16.5" thickTop="1" thickBot="1">
      <c r="A49" s="662" t="s">
        <v>800</v>
      </c>
      <c r="B49" s="662" t="s">
        <v>387</v>
      </c>
      <c r="C49" s="663" t="s">
        <v>801</v>
      </c>
      <c r="D49" s="646">
        <v>30089.024660211409</v>
      </c>
    </row>
    <row r="50" spans="1:4" ht="16.5" thickTop="1" thickBot="1">
      <c r="A50" s="662" t="s">
        <v>799</v>
      </c>
      <c r="B50" s="662" t="s">
        <v>387</v>
      </c>
      <c r="C50" s="663" t="s">
        <v>1943</v>
      </c>
      <c r="D50" s="646">
        <v>60178.049320422819</v>
      </c>
    </row>
    <row r="51" spans="1:4" ht="16.5" thickTop="1" thickBot="1">
      <c r="A51" s="662" t="s">
        <v>796</v>
      </c>
      <c r="B51" s="662" t="s">
        <v>387</v>
      </c>
      <c r="C51" s="663" t="s">
        <v>1942</v>
      </c>
      <c r="D51" s="646">
        <v>56021.798952670768</v>
      </c>
    </row>
    <row r="52" spans="1:4" ht="16.5" thickTop="1" thickBot="1">
      <c r="A52" s="662" t="s">
        <v>802</v>
      </c>
      <c r="B52" s="662" t="s">
        <v>387</v>
      </c>
      <c r="C52" s="663" t="s">
        <v>803</v>
      </c>
      <c r="D52" s="646">
        <v>57187.835689594365</v>
      </c>
    </row>
    <row r="53" spans="1:4" ht="16.5" thickTop="1" thickBot="1">
      <c r="A53" s="662" t="s">
        <v>380</v>
      </c>
      <c r="B53" s="662" t="s">
        <v>144</v>
      </c>
      <c r="C53" s="663" t="s">
        <v>381</v>
      </c>
      <c r="D53" s="646">
        <v>3286.9524305693672</v>
      </c>
    </row>
    <row r="54" spans="1:4" ht="16.5" thickTop="1" thickBot="1">
      <c r="A54" s="662" t="s">
        <v>794</v>
      </c>
      <c r="B54" s="662" t="s">
        <v>377</v>
      </c>
      <c r="C54" s="663" t="s">
        <v>795</v>
      </c>
      <c r="D54" s="646">
        <v>2142.0588873373408</v>
      </c>
    </row>
    <row r="55" spans="1:4" ht="16.5" thickTop="1" thickBot="1">
      <c r="A55" s="662" t="s">
        <v>790</v>
      </c>
      <c r="B55" s="662" t="s">
        <v>422</v>
      </c>
      <c r="C55" s="663" t="s">
        <v>791</v>
      </c>
      <c r="D55" s="646">
        <v>2279.7147092508694</v>
      </c>
    </row>
    <row r="56" spans="1:4" ht="16.5" thickTop="1" thickBot="1">
      <c r="A56" s="662" t="s">
        <v>792</v>
      </c>
      <c r="B56" s="662" t="s">
        <v>606</v>
      </c>
      <c r="C56" s="663" t="s">
        <v>793</v>
      </c>
      <c r="D56" s="646">
        <v>5881.1491394763461</v>
      </c>
    </row>
    <row r="57" spans="1:4" ht="16.5" thickTop="1" thickBot="1">
      <c r="A57" s="662" t="s">
        <v>382</v>
      </c>
      <c r="B57" s="662" t="s">
        <v>377</v>
      </c>
      <c r="C57" s="663" t="s">
        <v>383</v>
      </c>
      <c r="D57" s="646">
        <v>3309.3354910431121</v>
      </c>
    </row>
    <row r="58" spans="1:4" ht="16.5" thickTop="1" thickBot="1">
      <c r="A58" s="662" t="s">
        <v>384</v>
      </c>
      <c r="B58" s="662" t="s">
        <v>377</v>
      </c>
      <c r="C58" s="663" t="s">
        <v>385</v>
      </c>
      <c r="D58" s="646">
        <v>2559.5029651726741</v>
      </c>
    </row>
    <row r="59" spans="1:4" ht="16.5" thickTop="1" thickBot="1">
      <c r="A59" s="662" t="s">
        <v>386</v>
      </c>
      <c r="B59" s="662" t="s">
        <v>387</v>
      </c>
      <c r="C59" s="663" t="s">
        <v>2245</v>
      </c>
      <c r="D59" s="646">
        <v>23130.654693567481</v>
      </c>
    </row>
    <row r="60" spans="1:4" ht="16.5" thickTop="1" thickBot="1">
      <c r="A60" s="662" t="s">
        <v>388</v>
      </c>
      <c r="B60" s="662" t="s">
        <v>377</v>
      </c>
      <c r="C60" s="663" t="s">
        <v>389</v>
      </c>
      <c r="D60" s="646">
        <v>1231.2644362234851</v>
      </c>
    </row>
    <row r="61" spans="1:4" ht="16.5" thickTop="1" thickBot="1">
      <c r="A61" s="662" t="s">
        <v>390</v>
      </c>
      <c r="B61" s="662" t="s">
        <v>233</v>
      </c>
      <c r="C61" s="663" t="s">
        <v>391</v>
      </c>
      <c r="D61" s="646">
        <v>72725.920938266674</v>
      </c>
    </row>
    <row r="62" spans="1:4" ht="16.5" thickTop="1" thickBot="1">
      <c r="A62" s="662" t="s">
        <v>398</v>
      </c>
      <c r="B62" s="662" t="s">
        <v>233</v>
      </c>
      <c r="C62" s="663" t="s">
        <v>399</v>
      </c>
      <c r="D62" s="646">
        <v>5697.2914084878566</v>
      </c>
    </row>
    <row r="63" spans="1:4" ht="16.5" thickTop="1" thickBot="1">
      <c r="A63" s="662" t="s">
        <v>392</v>
      </c>
      <c r="B63" s="662" t="s">
        <v>387</v>
      </c>
      <c r="C63" s="663" t="s">
        <v>393</v>
      </c>
      <c r="D63" s="646">
        <v>21614.011677035844</v>
      </c>
    </row>
    <row r="64" spans="1:4" ht="16.5" thickTop="1" thickBot="1">
      <c r="A64" s="662" t="s">
        <v>400</v>
      </c>
      <c r="B64" s="662" t="s">
        <v>92</v>
      </c>
      <c r="C64" s="663" t="s">
        <v>401</v>
      </c>
      <c r="D64" s="646">
        <v>33782.753173022451</v>
      </c>
    </row>
    <row r="65" spans="1:4" ht="16.5" thickTop="1" thickBot="1">
      <c r="A65" s="662" t="s">
        <v>394</v>
      </c>
      <c r="B65" s="662" t="s">
        <v>92</v>
      </c>
      <c r="C65" s="663" t="s">
        <v>395</v>
      </c>
      <c r="D65" s="646">
        <v>124438.62470378209</v>
      </c>
    </row>
    <row r="66" spans="1:4" ht="16.5" thickTop="1" thickBot="1">
      <c r="A66" s="662" t="s">
        <v>396</v>
      </c>
      <c r="B66" s="662" t="s">
        <v>92</v>
      </c>
      <c r="C66" s="663" t="s">
        <v>397</v>
      </c>
      <c r="D66" s="646">
        <v>775954.6765963214</v>
      </c>
    </row>
    <row r="67" spans="1:4" ht="16.5" thickTop="1" thickBot="1">
      <c r="A67" s="662" t="s">
        <v>918</v>
      </c>
      <c r="B67" s="662" t="s">
        <v>144</v>
      </c>
      <c r="C67" s="663" t="s">
        <v>919</v>
      </c>
      <c r="D67" s="646">
        <v>11789.157951521187</v>
      </c>
    </row>
    <row r="68" spans="1:4" ht="16.5" thickTop="1" thickBot="1">
      <c r="A68" s="662" t="s">
        <v>402</v>
      </c>
      <c r="B68" s="662" t="s">
        <v>377</v>
      </c>
      <c r="C68" s="663" t="s">
        <v>403</v>
      </c>
      <c r="D68" s="646">
        <v>1005.8990706647219</v>
      </c>
    </row>
    <row r="69" spans="1:4" ht="16.5" thickTop="1" thickBot="1">
      <c r="A69" s="662" t="s">
        <v>404</v>
      </c>
      <c r="B69" s="662" t="s">
        <v>377</v>
      </c>
      <c r="C69" s="663" t="s">
        <v>405</v>
      </c>
      <c r="D69" s="646">
        <v>6746.2544267865678</v>
      </c>
    </row>
    <row r="70" spans="1:4" ht="16.5" thickTop="1" thickBot="1">
      <c r="A70" s="662" t="s">
        <v>406</v>
      </c>
      <c r="B70" s="662" t="s">
        <v>144</v>
      </c>
      <c r="C70" s="663" t="s">
        <v>407</v>
      </c>
      <c r="D70" s="646">
        <v>33464.913714295282</v>
      </c>
    </row>
    <row r="71" spans="1:4" ht="16.5" thickTop="1" thickBot="1">
      <c r="A71" s="662" t="s">
        <v>408</v>
      </c>
      <c r="B71" s="662" t="s">
        <v>92</v>
      </c>
      <c r="C71" s="663" t="s">
        <v>409</v>
      </c>
      <c r="D71" s="646">
        <v>15698.621561849432</v>
      </c>
    </row>
    <row r="72" spans="1:4" ht="16.5" thickTop="1" thickBot="1">
      <c r="A72" s="662" t="s">
        <v>410</v>
      </c>
      <c r="B72" s="662" t="s">
        <v>92</v>
      </c>
      <c r="C72" s="663" t="s">
        <v>411</v>
      </c>
      <c r="D72" s="646">
        <v>13443599.628131958</v>
      </c>
    </row>
    <row r="73" spans="1:4" ht="16.5" thickTop="1" thickBot="1">
      <c r="A73" s="662" t="s">
        <v>810</v>
      </c>
      <c r="B73" s="662" t="s">
        <v>377</v>
      </c>
      <c r="C73" s="663" t="s">
        <v>811</v>
      </c>
      <c r="D73" s="646">
        <v>1805.3414796126847</v>
      </c>
    </row>
    <row r="74" spans="1:4" ht="16.5" thickTop="1" thickBot="1">
      <c r="A74" s="662" t="s">
        <v>805</v>
      </c>
      <c r="B74" s="662" t="s">
        <v>377</v>
      </c>
      <c r="C74" s="663" t="s">
        <v>806</v>
      </c>
      <c r="D74" s="646">
        <v>1708.9466671703865</v>
      </c>
    </row>
    <row r="75" spans="1:4" ht="16.5" thickTop="1" thickBot="1">
      <c r="A75" s="662" t="s">
        <v>808</v>
      </c>
      <c r="B75" s="662" t="s">
        <v>377</v>
      </c>
      <c r="C75" s="663" t="s">
        <v>809</v>
      </c>
      <c r="D75" s="646">
        <v>1661.4374486290649</v>
      </c>
    </row>
    <row r="76" spans="1:4" ht="16.5" thickTop="1" thickBot="1">
      <c r="A76" s="662" t="s">
        <v>822</v>
      </c>
      <c r="B76" s="662" t="s">
        <v>377</v>
      </c>
      <c r="C76" s="663" t="s">
        <v>823</v>
      </c>
      <c r="D76" s="646">
        <v>2396.1066237143405</v>
      </c>
    </row>
    <row r="77" spans="1:4" ht="16.5" thickTop="1" thickBot="1">
      <c r="A77" s="662" t="s">
        <v>807</v>
      </c>
      <c r="B77" s="662" t="s">
        <v>377</v>
      </c>
      <c r="C77" s="663" t="s">
        <v>2037</v>
      </c>
      <c r="D77" s="646">
        <v>1152.7276143978374</v>
      </c>
    </row>
    <row r="78" spans="1:4" ht="16.5" thickTop="1" thickBot="1">
      <c r="A78" s="662" t="s">
        <v>817</v>
      </c>
      <c r="B78" s="662" t="s">
        <v>377</v>
      </c>
      <c r="C78" s="663" t="s">
        <v>818</v>
      </c>
      <c r="D78" s="646">
        <v>2335.6723604352292</v>
      </c>
    </row>
    <row r="79" spans="1:4" ht="16.5" thickTop="1" thickBot="1">
      <c r="A79" s="662" t="s">
        <v>819</v>
      </c>
      <c r="B79" s="662" t="s">
        <v>377</v>
      </c>
      <c r="C79" s="663" t="s">
        <v>2023</v>
      </c>
      <c r="D79" s="646">
        <v>2335.6723604352292</v>
      </c>
    </row>
    <row r="80" spans="1:4" ht="16.5" thickTop="1" thickBot="1">
      <c r="A80" s="662" t="s">
        <v>820</v>
      </c>
      <c r="B80" s="662" t="s">
        <v>377</v>
      </c>
      <c r="C80" s="663" t="s">
        <v>2024</v>
      </c>
      <c r="D80" s="646">
        <v>2335.6723604352292</v>
      </c>
    </row>
    <row r="81" spans="1:4" ht="16.5" thickTop="1" thickBot="1">
      <c r="A81" s="662" t="s">
        <v>812</v>
      </c>
      <c r="B81" s="662" t="s">
        <v>377</v>
      </c>
      <c r="C81" s="663" t="s">
        <v>2246</v>
      </c>
      <c r="D81" s="646">
        <v>1954.0411793578876</v>
      </c>
    </row>
    <row r="82" spans="1:4" ht="16.5" thickTop="1" thickBot="1">
      <c r="A82" s="662" t="s">
        <v>813</v>
      </c>
      <c r="B82" s="662" t="s">
        <v>377</v>
      </c>
      <c r="C82" s="663" t="s">
        <v>2247</v>
      </c>
      <c r="D82" s="646">
        <v>2354.7932342774147</v>
      </c>
    </row>
    <row r="83" spans="1:4" ht="16.5" thickTop="1" thickBot="1">
      <c r="A83" s="662" t="s">
        <v>814</v>
      </c>
      <c r="B83" s="662" t="s">
        <v>377</v>
      </c>
      <c r="C83" s="663" t="s">
        <v>2248</v>
      </c>
      <c r="D83" s="646">
        <v>2433.286342086662</v>
      </c>
    </row>
    <row r="84" spans="1:4" ht="16.5" thickTop="1" thickBot="1">
      <c r="A84" s="662" t="s">
        <v>815</v>
      </c>
      <c r="B84" s="662" t="s">
        <v>377</v>
      </c>
      <c r="C84" s="663" t="s">
        <v>2249</v>
      </c>
      <c r="D84" s="646">
        <v>2106.2459905793494</v>
      </c>
    </row>
    <row r="85" spans="1:4" ht="16.5" thickTop="1" thickBot="1">
      <c r="A85" s="662" t="s">
        <v>821</v>
      </c>
      <c r="B85" s="662" t="s">
        <v>377</v>
      </c>
      <c r="C85" s="663" t="s">
        <v>1944</v>
      </c>
      <c r="D85" s="646">
        <v>2511.7794498959092</v>
      </c>
    </row>
    <row r="86" spans="1:4" ht="16.5" thickTop="1" thickBot="1">
      <c r="A86" s="662" t="s">
        <v>816</v>
      </c>
      <c r="B86" s="662" t="s">
        <v>377</v>
      </c>
      <c r="C86" s="663" t="s">
        <v>2250</v>
      </c>
      <c r="D86" s="646">
        <v>2584.124331693793</v>
      </c>
    </row>
    <row r="87" spans="1:4" ht="16.5" thickTop="1" thickBot="1">
      <c r="A87" s="662" t="s">
        <v>804</v>
      </c>
      <c r="B87" s="662" t="s">
        <v>377</v>
      </c>
      <c r="C87" s="663" t="s">
        <v>2251</v>
      </c>
      <c r="D87" s="646">
        <v>441.93598514450082</v>
      </c>
    </row>
    <row r="88" spans="1:4" ht="16.5" thickTop="1" thickBot="1">
      <c r="A88" s="662" t="s">
        <v>826</v>
      </c>
      <c r="B88" s="662" t="s">
        <v>377</v>
      </c>
      <c r="C88" s="663" t="s">
        <v>1945</v>
      </c>
      <c r="D88" s="646">
        <v>545.02752253567667</v>
      </c>
    </row>
    <row r="89" spans="1:4" ht="16.5" thickTop="1" thickBot="1">
      <c r="A89" s="662" t="s">
        <v>824</v>
      </c>
      <c r="B89" s="662" t="s">
        <v>377</v>
      </c>
      <c r="C89" s="663" t="s">
        <v>825</v>
      </c>
      <c r="D89" s="646">
        <v>474.52088204338162</v>
      </c>
    </row>
    <row r="90" spans="1:4" ht="16.5" thickTop="1" thickBot="1">
      <c r="A90" s="662" t="s">
        <v>915</v>
      </c>
      <c r="B90" s="662" t="s">
        <v>233</v>
      </c>
      <c r="C90" s="663" t="s">
        <v>916</v>
      </c>
      <c r="D90" s="646">
        <v>13575.326177325989</v>
      </c>
    </row>
    <row r="91" spans="1:4" ht="16.5" thickTop="1" thickBot="1">
      <c r="A91" s="662" t="s">
        <v>412</v>
      </c>
      <c r="B91" s="662" t="s">
        <v>377</v>
      </c>
      <c r="C91" s="663" t="s">
        <v>2252</v>
      </c>
      <c r="D91" s="646">
        <v>15487.5</v>
      </c>
    </row>
    <row r="92" spans="1:4" ht="16.5" thickTop="1" thickBot="1">
      <c r="A92" s="662" t="s">
        <v>413</v>
      </c>
      <c r="B92" s="662" t="s">
        <v>144</v>
      </c>
      <c r="C92" s="663" t="s">
        <v>414</v>
      </c>
      <c r="D92" s="646">
        <v>34958.455636825973</v>
      </c>
    </row>
    <row r="93" spans="1:4" ht="16.5" thickTop="1" thickBot="1">
      <c r="A93" s="662" t="s">
        <v>415</v>
      </c>
      <c r="B93" s="662" t="s">
        <v>144</v>
      </c>
      <c r="C93" s="663" t="s">
        <v>416</v>
      </c>
      <c r="D93" s="646">
        <v>1006.9984139113501</v>
      </c>
    </row>
    <row r="94" spans="1:4" ht="16.5" thickTop="1" thickBot="1">
      <c r="A94" s="662" t="s">
        <v>417</v>
      </c>
      <c r="B94" s="662" t="s">
        <v>144</v>
      </c>
      <c r="C94" s="663" t="s">
        <v>418</v>
      </c>
      <c r="D94" s="646">
        <v>1006.9984139113501</v>
      </c>
    </row>
    <row r="95" spans="1:4" ht="16.5" thickTop="1" thickBot="1">
      <c r="A95" s="662" t="s">
        <v>419</v>
      </c>
      <c r="B95" s="662" t="s">
        <v>377</v>
      </c>
      <c r="C95" s="663" t="s">
        <v>420</v>
      </c>
      <c r="D95" s="646">
        <v>55431.64926322805</v>
      </c>
    </row>
    <row r="96" spans="1:4" ht="16.5" thickTop="1" thickBot="1">
      <c r="A96" s="662" t="s">
        <v>436</v>
      </c>
      <c r="B96" s="662" t="s">
        <v>377</v>
      </c>
      <c r="C96" s="663" t="s">
        <v>437</v>
      </c>
      <c r="D96" s="646">
        <v>41159.090752144926</v>
      </c>
    </row>
    <row r="97" spans="1:4" ht="16.5" thickTop="1" thickBot="1">
      <c r="A97" s="662" t="s">
        <v>434</v>
      </c>
      <c r="B97" s="662" t="s">
        <v>377</v>
      </c>
      <c r="C97" s="663" t="s">
        <v>435</v>
      </c>
      <c r="D97" s="646">
        <v>44047.62470628164</v>
      </c>
    </row>
    <row r="98" spans="1:4" ht="16.5" thickTop="1" thickBot="1">
      <c r="A98" s="662" t="s">
        <v>421</v>
      </c>
      <c r="B98" s="662" t="s">
        <v>422</v>
      </c>
      <c r="C98" s="663" t="s">
        <v>423</v>
      </c>
      <c r="D98" s="646">
        <v>1091901.647560437</v>
      </c>
    </row>
    <row r="99" spans="1:4" ht="16.5" thickTop="1" thickBot="1">
      <c r="A99" s="662" t="s">
        <v>835</v>
      </c>
      <c r="B99" s="662" t="s">
        <v>387</v>
      </c>
      <c r="C99" s="663" t="s">
        <v>2253</v>
      </c>
      <c r="D99" s="646">
        <v>284365.591788686</v>
      </c>
    </row>
    <row r="100" spans="1:4" ht="16.5" thickTop="1" thickBot="1">
      <c r="A100" s="662" t="s">
        <v>836</v>
      </c>
      <c r="B100" s="662" t="s">
        <v>387</v>
      </c>
      <c r="C100" s="663" t="s">
        <v>2254</v>
      </c>
      <c r="D100" s="646">
        <v>433655.00938344275</v>
      </c>
    </row>
    <row r="101" spans="1:4" ht="16.5" thickTop="1" thickBot="1">
      <c r="A101" s="662" t="s">
        <v>837</v>
      </c>
      <c r="B101" s="662" t="s">
        <v>387</v>
      </c>
      <c r="C101" s="663" t="s">
        <v>2255</v>
      </c>
      <c r="D101" s="646">
        <v>643959.53067660332</v>
      </c>
    </row>
    <row r="102" spans="1:4" ht="16.5" thickTop="1" thickBot="1">
      <c r="A102" s="662" t="s">
        <v>838</v>
      </c>
      <c r="B102" s="662" t="s">
        <v>387</v>
      </c>
      <c r="C102" s="663" t="s">
        <v>2256</v>
      </c>
      <c r="D102" s="646">
        <v>536595.82365521695</v>
      </c>
    </row>
    <row r="103" spans="1:4" ht="16.5" thickTop="1" thickBot="1">
      <c r="A103" s="662" t="s">
        <v>839</v>
      </c>
      <c r="B103" s="662" t="s">
        <v>387</v>
      </c>
      <c r="C103" s="663" t="s">
        <v>2257</v>
      </c>
      <c r="D103" s="646">
        <v>498093.60218130558</v>
      </c>
    </row>
    <row r="104" spans="1:4" ht="16.5" thickTop="1" thickBot="1">
      <c r="A104" s="662" t="s">
        <v>833</v>
      </c>
      <c r="B104" s="662" t="s">
        <v>387</v>
      </c>
      <c r="C104" s="663" t="s">
        <v>2006</v>
      </c>
      <c r="D104" s="646">
        <v>379194.78494477522</v>
      </c>
    </row>
    <row r="105" spans="1:4" ht="16.5" thickTop="1" thickBot="1">
      <c r="A105" s="662" t="s">
        <v>832</v>
      </c>
      <c r="B105" s="662" t="s">
        <v>387</v>
      </c>
      <c r="C105" s="663" t="s">
        <v>2007</v>
      </c>
      <c r="D105" s="646">
        <v>392465.53904623579</v>
      </c>
    </row>
    <row r="106" spans="1:4" ht="16.5" thickTop="1" thickBot="1">
      <c r="A106" s="662" t="s">
        <v>1661</v>
      </c>
      <c r="B106" s="662" t="s">
        <v>387</v>
      </c>
      <c r="C106" s="663" t="s">
        <v>2005</v>
      </c>
      <c r="D106" s="646">
        <v>444794.27758573391</v>
      </c>
    </row>
    <row r="107" spans="1:4" ht="16.5" thickTop="1" thickBot="1">
      <c r="A107" s="662" t="s">
        <v>829</v>
      </c>
      <c r="B107" s="662" t="s">
        <v>387</v>
      </c>
      <c r="C107" s="663" t="s">
        <v>2005</v>
      </c>
      <c r="D107" s="646">
        <v>443994.86416928901</v>
      </c>
    </row>
    <row r="108" spans="1:4" ht="16.5" thickTop="1" thickBot="1">
      <c r="A108" s="662" t="s">
        <v>831</v>
      </c>
      <c r="B108" s="662" t="s">
        <v>387</v>
      </c>
      <c r="C108" s="663" t="s">
        <v>2008</v>
      </c>
      <c r="D108" s="646">
        <v>471475.66666592867</v>
      </c>
    </row>
    <row r="109" spans="1:4" ht="16.5" thickTop="1" thickBot="1">
      <c r="A109" s="662" t="s">
        <v>830</v>
      </c>
      <c r="B109" s="662" t="s">
        <v>387</v>
      </c>
      <c r="C109" s="663" t="s">
        <v>2009</v>
      </c>
      <c r="D109" s="646">
        <v>493868.7995168863</v>
      </c>
    </row>
    <row r="110" spans="1:4" ht="16.5" thickTop="1" thickBot="1">
      <c r="A110" s="662" t="s">
        <v>834</v>
      </c>
      <c r="B110" s="662" t="s">
        <v>387</v>
      </c>
      <c r="C110" s="663" t="s">
        <v>2010</v>
      </c>
      <c r="D110" s="646">
        <v>273942.91967908689</v>
      </c>
    </row>
    <row r="111" spans="1:4" ht="16.5" thickTop="1" thickBot="1">
      <c r="A111" s="662" t="s">
        <v>424</v>
      </c>
      <c r="B111" s="662" t="s">
        <v>144</v>
      </c>
      <c r="C111" s="663" t="s">
        <v>425</v>
      </c>
      <c r="D111" s="646">
        <v>1916.9907797402357</v>
      </c>
    </row>
    <row r="112" spans="1:4" ht="16.5" thickTop="1" thickBot="1">
      <c r="A112" s="662" t="s">
        <v>426</v>
      </c>
      <c r="B112" s="662" t="s">
        <v>233</v>
      </c>
      <c r="C112" s="663" t="s">
        <v>427</v>
      </c>
      <c r="D112" s="646">
        <v>6124.0053456164733</v>
      </c>
    </row>
    <row r="113" spans="1:4" ht="16.5" thickTop="1" thickBot="1">
      <c r="A113" s="662" t="s">
        <v>428</v>
      </c>
      <c r="B113" s="662" t="s">
        <v>92</v>
      </c>
      <c r="C113" s="663" t="s">
        <v>427</v>
      </c>
      <c r="D113" s="646">
        <v>5430.1304709303959</v>
      </c>
    </row>
    <row r="114" spans="1:4" ht="16.5" thickTop="1" thickBot="1">
      <c r="A114" s="662" t="s">
        <v>429</v>
      </c>
      <c r="B114" s="662" t="s">
        <v>144</v>
      </c>
      <c r="C114" s="663" t="s">
        <v>2258</v>
      </c>
      <c r="D114" s="646">
        <v>34883.99974833068</v>
      </c>
    </row>
    <row r="115" spans="1:4" ht="16.5" thickTop="1" thickBot="1">
      <c r="A115" s="662" t="s">
        <v>430</v>
      </c>
      <c r="B115" s="662" t="s">
        <v>92</v>
      </c>
      <c r="C115" s="663" t="s">
        <v>431</v>
      </c>
      <c r="D115" s="646">
        <v>31880.19303275417</v>
      </c>
    </row>
    <row r="116" spans="1:4" ht="16.5" thickTop="1" thickBot="1">
      <c r="A116" s="662" t="s">
        <v>438</v>
      </c>
      <c r="B116" s="662" t="s">
        <v>92</v>
      </c>
      <c r="C116" s="663" t="s">
        <v>1913</v>
      </c>
      <c r="D116" s="646">
        <v>289165.75087682536</v>
      </c>
    </row>
    <row r="117" spans="1:4" ht="16.5" thickTop="1" thickBot="1">
      <c r="A117" s="662" t="s">
        <v>440</v>
      </c>
      <c r="B117" s="662" t="s">
        <v>92</v>
      </c>
      <c r="C117" s="663" t="s">
        <v>441</v>
      </c>
      <c r="D117" s="646">
        <v>39092.015117394629</v>
      </c>
    </row>
    <row r="118" spans="1:4" ht="16.5" thickTop="1" thickBot="1">
      <c r="A118" s="662" t="s">
        <v>439</v>
      </c>
      <c r="B118" s="662" t="s">
        <v>92</v>
      </c>
      <c r="C118" s="663" t="s">
        <v>2259</v>
      </c>
      <c r="D118" s="646">
        <v>25729.328014569208</v>
      </c>
    </row>
    <row r="119" spans="1:4" ht="16.5" thickTop="1" thickBot="1">
      <c r="A119" s="662" t="s">
        <v>443</v>
      </c>
      <c r="B119" s="662" t="s">
        <v>387</v>
      </c>
      <c r="C119" s="663" t="s">
        <v>2260</v>
      </c>
      <c r="D119" s="646">
        <v>3419.0124873644595</v>
      </c>
    </row>
    <row r="120" spans="1:4" ht="16.5" thickTop="1" thickBot="1">
      <c r="A120" s="662" t="s">
        <v>442</v>
      </c>
      <c r="B120" s="662" t="s">
        <v>387</v>
      </c>
      <c r="C120" s="663" t="s">
        <v>2261</v>
      </c>
      <c r="D120" s="646">
        <v>3254.496992882438</v>
      </c>
    </row>
    <row r="121" spans="1:4" ht="16.5" thickTop="1" thickBot="1">
      <c r="A121" s="662" t="s">
        <v>840</v>
      </c>
      <c r="B121" s="662" t="s">
        <v>606</v>
      </c>
      <c r="C121" s="663" t="s">
        <v>2262</v>
      </c>
      <c r="D121" s="646">
        <v>28088.219951348248</v>
      </c>
    </row>
    <row r="122" spans="1:4" ht="16.5" thickTop="1" thickBot="1">
      <c r="A122" s="662" t="s">
        <v>841</v>
      </c>
      <c r="B122" s="662" t="s">
        <v>606</v>
      </c>
      <c r="C122" s="663" t="s">
        <v>1946</v>
      </c>
      <c r="D122" s="646">
        <v>29356.502964339492</v>
      </c>
    </row>
    <row r="123" spans="1:4" ht="16.5" thickTop="1" thickBot="1">
      <c r="A123" s="662" t="s">
        <v>444</v>
      </c>
      <c r="B123" s="662" t="s">
        <v>387</v>
      </c>
      <c r="C123" s="663" t="s">
        <v>1914</v>
      </c>
      <c r="D123" s="646">
        <v>2305.4552287956749</v>
      </c>
    </row>
    <row r="124" spans="1:4" ht="16.5" thickTop="1" thickBot="1">
      <c r="A124" s="662" t="s">
        <v>445</v>
      </c>
      <c r="B124" s="662" t="s">
        <v>144</v>
      </c>
      <c r="C124" s="663" t="s">
        <v>446</v>
      </c>
      <c r="D124" s="646">
        <v>11546.301745381057</v>
      </c>
    </row>
    <row r="125" spans="1:4" ht="16.5" thickTop="1" thickBot="1">
      <c r="A125" s="662" t="s">
        <v>865</v>
      </c>
      <c r="B125" s="662" t="s">
        <v>422</v>
      </c>
      <c r="C125" s="663" t="s">
        <v>1947</v>
      </c>
      <c r="D125" s="646">
        <v>1884.6536918892798</v>
      </c>
    </row>
    <row r="126" spans="1:4" ht="16.5" thickTop="1" thickBot="1">
      <c r="A126" s="662" t="s">
        <v>866</v>
      </c>
      <c r="B126" s="662" t="s">
        <v>422</v>
      </c>
      <c r="C126" s="663" t="s">
        <v>1948</v>
      </c>
      <c r="D126" s="646">
        <v>1769.3809304494962</v>
      </c>
    </row>
    <row r="127" spans="1:4" ht="16.5" thickTop="1" thickBot="1">
      <c r="A127" s="662" t="s">
        <v>864</v>
      </c>
      <c r="B127" s="662" t="s">
        <v>422</v>
      </c>
      <c r="C127" s="663" t="s">
        <v>2263</v>
      </c>
      <c r="D127" s="646">
        <v>1721.2573504309455</v>
      </c>
    </row>
    <row r="128" spans="1:4" ht="16.5" thickTop="1" thickBot="1">
      <c r="A128" s="662" t="s">
        <v>846</v>
      </c>
      <c r="B128" s="662" t="s">
        <v>422</v>
      </c>
      <c r="C128" s="663" t="s">
        <v>847</v>
      </c>
      <c r="D128" s="646">
        <v>1229.7253556782052</v>
      </c>
    </row>
    <row r="129" spans="1:4" ht="16.5" thickTop="1" thickBot="1">
      <c r="A129" s="662" t="s">
        <v>848</v>
      </c>
      <c r="B129" s="662" t="s">
        <v>422</v>
      </c>
      <c r="C129" s="663" t="s">
        <v>849</v>
      </c>
      <c r="D129" s="646">
        <v>1255.8897249479546</v>
      </c>
    </row>
    <row r="130" spans="1:4" ht="16.5" thickTop="1" thickBot="1">
      <c r="A130" s="662" t="s">
        <v>850</v>
      </c>
      <c r="B130" s="662" t="s">
        <v>422</v>
      </c>
      <c r="C130" s="663" t="s">
        <v>851</v>
      </c>
      <c r="D130" s="646">
        <v>1393.252663614137</v>
      </c>
    </row>
    <row r="131" spans="1:4" ht="16.5" thickTop="1" thickBot="1">
      <c r="A131" s="662" t="s">
        <v>852</v>
      </c>
      <c r="B131" s="662" t="s">
        <v>422</v>
      </c>
      <c r="C131" s="663" t="s">
        <v>853</v>
      </c>
      <c r="D131" s="646">
        <v>1766.0949257080608</v>
      </c>
    </row>
    <row r="132" spans="1:4" ht="16.5" thickTop="1" thickBot="1">
      <c r="A132" s="662" t="s">
        <v>854</v>
      </c>
      <c r="B132" s="662" t="s">
        <v>422</v>
      </c>
      <c r="C132" s="663" t="s">
        <v>855</v>
      </c>
      <c r="D132" s="646">
        <v>1980.9008519263807</v>
      </c>
    </row>
    <row r="133" spans="1:4" ht="16.5" thickTop="1" thickBot="1">
      <c r="A133" s="662" t="s">
        <v>858</v>
      </c>
      <c r="B133" s="662" t="s">
        <v>422</v>
      </c>
      <c r="C133" s="663" t="s">
        <v>859</v>
      </c>
      <c r="D133" s="646">
        <v>1255.8897249479546</v>
      </c>
    </row>
    <row r="134" spans="1:4" ht="16.5" thickTop="1" thickBot="1">
      <c r="A134" s="662" t="s">
        <v>856</v>
      </c>
      <c r="B134" s="662" t="s">
        <v>422</v>
      </c>
      <c r="C134" s="663" t="s">
        <v>857</v>
      </c>
      <c r="D134" s="646">
        <v>1772.6360180254983</v>
      </c>
    </row>
    <row r="135" spans="1:4" ht="16.5" thickTop="1" thickBot="1">
      <c r="A135" s="662" t="s">
        <v>860</v>
      </c>
      <c r="B135" s="662" t="s">
        <v>422</v>
      </c>
      <c r="C135" s="663" t="s">
        <v>861</v>
      </c>
      <c r="D135" s="646">
        <v>1334.3828327572014</v>
      </c>
    </row>
    <row r="136" spans="1:4" ht="16.5" thickTop="1" thickBot="1">
      <c r="A136" s="662" t="s">
        <v>862</v>
      </c>
      <c r="B136" s="662" t="s">
        <v>422</v>
      </c>
      <c r="C136" s="663" t="s">
        <v>863</v>
      </c>
      <c r="D136" s="646">
        <v>1831.5058488824336</v>
      </c>
    </row>
    <row r="137" spans="1:4" ht="16.5" thickTop="1" thickBot="1">
      <c r="A137" s="662" t="s">
        <v>845</v>
      </c>
      <c r="B137" s="662" t="s">
        <v>377</v>
      </c>
      <c r="C137" s="663" t="s">
        <v>2264</v>
      </c>
      <c r="D137" s="646">
        <v>5558.8330686544259</v>
      </c>
    </row>
    <row r="138" spans="1:4" ht="31.5" thickTop="1" thickBot="1">
      <c r="A138" s="662" t="s">
        <v>842</v>
      </c>
      <c r="B138" s="662" t="s">
        <v>843</v>
      </c>
      <c r="C138" s="663" t="s">
        <v>844</v>
      </c>
      <c r="D138" s="646">
        <v>2.281368446949758E-2</v>
      </c>
    </row>
    <row r="139" spans="1:4" ht="16.5" thickTop="1" thickBot="1">
      <c r="A139" s="662" t="s">
        <v>447</v>
      </c>
      <c r="B139" s="662" t="s">
        <v>377</v>
      </c>
      <c r="C139" s="663" t="s">
        <v>448</v>
      </c>
      <c r="D139" s="646">
        <v>7064.3797028322433</v>
      </c>
    </row>
    <row r="140" spans="1:4" ht="16.5" thickTop="1" thickBot="1">
      <c r="A140" s="662" t="s">
        <v>449</v>
      </c>
      <c r="B140" s="662" t="s">
        <v>450</v>
      </c>
      <c r="C140" s="663" t="s">
        <v>2265</v>
      </c>
      <c r="D140" s="646">
        <v>442.55707779100925</v>
      </c>
    </row>
    <row r="141" spans="1:4" ht="16.5" thickTop="1" thickBot="1">
      <c r="A141" s="662" t="s">
        <v>451</v>
      </c>
      <c r="B141" s="662" t="s">
        <v>144</v>
      </c>
      <c r="C141" s="663" t="s">
        <v>2266</v>
      </c>
      <c r="D141" s="646">
        <v>12942.271219876166</v>
      </c>
    </row>
    <row r="142" spans="1:4" ht="16.5" thickTop="1" thickBot="1">
      <c r="A142" s="662" t="s">
        <v>452</v>
      </c>
      <c r="B142" s="662" t="s">
        <v>92</v>
      </c>
      <c r="C142" s="663" t="s">
        <v>2267</v>
      </c>
      <c r="D142" s="646">
        <v>10465.747707899622</v>
      </c>
    </row>
    <row r="143" spans="1:4" ht="16.5" thickTop="1" thickBot="1">
      <c r="A143" s="662" t="s">
        <v>453</v>
      </c>
      <c r="B143" s="662" t="s">
        <v>454</v>
      </c>
      <c r="C143" s="663" t="s">
        <v>455</v>
      </c>
      <c r="D143" s="646">
        <v>13176.970009598803</v>
      </c>
    </row>
    <row r="144" spans="1:4" ht="16.5" thickTop="1" thickBot="1">
      <c r="A144" s="662" t="s">
        <v>456</v>
      </c>
      <c r="B144" s="662" t="s">
        <v>422</v>
      </c>
      <c r="C144" s="663" t="s">
        <v>457</v>
      </c>
      <c r="D144" s="646">
        <v>11312.398763430429</v>
      </c>
    </row>
    <row r="145" spans="1:4" ht="16.5" thickTop="1" thickBot="1">
      <c r="A145" s="662" t="s">
        <v>873</v>
      </c>
      <c r="B145" s="662" t="s">
        <v>233</v>
      </c>
      <c r="C145" s="663" t="s">
        <v>875</v>
      </c>
      <c r="D145" s="646">
        <v>11461.246115580831</v>
      </c>
    </row>
    <row r="146" spans="1:4" ht="31.5" thickTop="1" thickBot="1">
      <c r="A146" s="662" t="s">
        <v>867</v>
      </c>
      <c r="B146" s="662" t="s">
        <v>233</v>
      </c>
      <c r="C146" s="663" t="s">
        <v>2268</v>
      </c>
      <c r="D146" s="646">
        <v>4986.9458735502567</v>
      </c>
    </row>
    <row r="147" spans="1:4" ht="16.5" thickTop="1" thickBot="1">
      <c r="A147" s="662" t="s">
        <v>868</v>
      </c>
      <c r="B147" s="662" t="s">
        <v>233</v>
      </c>
      <c r="C147" s="663" t="s">
        <v>2269</v>
      </c>
      <c r="D147" s="646">
        <v>16471.694202628514</v>
      </c>
    </row>
    <row r="148" spans="1:4" ht="16.5" thickTop="1" thickBot="1">
      <c r="A148" s="662" t="s">
        <v>1691</v>
      </c>
      <c r="B148" s="662" t="s">
        <v>233</v>
      </c>
      <c r="C148" s="663" t="s">
        <v>1949</v>
      </c>
      <c r="D148" s="646">
        <v>9574.354117644174</v>
      </c>
    </row>
    <row r="149" spans="1:4" ht="16.5" thickTop="1" thickBot="1">
      <c r="A149" s="662" t="s">
        <v>869</v>
      </c>
      <c r="B149" s="662" t="s">
        <v>144</v>
      </c>
      <c r="C149" s="663" t="s">
        <v>2270</v>
      </c>
      <c r="D149" s="646">
        <v>19814.604284382243</v>
      </c>
    </row>
    <row r="150" spans="1:4" ht="16.5" thickTop="1" thickBot="1">
      <c r="A150" s="662" t="s">
        <v>870</v>
      </c>
      <c r="B150" s="662" t="s">
        <v>233</v>
      </c>
      <c r="C150" s="663" t="s">
        <v>871</v>
      </c>
      <c r="D150" s="646">
        <v>6077.0009186216093</v>
      </c>
    </row>
    <row r="151" spans="1:4" ht="16.5" thickTop="1" thickBot="1">
      <c r="A151" s="662" t="s">
        <v>872</v>
      </c>
      <c r="B151" s="662" t="s">
        <v>450</v>
      </c>
      <c r="C151" s="663" t="s">
        <v>2271</v>
      </c>
      <c r="D151" s="646">
        <v>128335.51553226099</v>
      </c>
    </row>
    <row r="152" spans="1:4" ht="16.5" thickTop="1" thickBot="1">
      <c r="A152" s="662" t="s">
        <v>458</v>
      </c>
      <c r="B152" s="662" t="s">
        <v>92</v>
      </c>
      <c r="C152" s="663" t="s">
        <v>459</v>
      </c>
      <c r="D152" s="646">
        <v>1180.706439990018</v>
      </c>
    </row>
    <row r="153" spans="1:4" ht="16.5" thickTop="1" thickBot="1">
      <c r="A153" s="662" t="s">
        <v>460</v>
      </c>
      <c r="B153" s="662" t="s">
        <v>377</v>
      </c>
      <c r="C153" s="663" t="s">
        <v>461</v>
      </c>
      <c r="D153" s="646">
        <v>33509.679835242765</v>
      </c>
    </row>
    <row r="154" spans="1:4" ht="16.5" thickTop="1" thickBot="1">
      <c r="A154" s="662" t="s">
        <v>462</v>
      </c>
      <c r="B154" s="662" t="s">
        <v>377</v>
      </c>
      <c r="C154" s="663" t="s">
        <v>463</v>
      </c>
      <c r="D154" s="646">
        <v>3886.8184512657185</v>
      </c>
    </row>
    <row r="155" spans="1:4" ht="16.5" thickTop="1" thickBot="1">
      <c r="A155" s="662" t="s">
        <v>909</v>
      </c>
      <c r="B155" s="662" t="s">
        <v>144</v>
      </c>
      <c r="C155" s="663" t="s">
        <v>2272</v>
      </c>
      <c r="D155" s="646">
        <v>83032.62587754862</v>
      </c>
    </row>
    <row r="156" spans="1:4" ht="16.5" thickTop="1" thickBot="1">
      <c r="A156" s="662" t="s">
        <v>910</v>
      </c>
      <c r="B156" s="662" t="s">
        <v>144</v>
      </c>
      <c r="C156" s="663" t="s">
        <v>2273</v>
      </c>
      <c r="D156" s="646">
        <v>17613.853392395064</v>
      </c>
    </row>
    <row r="157" spans="1:4" ht="16.5" thickTop="1" thickBot="1">
      <c r="A157" s="662" t="s">
        <v>911</v>
      </c>
      <c r="B157" s="662" t="s">
        <v>144</v>
      </c>
      <c r="C157" s="663" t="s">
        <v>2274</v>
      </c>
      <c r="D157" s="646">
        <v>33185.577763286215</v>
      </c>
    </row>
    <row r="158" spans="1:4" ht="16.5" thickTop="1" thickBot="1">
      <c r="A158" s="662" t="s">
        <v>912</v>
      </c>
      <c r="B158" s="662" t="s">
        <v>144</v>
      </c>
      <c r="C158" s="663" t="s">
        <v>2275</v>
      </c>
      <c r="D158" s="646">
        <v>65502.498466816753</v>
      </c>
    </row>
    <row r="159" spans="1:4" ht="16.5" thickTop="1" thickBot="1">
      <c r="A159" s="662" t="s">
        <v>466</v>
      </c>
      <c r="B159" s="662" t="s">
        <v>233</v>
      </c>
      <c r="C159" s="663" t="s">
        <v>467</v>
      </c>
      <c r="D159" s="646">
        <v>6550.3806685280233</v>
      </c>
    </row>
    <row r="160" spans="1:4" ht="16.5" thickTop="1" thickBot="1">
      <c r="A160" s="662" t="s">
        <v>902</v>
      </c>
      <c r="B160" s="662" t="s">
        <v>233</v>
      </c>
      <c r="C160" s="663" t="s">
        <v>467</v>
      </c>
      <c r="D160" s="646">
        <v>6550.3806685280233</v>
      </c>
    </row>
    <row r="161" spans="1:4" ht="16.5" thickTop="1" thickBot="1">
      <c r="A161" s="662" t="s">
        <v>468</v>
      </c>
      <c r="B161" s="662" t="s">
        <v>233</v>
      </c>
      <c r="C161" s="663" t="s">
        <v>469</v>
      </c>
      <c r="D161" s="646">
        <v>10374.826524687242</v>
      </c>
    </row>
    <row r="162" spans="1:4" ht="16.5" thickTop="1" thickBot="1">
      <c r="A162" s="662" t="s">
        <v>903</v>
      </c>
      <c r="B162" s="662" t="s">
        <v>233</v>
      </c>
      <c r="C162" s="663" t="s">
        <v>469</v>
      </c>
      <c r="D162" s="646">
        <v>10374.826524687242</v>
      </c>
    </row>
    <row r="163" spans="1:4" ht="16.5" thickTop="1" thickBot="1">
      <c r="A163" s="662" t="s">
        <v>894</v>
      </c>
      <c r="B163" s="662" t="s">
        <v>233</v>
      </c>
      <c r="C163" s="663" t="s">
        <v>895</v>
      </c>
      <c r="D163" s="646">
        <v>8055.7476544630354</v>
      </c>
    </row>
    <row r="164" spans="1:4" ht="16.5" thickTop="1" thickBot="1">
      <c r="A164" s="662" t="s">
        <v>900</v>
      </c>
      <c r="B164" s="662" t="s">
        <v>233</v>
      </c>
      <c r="C164" s="663" t="s">
        <v>895</v>
      </c>
      <c r="D164" s="646">
        <v>8055.7476544630354</v>
      </c>
    </row>
    <row r="165" spans="1:4" ht="16.5" thickTop="1" thickBot="1">
      <c r="A165" s="662" t="s">
        <v>907</v>
      </c>
      <c r="B165" s="662" t="s">
        <v>874</v>
      </c>
      <c r="C165" s="663" t="s">
        <v>908</v>
      </c>
      <c r="D165" s="646">
        <v>9433.3408366595868</v>
      </c>
    </row>
    <row r="166" spans="1:4" ht="16.5" thickTop="1" thickBot="1">
      <c r="A166" s="662" t="s">
        <v>905</v>
      </c>
      <c r="B166" s="662" t="s">
        <v>233</v>
      </c>
      <c r="C166" s="663" t="s">
        <v>906</v>
      </c>
      <c r="D166" s="646">
        <v>9404.7825340112959</v>
      </c>
    </row>
    <row r="167" spans="1:4" ht="16.5" thickTop="1" thickBot="1">
      <c r="A167" s="662" t="s">
        <v>470</v>
      </c>
      <c r="B167" s="662" t="s">
        <v>233</v>
      </c>
      <c r="C167" s="663" t="s">
        <v>471</v>
      </c>
      <c r="D167" s="646">
        <v>10391.179255480836</v>
      </c>
    </row>
    <row r="168" spans="1:4" ht="16.5" thickTop="1" thickBot="1">
      <c r="A168" s="662" t="s">
        <v>904</v>
      </c>
      <c r="B168" s="662" t="s">
        <v>233</v>
      </c>
      <c r="C168" s="663" t="s">
        <v>471</v>
      </c>
      <c r="D168" s="646">
        <v>10391.179255480836</v>
      </c>
    </row>
    <row r="169" spans="1:4" ht="16.5" thickTop="1" thickBot="1">
      <c r="A169" s="662" t="s">
        <v>464</v>
      </c>
      <c r="B169" s="662" t="s">
        <v>233</v>
      </c>
      <c r="C169" s="663" t="s">
        <v>465</v>
      </c>
      <c r="D169" s="646">
        <v>14728.185105634439</v>
      </c>
    </row>
    <row r="170" spans="1:4" ht="16.5" thickTop="1" thickBot="1">
      <c r="A170" s="662" t="s">
        <v>901</v>
      </c>
      <c r="B170" s="662" t="s">
        <v>233</v>
      </c>
      <c r="C170" s="663" t="s">
        <v>465</v>
      </c>
      <c r="D170" s="646">
        <v>14728.185105634439</v>
      </c>
    </row>
    <row r="171" spans="1:4" ht="16.5" thickTop="1" thickBot="1">
      <c r="A171" s="662" t="s">
        <v>877</v>
      </c>
      <c r="B171" s="662" t="s">
        <v>233</v>
      </c>
      <c r="C171" s="663" t="s">
        <v>878</v>
      </c>
      <c r="D171" s="646">
        <v>10241.369319761759</v>
      </c>
    </row>
    <row r="172" spans="1:4" ht="16.5" thickTop="1" thickBot="1">
      <c r="A172" s="662" t="s">
        <v>890</v>
      </c>
      <c r="B172" s="662" t="s">
        <v>874</v>
      </c>
      <c r="C172" s="663" t="s">
        <v>891</v>
      </c>
      <c r="D172" s="646">
        <v>13090.732918069423</v>
      </c>
    </row>
    <row r="173" spans="1:4" ht="16.5" thickTop="1" thickBot="1">
      <c r="A173" s="662" t="s">
        <v>892</v>
      </c>
      <c r="B173" s="662" t="s">
        <v>874</v>
      </c>
      <c r="C173" s="663" t="s">
        <v>893</v>
      </c>
      <c r="D173" s="646">
        <v>7806.1395716296292</v>
      </c>
    </row>
    <row r="174" spans="1:4" ht="16.5" thickTop="1" thickBot="1">
      <c r="A174" s="662" t="s">
        <v>879</v>
      </c>
      <c r="B174" s="662" t="s">
        <v>233</v>
      </c>
      <c r="C174" s="663" t="s">
        <v>880</v>
      </c>
      <c r="D174" s="646">
        <v>2336.7915134589171</v>
      </c>
    </row>
    <row r="175" spans="1:4" ht="16.5" thickTop="1" thickBot="1">
      <c r="A175" s="662" t="s">
        <v>881</v>
      </c>
      <c r="B175" s="662" t="s">
        <v>233</v>
      </c>
      <c r="C175" s="663" t="s">
        <v>882</v>
      </c>
      <c r="D175" s="646">
        <v>5155.937980127027</v>
      </c>
    </row>
    <row r="176" spans="1:4" ht="31.5" thickTop="1" thickBot="1">
      <c r="A176" s="662" t="s">
        <v>887</v>
      </c>
      <c r="B176" s="662" t="s">
        <v>233</v>
      </c>
      <c r="C176" s="663" t="s">
        <v>1952</v>
      </c>
      <c r="D176" s="646">
        <v>5375.4696664699431</v>
      </c>
    </row>
    <row r="177" spans="1:4" ht="31.5" thickTop="1" thickBot="1">
      <c r="A177" s="662" t="s">
        <v>883</v>
      </c>
      <c r="B177" s="662" t="s">
        <v>233</v>
      </c>
      <c r="C177" s="663" t="s">
        <v>1951</v>
      </c>
      <c r="D177" s="646">
        <v>6555.482720535626</v>
      </c>
    </row>
    <row r="178" spans="1:4" ht="16.5" thickTop="1" thickBot="1">
      <c r="A178" s="662" t="s">
        <v>884</v>
      </c>
      <c r="B178" s="662" t="s">
        <v>233</v>
      </c>
      <c r="C178" s="663" t="s">
        <v>2276</v>
      </c>
      <c r="D178" s="646">
        <v>8235.2352276535148</v>
      </c>
    </row>
    <row r="179" spans="1:4" ht="31.5" thickTop="1" thickBot="1">
      <c r="A179" s="662" t="s">
        <v>889</v>
      </c>
      <c r="B179" s="662" t="s">
        <v>233</v>
      </c>
      <c r="C179" s="663" t="s">
        <v>1953</v>
      </c>
      <c r="D179" s="646">
        <v>6086.2541829610082</v>
      </c>
    </row>
    <row r="180" spans="1:4" ht="31.5" thickTop="1" thickBot="1">
      <c r="A180" s="662" t="s">
        <v>876</v>
      </c>
      <c r="B180" s="662" t="s">
        <v>233</v>
      </c>
      <c r="C180" s="663" t="s">
        <v>1950</v>
      </c>
      <c r="D180" s="646">
        <v>6495.7265620325807</v>
      </c>
    </row>
    <row r="181" spans="1:4" ht="16.5" thickTop="1" thickBot="1">
      <c r="A181" s="662" t="s">
        <v>885</v>
      </c>
      <c r="B181" s="662" t="s">
        <v>233</v>
      </c>
      <c r="C181" s="663" t="s">
        <v>886</v>
      </c>
      <c r="D181" s="646">
        <v>3500.7106580936265</v>
      </c>
    </row>
    <row r="182" spans="1:4" ht="16.5" thickTop="1" thickBot="1">
      <c r="A182" s="662" t="s">
        <v>888</v>
      </c>
      <c r="B182" s="662" t="s">
        <v>233</v>
      </c>
      <c r="C182" s="663" t="s">
        <v>886</v>
      </c>
      <c r="D182" s="646">
        <v>3500.7106580936265</v>
      </c>
    </row>
    <row r="183" spans="1:4" ht="16.5" thickTop="1" thickBot="1">
      <c r="A183" s="662" t="s">
        <v>472</v>
      </c>
      <c r="B183" s="662" t="s">
        <v>377</v>
      </c>
      <c r="C183" s="663" t="s">
        <v>473</v>
      </c>
      <c r="D183" s="646">
        <v>7750.3698887281853</v>
      </c>
    </row>
    <row r="184" spans="1:4" ht="16.5" thickTop="1" thickBot="1">
      <c r="A184" s="662" t="s">
        <v>476</v>
      </c>
      <c r="B184" s="662" t="s">
        <v>92</v>
      </c>
      <c r="C184" s="663" t="s">
        <v>477</v>
      </c>
      <c r="D184" s="646">
        <v>6688.0584695548314</v>
      </c>
    </row>
    <row r="185" spans="1:4" ht="16.5" thickTop="1" thickBot="1">
      <c r="A185" s="662" t="s">
        <v>474</v>
      </c>
      <c r="B185" s="662" t="s">
        <v>387</v>
      </c>
      <c r="C185" s="663" t="s">
        <v>475</v>
      </c>
      <c r="D185" s="646">
        <v>37611.830496887575</v>
      </c>
    </row>
    <row r="186" spans="1:4" ht="16.5" thickTop="1" thickBot="1">
      <c r="A186" s="662" t="s">
        <v>478</v>
      </c>
      <c r="B186" s="662" t="s">
        <v>144</v>
      </c>
      <c r="C186" s="663" t="s">
        <v>1915</v>
      </c>
      <c r="D186" s="646">
        <v>1429.146220616545</v>
      </c>
    </row>
    <row r="187" spans="1:4" ht="16.5" thickTop="1" thickBot="1">
      <c r="A187" s="662" t="s">
        <v>1455</v>
      </c>
      <c r="B187" s="662" t="s">
        <v>377</v>
      </c>
      <c r="C187" s="663" t="s">
        <v>1454</v>
      </c>
      <c r="D187" s="646">
        <v>12114.831481414165</v>
      </c>
    </row>
    <row r="188" spans="1:4" ht="16.5" thickTop="1" thickBot="1">
      <c r="A188" s="662" t="s">
        <v>1709</v>
      </c>
      <c r="B188" s="662" t="s">
        <v>377</v>
      </c>
      <c r="C188" s="663" t="s">
        <v>1708</v>
      </c>
      <c r="D188" s="646">
        <v>12114.831481414165</v>
      </c>
    </row>
    <row r="189" spans="1:4" ht="16.5" thickTop="1" thickBot="1">
      <c r="A189" s="662" t="s">
        <v>479</v>
      </c>
      <c r="B189" s="662" t="s">
        <v>377</v>
      </c>
      <c r="C189" s="663" t="s">
        <v>480</v>
      </c>
      <c r="D189" s="646">
        <v>48529.832566148951</v>
      </c>
    </row>
    <row r="190" spans="1:4" ht="16.5" thickTop="1" thickBot="1">
      <c r="A190" s="662" t="s">
        <v>1666</v>
      </c>
      <c r="B190" s="662" t="s">
        <v>144</v>
      </c>
      <c r="C190" s="663" t="s">
        <v>1665</v>
      </c>
      <c r="D190" s="646">
        <v>560346.48912390729</v>
      </c>
    </row>
    <row r="191" spans="1:4" ht="16.5" thickTop="1" thickBot="1">
      <c r="A191" s="662" t="s">
        <v>488</v>
      </c>
      <c r="B191" s="662" t="s">
        <v>92</v>
      </c>
      <c r="C191" s="663" t="s">
        <v>489</v>
      </c>
      <c r="D191" s="646">
        <v>917467.99884684896</v>
      </c>
    </row>
    <row r="192" spans="1:4" ht="16.5" thickTop="1" thickBot="1">
      <c r="A192" s="662" t="s">
        <v>490</v>
      </c>
      <c r="B192" s="662" t="s">
        <v>92</v>
      </c>
      <c r="C192" s="663" t="s">
        <v>491</v>
      </c>
      <c r="D192" s="646">
        <v>459917.28302364884</v>
      </c>
    </row>
    <row r="193" spans="1:4" ht="16.5" thickTop="1" thickBot="1">
      <c r="A193" s="662" t="s">
        <v>481</v>
      </c>
      <c r="B193" s="662" t="s">
        <v>233</v>
      </c>
      <c r="C193" s="663" t="s">
        <v>482</v>
      </c>
      <c r="D193" s="646">
        <v>1774.9766955679322</v>
      </c>
    </row>
    <row r="194" spans="1:4" ht="16.5" thickTop="1" thickBot="1">
      <c r="A194" s="662" t="s">
        <v>492</v>
      </c>
      <c r="B194" s="662" t="s">
        <v>92</v>
      </c>
      <c r="C194" s="663" t="s">
        <v>493</v>
      </c>
      <c r="D194" s="646">
        <v>1149.3701553267756</v>
      </c>
    </row>
    <row r="195" spans="1:4" ht="16.5" thickTop="1" thickBot="1">
      <c r="A195" s="662" t="s">
        <v>483</v>
      </c>
      <c r="B195" s="662" t="s">
        <v>422</v>
      </c>
      <c r="C195" s="663" t="s">
        <v>2277</v>
      </c>
      <c r="D195" s="646">
        <v>822.57747241010736</v>
      </c>
    </row>
    <row r="196" spans="1:4" ht="16.5" thickTop="1" thickBot="1">
      <c r="A196" s="662" t="s">
        <v>484</v>
      </c>
      <c r="B196" s="662" t="s">
        <v>92</v>
      </c>
      <c r="C196" s="663" t="s">
        <v>485</v>
      </c>
      <c r="D196" s="646">
        <v>26354.934554810363</v>
      </c>
    </row>
    <row r="197" spans="1:4" ht="16.5" thickTop="1" thickBot="1">
      <c r="A197" s="662" t="s">
        <v>486</v>
      </c>
      <c r="B197" s="662" t="s">
        <v>144</v>
      </c>
      <c r="C197" s="663" t="s">
        <v>487</v>
      </c>
      <c r="D197" s="646">
        <v>1800.7172151127384</v>
      </c>
    </row>
    <row r="198" spans="1:4" ht="16.5" thickTop="1" thickBot="1">
      <c r="A198" s="662" t="s">
        <v>494</v>
      </c>
      <c r="B198" s="662" t="s">
        <v>92</v>
      </c>
      <c r="C198" s="663" t="s">
        <v>495</v>
      </c>
      <c r="D198" s="646">
        <v>20591.358615292505</v>
      </c>
    </row>
    <row r="199" spans="1:4" ht="16.5" thickTop="1" thickBot="1">
      <c r="A199" s="662" t="s">
        <v>925</v>
      </c>
      <c r="B199" s="662" t="s">
        <v>92</v>
      </c>
      <c r="C199" s="663" t="s">
        <v>926</v>
      </c>
      <c r="D199" s="646">
        <v>126205.76732818421</v>
      </c>
    </row>
    <row r="200" spans="1:4" ht="31.5" thickTop="1" thickBot="1">
      <c r="A200" s="662" t="s">
        <v>929</v>
      </c>
      <c r="B200" s="662" t="s">
        <v>92</v>
      </c>
      <c r="C200" s="663" t="s">
        <v>930</v>
      </c>
      <c r="D200" s="646">
        <v>333726.53003564919</v>
      </c>
    </row>
    <row r="201" spans="1:4" ht="16.5" thickTop="1" thickBot="1">
      <c r="A201" s="662" t="s">
        <v>927</v>
      </c>
      <c r="B201" s="662" t="s">
        <v>92</v>
      </c>
      <c r="C201" s="663" t="s">
        <v>928</v>
      </c>
      <c r="D201" s="646">
        <v>151447.1446244258</v>
      </c>
    </row>
    <row r="202" spans="1:4" ht="16.5" thickTop="1" thickBot="1">
      <c r="A202" s="662" t="s">
        <v>931</v>
      </c>
      <c r="B202" s="662" t="s">
        <v>233</v>
      </c>
      <c r="C202" s="663" t="s">
        <v>932</v>
      </c>
      <c r="D202" s="646">
        <v>18078.608460578489</v>
      </c>
    </row>
    <row r="203" spans="1:4" ht="16.5" thickTop="1" thickBot="1">
      <c r="A203" s="662" t="s">
        <v>920</v>
      </c>
      <c r="B203" s="662" t="s">
        <v>233</v>
      </c>
      <c r="C203" s="663" t="s">
        <v>2278</v>
      </c>
      <c r="D203" s="646">
        <v>14922.040315829574</v>
      </c>
    </row>
    <row r="204" spans="1:4" ht="16.5" thickTop="1" thickBot="1">
      <c r="A204" s="662" t="s">
        <v>923</v>
      </c>
      <c r="B204" s="662" t="s">
        <v>92</v>
      </c>
      <c r="C204" s="663" t="s">
        <v>924</v>
      </c>
      <c r="D204" s="646">
        <v>111641.10987791873</v>
      </c>
    </row>
    <row r="205" spans="1:4" ht="16.5" thickTop="1" thickBot="1">
      <c r="A205" s="662" t="s">
        <v>921</v>
      </c>
      <c r="B205" s="662" t="s">
        <v>92</v>
      </c>
      <c r="C205" s="663" t="s">
        <v>922</v>
      </c>
      <c r="D205" s="646">
        <v>80579.017705479899</v>
      </c>
    </row>
    <row r="206" spans="1:4" ht="16.5" thickTop="1" thickBot="1">
      <c r="A206" s="662" t="s">
        <v>496</v>
      </c>
      <c r="B206" s="662" t="s">
        <v>144</v>
      </c>
      <c r="C206" s="663" t="s">
        <v>1916</v>
      </c>
      <c r="D206" s="646">
        <v>11891.229451027442</v>
      </c>
    </row>
    <row r="207" spans="1:4" ht="16.5" thickTop="1" thickBot="1">
      <c r="A207" s="662" t="s">
        <v>505</v>
      </c>
      <c r="B207" s="662" t="s">
        <v>144</v>
      </c>
      <c r="C207" s="663" t="s">
        <v>506</v>
      </c>
      <c r="D207" s="646">
        <v>82600</v>
      </c>
    </row>
    <row r="208" spans="1:4" ht="16.5" thickTop="1" thickBot="1">
      <c r="A208" s="662" t="s">
        <v>507</v>
      </c>
      <c r="B208" s="662" t="s">
        <v>144</v>
      </c>
      <c r="C208" s="663" t="s">
        <v>508</v>
      </c>
      <c r="D208" s="646">
        <v>7610.2405610731021</v>
      </c>
    </row>
    <row r="209" spans="1:4" ht="16.5" thickTop="1" thickBot="1">
      <c r="A209" s="662" t="s">
        <v>509</v>
      </c>
      <c r="B209" s="662" t="s">
        <v>233</v>
      </c>
      <c r="C209" s="663" t="s">
        <v>510</v>
      </c>
      <c r="D209" s="646">
        <v>12076.164636452675</v>
      </c>
    </row>
    <row r="210" spans="1:4" ht="16.5" thickTop="1" thickBot="1">
      <c r="A210" s="662" t="s">
        <v>512</v>
      </c>
      <c r="B210" s="662" t="s">
        <v>233</v>
      </c>
      <c r="C210" s="663" t="s">
        <v>1918</v>
      </c>
      <c r="D210" s="646">
        <v>15750.950300388929</v>
      </c>
    </row>
    <row r="211" spans="1:4" ht="16.5" thickTop="1" thickBot="1">
      <c r="A211" s="662" t="s">
        <v>511</v>
      </c>
      <c r="B211" s="662" t="s">
        <v>233</v>
      </c>
      <c r="C211" s="663" t="s">
        <v>1917</v>
      </c>
      <c r="D211" s="646">
        <v>4706.970031627854</v>
      </c>
    </row>
    <row r="212" spans="1:4" ht="16.5" thickTop="1" thickBot="1">
      <c r="A212" s="662" t="s">
        <v>519</v>
      </c>
      <c r="B212" s="662" t="s">
        <v>387</v>
      </c>
      <c r="C212" s="663" t="s">
        <v>520</v>
      </c>
      <c r="D212" s="646">
        <v>18688.835192677892</v>
      </c>
    </row>
    <row r="213" spans="1:4" ht="16.5" thickTop="1" thickBot="1">
      <c r="A213" s="662" t="s">
        <v>515</v>
      </c>
      <c r="B213" s="662" t="s">
        <v>387</v>
      </c>
      <c r="C213" s="663" t="s">
        <v>516</v>
      </c>
      <c r="D213" s="646">
        <v>46732.348518663232</v>
      </c>
    </row>
    <row r="214" spans="1:4" ht="16.5" thickTop="1" thickBot="1">
      <c r="A214" s="662" t="s">
        <v>513</v>
      </c>
      <c r="B214" s="662" t="s">
        <v>387</v>
      </c>
      <c r="C214" s="663" t="s">
        <v>514</v>
      </c>
      <c r="D214" s="646">
        <v>18688.835192677892</v>
      </c>
    </row>
    <row r="215" spans="1:4" ht="16.5" thickTop="1" thickBot="1">
      <c r="A215" s="662" t="s">
        <v>521</v>
      </c>
      <c r="B215" s="662" t="s">
        <v>387</v>
      </c>
      <c r="C215" s="663" t="s">
        <v>522</v>
      </c>
      <c r="D215" s="646">
        <v>61992.515348982517</v>
      </c>
    </row>
    <row r="216" spans="1:4" ht="16.5" thickTop="1" thickBot="1">
      <c r="A216" s="662" t="s">
        <v>525</v>
      </c>
      <c r="B216" s="662" t="s">
        <v>387</v>
      </c>
      <c r="C216" s="663" t="s">
        <v>526</v>
      </c>
      <c r="D216" s="646">
        <v>48019.313012715902</v>
      </c>
    </row>
    <row r="217" spans="1:4" ht="16.5" thickTop="1" thickBot="1">
      <c r="A217" s="662" t="s">
        <v>527</v>
      </c>
      <c r="B217" s="662" t="s">
        <v>387</v>
      </c>
      <c r="C217" s="663" t="s">
        <v>528</v>
      </c>
      <c r="D217" s="646">
        <v>45465.591587293347</v>
      </c>
    </row>
    <row r="218" spans="1:4" ht="16.5" thickTop="1" thickBot="1">
      <c r="A218" s="662" t="s">
        <v>529</v>
      </c>
      <c r="B218" s="662" t="s">
        <v>387</v>
      </c>
      <c r="C218" s="663" t="s">
        <v>530</v>
      </c>
      <c r="D218" s="646">
        <v>46080.00659729763</v>
      </c>
    </row>
    <row r="219" spans="1:4" ht="16.5" thickTop="1" thickBot="1">
      <c r="A219" s="662" t="s">
        <v>531</v>
      </c>
      <c r="B219" s="662" t="s">
        <v>387</v>
      </c>
      <c r="C219" s="663" t="s">
        <v>532</v>
      </c>
      <c r="D219" s="646">
        <v>50587.954976709756</v>
      </c>
    </row>
    <row r="220" spans="1:4" ht="16.5" thickTop="1" thickBot="1">
      <c r="A220" s="662" t="s">
        <v>523</v>
      </c>
      <c r="B220" s="662" t="s">
        <v>387</v>
      </c>
      <c r="C220" s="663" t="s">
        <v>524</v>
      </c>
      <c r="D220" s="646">
        <v>7010.3745403767516</v>
      </c>
    </row>
    <row r="221" spans="1:4" ht="16.5" thickTop="1" thickBot="1">
      <c r="A221" s="662" t="s">
        <v>533</v>
      </c>
      <c r="B221" s="662" t="s">
        <v>387</v>
      </c>
      <c r="C221" s="663" t="s">
        <v>534</v>
      </c>
      <c r="D221" s="646">
        <v>21329.937478454744</v>
      </c>
    </row>
    <row r="222" spans="1:4" ht="16.5" thickTop="1" thickBot="1">
      <c r="A222" s="662" t="s">
        <v>540</v>
      </c>
      <c r="B222" s="662" t="s">
        <v>387</v>
      </c>
      <c r="C222" s="663" t="s">
        <v>541</v>
      </c>
      <c r="D222" s="646">
        <v>7918.0076425870884</v>
      </c>
    </row>
    <row r="223" spans="1:4" ht="16.5" thickTop="1" thickBot="1">
      <c r="A223" s="662" t="s">
        <v>551</v>
      </c>
      <c r="B223" s="662" t="s">
        <v>387</v>
      </c>
      <c r="C223" s="663" t="s">
        <v>1856</v>
      </c>
      <c r="D223" s="646">
        <v>6088.1924488584809</v>
      </c>
    </row>
    <row r="224" spans="1:4" ht="16.5" thickTop="1" thickBot="1">
      <c r="A224" s="662" t="s">
        <v>535</v>
      </c>
      <c r="B224" s="662" t="s">
        <v>387</v>
      </c>
      <c r="C224" s="663" t="s">
        <v>2279</v>
      </c>
      <c r="D224" s="646">
        <v>43446.045106742968</v>
      </c>
    </row>
    <row r="225" spans="1:4" ht="16.5" thickTop="1" thickBot="1">
      <c r="A225" s="662" t="s">
        <v>536</v>
      </c>
      <c r="B225" s="662" t="s">
        <v>387</v>
      </c>
      <c r="C225" s="663" t="s">
        <v>2280</v>
      </c>
      <c r="D225" s="646">
        <v>42906.088622120667</v>
      </c>
    </row>
    <row r="226" spans="1:4" ht="16.5" thickTop="1" thickBot="1">
      <c r="A226" s="662" t="s">
        <v>537</v>
      </c>
      <c r="B226" s="662" t="s">
        <v>387</v>
      </c>
      <c r="C226" s="663" t="s">
        <v>1919</v>
      </c>
      <c r="D226" s="646">
        <v>42906.088622120667</v>
      </c>
    </row>
    <row r="227" spans="1:4" ht="16.5" thickTop="1" thickBot="1">
      <c r="A227" s="662" t="s">
        <v>538</v>
      </c>
      <c r="B227" s="662" t="s">
        <v>387</v>
      </c>
      <c r="C227" s="663" t="s">
        <v>2281</v>
      </c>
      <c r="D227" s="646">
        <v>46732.348518663232</v>
      </c>
    </row>
    <row r="228" spans="1:4" ht="16.5" thickTop="1" thickBot="1">
      <c r="A228" s="662" t="s">
        <v>539</v>
      </c>
      <c r="B228" s="662" t="s">
        <v>387</v>
      </c>
      <c r="C228" s="663" t="s">
        <v>2282</v>
      </c>
      <c r="D228" s="646">
        <v>44533.337118561889</v>
      </c>
    </row>
    <row r="229" spans="1:4" ht="16.5" thickTop="1" thickBot="1">
      <c r="A229" s="662" t="s">
        <v>542</v>
      </c>
      <c r="B229" s="662" t="s">
        <v>387</v>
      </c>
      <c r="C229" s="663" t="s">
        <v>543</v>
      </c>
      <c r="D229" s="646">
        <v>43410.826635803605</v>
      </c>
    </row>
    <row r="230" spans="1:4" ht="16.5" thickTop="1" thickBot="1">
      <c r="A230" s="662" t="s">
        <v>544</v>
      </c>
      <c r="B230" s="662" t="s">
        <v>387</v>
      </c>
      <c r="C230" s="663" t="s">
        <v>545</v>
      </c>
      <c r="D230" s="646">
        <v>56249.546228597261</v>
      </c>
    </row>
    <row r="231" spans="1:4" ht="16.5" thickTop="1" thickBot="1">
      <c r="A231" s="662" t="s">
        <v>517</v>
      </c>
      <c r="B231" s="662" t="s">
        <v>387</v>
      </c>
      <c r="C231" s="663" t="s">
        <v>518</v>
      </c>
      <c r="D231" s="646">
        <v>61992.515348982517</v>
      </c>
    </row>
    <row r="232" spans="1:4" ht="16.5" thickTop="1" thickBot="1">
      <c r="A232" s="662" t="s">
        <v>546</v>
      </c>
      <c r="B232" s="662" t="s">
        <v>387</v>
      </c>
      <c r="C232" s="663" t="s">
        <v>547</v>
      </c>
      <c r="D232" s="646">
        <v>36817.89617326219</v>
      </c>
    </row>
    <row r="233" spans="1:4" ht="16.5" thickTop="1" thickBot="1">
      <c r="A233" s="662" t="s">
        <v>548</v>
      </c>
      <c r="B233" s="662" t="s">
        <v>387</v>
      </c>
      <c r="C233" s="663" t="s">
        <v>549</v>
      </c>
      <c r="D233" s="646">
        <v>25124.985381778111</v>
      </c>
    </row>
    <row r="234" spans="1:4" ht="16.5" thickTop="1" thickBot="1">
      <c r="A234" s="662" t="s">
        <v>550</v>
      </c>
      <c r="B234" s="662" t="s">
        <v>387</v>
      </c>
      <c r="C234" s="663" t="s">
        <v>2283</v>
      </c>
      <c r="D234" s="646">
        <v>16142.663213664473</v>
      </c>
    </row>
    <row r="235" spans="1:4" ht="16.5" thickTop="1" thickBot="1">
      <c r="A235" s="662" t="s">
        <v>552</v>
      </c>
      <c r="B235" s="662" t="s">
        <v>144</v>
      </c>
      <c r="C235" s="663" t="s">
        <v>553</v>
      </c>
      <c r="D235" s="646">
        <v>1142.7013442751243</v>
      </c>
    </row>
    <row r="236" spans="1:4" ht="16.5" thickTop="1" thickBot="1">
      <c r="A236" s="662" t="s">
        <v>556</v>
      </c>
      <c r="B236" s="662" t="s">
        <v>387</v>
      </c>
      <c r="C236" s="663" t="s">
        <v>2284</v>
      </c>
      <c r="D236" s="646">
        <v>370486.65526746499</v>
      </c>
    </row>
    <row r="237" spans="1:4" ht="16.5" thickTop="1" thickBot="1">
      <c r="A237" s="662" t="s">
        <v>557</v>
      </c>
      <c r="B237" s="662" t="s">
        <v>387</v>
      </c>
      <c r="C237" s="663" t="s">
        <v>2285</v>
      </c>
      <c r="D237" s="646">
        <v>370486.65526746499</v>
      </c>
    </row>
    <row r="238" spans="1:4" ht="16.5" thickTop="1" thickBot="1">
      <c r="A238" s="662" t="s">
        <v>558</v>
      </c>
      <c r="B238" s="662" t="s">
        <v>387</v>
      </c>
      <c r="C238" s="663" t="s">
        <v>2286</v>
      </c>
      <c r="D238" s="646">
        <v>370486.65526746499</v>
      </c>
    </row>
    <row r="239" spans="1:4" ht="16.5" thickTop="1" thickBot="1">
      <c r="A239" s="662" t="s">
        <v>570</v>
      </c>
      <c r="B239" s="662" t="s">
        <v>571</v>
      </c>
      <c r="C239" s="663" t="s">
        <v>572</v>
      </c>
      <c r="D239" s="646">
        <v>239921.78691201902</v>
      </c>
    </row>
    <row r="240" spans="1:4" ht="16.5" thickTop="1" thickBot="1">
      <c r="A240" s="662" t="s">
        <v>559</v>
      </c>
      <c r="B240" s="662" t="s">
        <v>387</v>
      </c>
      <c r="C240" s="663" t="s">
        <v>1920</v>
      </c>
      <c r="D240" s="646">
        <v>244135.39804620142</v>
      </c>
    </row>
    <row r="241" spans="1:4" ht="16.5" thickTop="1" thickBot="1">
      <c r="A241" s="662" t="s">
        <v>560</v>
      </c>
      <c r="B241" s="662" t="s">
        <v>387</v>
      </c>
      <c r="C241" s="663" t="s">
        <v>2011</v>
      </c>
      <c r="D241" s="646">
        <v>234415.55403547792</v>
      </c>
    </row>
    <row r="242" spans="1:4" ht="16.5" thickTop="1" thickBot="1">
      <c r="A242" s="664" t="s">
        <v>2013</v>
      </c>
      <c r="B242" s="662" t="s">
        <v>387</v>
      </c>
      <c r="C242" s="663" t="s">
        <v>2012</v>
      </c>
      <c r="D242" s="646">
        <v>338956.7571311249</v>
      </c>
    </row>
    <row r="243" spans="1:4" ht="16.5" thickTop="1" thickBot="1">
      <c r="A243" s="662" t="s">
        <v>561</v>
      </c>
      <c r="B243" s="662" t="s">
        <v>387</v>
      </c>
      <c r="C243" s="663" t="s">
        <v>562</v>
      </c>
      <c r="D243" s="646">
        <v>396449.88626398478</v>
      </c>
    </row>
    <row r="244" spans="1:4" ht="16.5" thickTop="1" thickBot="1">
      <c r="A244" s="662" t="s">
        <v>563</v>
      </c>
      <c r="B244" s="662" t="s">
        <v>387</v>
      </c>
      <c r="C244" s="663" t="s">
        <v>564</v>
      </c>
      <c r="D244" s="646">
        <v>460421.44183655252</v>
      </c>
    </row>
    <row r="245" spans="1:4" ht="16.5" thickTop="1" thickBot="1">
      <c r="A245" s="662" t="s">
        <v>565</v>
      </c>
      <c r="B245" s="662" t="s">
        <v>387</v>
      </c>
      <c r="C245" s="663" t="s">
        <v>566</v>
      </c>
      <c r="D245" s="646">
        <v>370486.65526746499</v>
      </c>
    </row>
    <row r="246" spans="1:4" ht="16.5" thickTop="1" thickBot="1">
      <c r="A246" s="662" t="s">
        <v>567</v>
      </c>
      <c r="B246" s="662" t="s">
        <v>387</v>
      </c>
      <c r="C246" s="663" t="s">
        <v>2014</v>
      </c>
      <c r="D246" s="646">
        <v>249496.14102966324</v>
      </c>
    </row>
    <row r="247" spans="1:4" ht="16.5" thickTop="1" thickBot="1">
      <c r="A247" s="662" t="s">
        <v>568</v>
      </c>
      <c r="B247" s="662" t="s">
        <v>387</v>
      </c>
      <c r="C247" s="663" t="s">
        <v>569</v>
      </c>
      <c r="D247" s="646">
        <v>250472.0424663185</v>
      </c>
    </row>
    <row r="248" spans="1:4" ht="16.5" thickTop="1" thickBot="1">
      <c r="A248" s="662" t="s">
        <v>573</v>
      </c>
      <c r="B248" s="662" t="s">
        <v>387</v>
      </c>
      <c r="C248" s="663" t="s">
        <v>574</v>
      </c>
      <c r="D248" s="646">
        <v>250910.75045160388</v>
      </c>
    </row>
    <row r="249" spans="1:4" ht="16.5" thickTop="1" thickBot="1">
      <c r="A249" s="662" t="s">
        <v>575</v>
      </c>
      <c r="B249" s="662" t="s">
        <v>387</v>
      </c>
      <c r="C249" s="663" t="s">
        <v>576</v>
      </c>
      <c r="D249" s="646">
        <v>237675.64679347878</v>
      </c>
    </row>
    <row r="250" spans="1:4" ht="16.5" thickTop="1" thickBot="1">
      <c r="A250" s="662" t="s">
        <v>577</v>
      </c>
      <c r="B250" s="662" t="s">
        <v>387</v>
      </c>
      <c r="C250" s="663" t="s">
        <v>578</v>
      </c>
      <c r="D250" s="646">
        <v>180866.32015809175</v>
      </c>
    </row>
    <row r="251" spans="1:4" ht="16.5" thickTop="1" thickBot="1">
      <c r="A251" s="662" t="s">
        <v>579</v>
      </c>
      <c r="B251" s="662" t="s">
        <v>387</v>
      </c>
      <c r="C251" s="663" t="s">
        <v>580</v>
      </c>
      <c r="D251" s="646">
        <v>185894.67469351846</v>
      </c>
    </row>
    <row r="252" spans="1:4" ht="16.5" thickTop="1" thickBot="1">
      <c r="A252" s="662" t="s">
        <v>581</v>
      </c>
      <c r="B252" s="662" t="s">
        <v>387</v>
      </c>
      <c r="C252" s="663" t="s">
        <v>2287</v>
      </c>
      <c r="D252" s="646">
        <v>198407.92465136526</v>
      </c>
    </row>
    <row r="253" spans="1:4" ht="16.5" thickTop="1" thickBot="1">
      <c r="A253" s="662" t="s">
        <v>582</v>
      </c>
      <c r="B253" s="662" t="s">
        <v>387</v>
      </c>
      <c r="C253" s="663" t="s">
        <v>2288</v>
      </c>
      <c r="D253" s="646">
        <v>159029.40635990672</v>
      </c>
    </row>
    <row r="254" spans="1:4" ht="16.5" thickTop="1" thickBot="1">
      <c r="A254" s="662" t="s">
        <v>584</v>
      </c>
      <c r="B254" s="662" t="s">
        <v>233</v>
      </c>
      <c r="C254" s="663" t="s">
        <v>1921</v>
      </c>
      <c r="D254" s="646">
        <v>13624.568910368227</v>
      </c>
    </row>
    <row r="255" spans="1:4" ht="16.5" thickTop="1" thickBot="1">
      <c r="A255" s="662" t="s">
        <v>583</v>
      </c>
      <c r="B255" s="662" t="s">
        <v>387</v>
      </c>
      <c r="C255" s="663" t="s">
        <v>2289</v>
      </c>
      <c r="D255" s="646">
        <v>256536.73270167952</v>
      </c>
    </row>
    <row r="256" spans="1:4" ht="16.5" thickTop="1" thickBot="1">
      <c r="A256" s="662" t="s">
        <v>554</v>
      </c>
      <c r="B256" s="662" t="s">
        <v>387</v>
      </c>
      <c r="C256" s="663" t="s">
        <v>555</v>
      </c>
      <c r="D256" s="646">
        <v>254959.84609130424</v>
      </c>
    </row>
    <row r="257" spans="1:4" ht="16.5" thickTop="1" thickBot="1">
      <c r="A257" s="662" t="s">
        <v>585</v>
      </c>
      <c r="B257" s="662" t="s">
        <v>387</v>
      </c>
      <c r="C257" s="663" t="s">
        <v>586</v>
      </c>
      <c r="D257" s="646">
        <v>443973.60026183899</v>
      </c>
    </row>
    <row r="258" spans="1:4" ht="16.5" thickTop="1" thickBot="1">
      <c r="A258" s="662" t="s">
        <v>587</v>
      </c>
      <c r="B258" s="662" t="s">
        <v>387</v>
      </c>
      <c r="C258" s="663" t="s">
        <v>588</v>
      </c>
      <c r="D258" s="646">
        <v>461219.74835685903</v>
      </c>
    </row>
    <row r="259" spans="1:4" ht="16.5" thickTop="1" thickBot="1">
      <c r="A259" s="662" t="s">
        <v>497</v>
      </c>
      <c r="B259" s="662" t="s">
        <v>387</v>
      </c>
      <c r="C259" s="663" t="s">
        <v>498</v>
      </c>
      <c r="D259" s="646">
        <v>443973.60026183899</v>
      </c>
    </row>
    <row r="260" spans="1:4" ht="16.5" thickTop="1" thickBot="1">
      <c r="A260" s="662" t="s">
        <v>1669</v>
      </c>
      <c r="B260" s="662" t="s">
        <v>387</v>
      </c>
      <c r="C260" s="663" t="s">
        <v>1670</v>
      </c>
      <c r="D260" s="646">
        <v>484169.10026058921</v>
      </c>
    </row>
    <row r="261" spans="1:4" ht="16.5" thickTop="1" thickBot="1">
      <c r="A261" s="662" t="s">
        <v>499</v>
      </c>
      <c r="B261" s="662" t="s">
        <v>377</v>
      </c>
      <c r="C261" s="663" t="s">
        <v>500</v>
      </c>
      <c r="D261" s="646">
        <v>14852.279777353109</v>
      </c>
    </row>
    <row r="262" spans="1:4" ht="31.5" thickTop="1" thickBot="1">
      <c r="A262" s="662" t="s">
        <v>589</v>
      </c>
      <c r="B262" s="662" t="s">
        <v>377</v>
      </c>
      <c r="C262" s="663" t="s">
        <v>2290</v>
      </c>
      <c r="D262" s="646">
        <v>1732.4623732110322</v>
      </c>
    </row>
    <row r="263" spans="1:4" ht="16.5" thickTop="1" thickBot="1">
      <c r="A263" s="662" t="s">
        <v>590</v>
      </c>
      <c r="B263" s="662" t="s">
        <v>233</v>
      </c>
      <c r="C263" s="663" t="s">
        <v>2291</v>
      </c>
      <c r="D263" s="646">
        <v>36363.520045645178</v>
      </c>
    </row>
    <row r="264" spans="1:4" ht="16.5" thickTop="1" thickBot="1">
      <c r="A264" s="662" t="s">
        <v>591</v>
      </c>
      <c r="B264" s="662" t="s">
        <v>377</v>
      </c>
      <c r="C264" s="663" t="s">
        <v>2292</v>
      </c>
      <c r="D264" s="646">
        <v>17415.789117023061</v>
      </c>
    </row>
    <row r="265" spans="1:4" ht="16.5" thickTop="1" thickBot="1">
      <c r="A265" s="662" t="s">
        <v>592</v>
      </c>
      <c r="B265" s="662" t="s">
        <v>144</v>
      </c>
      <c r="C265" s="663" t="s">
        <v>2293</v>
      </c>
      <c r="D265" s="646">
        <v>7557.6403689598037</v>
      </c>
    </row>
    <row r="266" spans="1:4" ht="16.5" thickTop="1" thickBot="1">
      <c r="A266" s="662" t="s">
        <v>593</v>
      </c>
      <c r="B266" s="662" t="s">
        <v>92</v>
      </c>
      <c r="C266" s="663" t="s">
        <v>2294</v>
      </c>
      <c r="D266" s="646">
        <v>35877.80763336493</v>
      </c>
    </row>
    <row r="267" spans="1:4" ht="16.5" thickTop="1" thickBot="1">
      <c r="A267" s="662" t="s">
        <v>594</v>
      </c>
      <c r="B267" s="662" t="s">
        <v>92</v>
      </c>
      <c r="C267" s="663" t="s">
        <v>2295</v>
      </c>
      <c r="D267" s="646">
        <v>47065.980411166078</v>
      </c>
    </row>
    <row r="268" spans="1:4" ht="16.5" thickTop="1" thickBot="1">
      <c r="A268" s="662" t="s">
        <v>595</v>
      </c>
      <c r="B268" s="662" t="s">
        <v>92</v>
      </c>
      <c r="C268" s="663" t="s">
        <v>2296</v>
      </c>
      <c r="D268" s="646">
        <v>43774.551368501954</v>
      </c>
    </row>
    <row r="269" spans="1:4" ht="16.5" thickTop="1" thickBot="1">
      <c r="A269" s="662" t="s">
        <v>596</v>
      </c>
      <c r="B269" s="662" t="s">
        <v>377</v>
      </c>
      <c r="C269" s="663" t="s">
        <v>597</v>
      </c>
      <c r="D269" s="646">
        <v>41862.990831598487</v>
      </c>
    </row>
    <row r="270" spans="1:4" ht="16.5" thickTop="1" thickBot="1">
      <c r="A270" s="662" t="s">
        <v>599</v>
      </c>
      <c r="B270" s="662" t="s">
        <v>144</v>
      </c>
      <c r="C270" s="663" t="s">
        <v>600</v>
      </c>
      <c r="D270" s="646">
        <v>131734.38326519908</v>
      </c>
    </row>
    <row r="271" spans="1:4" ht="16.5" thickTop="1" thickBot="1">
      <c r="A271" s="662" t="s">
        <v>601</v>
      </c>
      <c r="B271" s="662" t="s">
        <v>387</v>
      </c>
      <c r="C271" s="663" t="s">
        <v>1922</v>
      </c>
      <c r="D271" s="646">
        <v>52656.342826993285</v>
      </c>
    </row>
    <row r="272" spans="1:4" ht="16.5" thickTop="1" thickBot="1">
      <c r="A272" s="662" t="s">
        <v>598</v>
      </c>
      <c r="B272" s="662" t="s">
        <v>387</v>
      </c>
      <c r="C272" s="663" t="s">
        <v>2297</v>
      </c>
      <c r="D272" s="646">
        <v>52656.342826993285</v>
      </c>
    </row>
    <row r="273" spans="1:4" ht="16.5" thickTop="1" thickBot="1">
      <c r="A273" s="662" t="s">
        <v>602</v>
      </c>
      <c r="B273" s="662" t="s">
        <v>387</v>
      </c>
      <c r="C273" s="663" t="s">
        <v>2298</v>
      </c>
      <c r="D273" s="646">
        <v>55329.945602792846</v>
      </c>
    </row>
    <row r="274" spans="1:4" ht="16.5" thickTop="1" thickBot="1">
      <c r="A274" s="662" t="s">
        <v>603</v>
      </c>
      <c r="B274" s="662" t="s">
        <v>144</v>
      </c>
      <c r="C274" s="663" t="s">
        <v>2299</v>
      </c>
      <c r="D274" s="646">
        <v>41583.249748122376</v>
      </c>
    </row>
    <row r="275" spans="1:4" ht="16.5" thickTop="1" thickBot="1">
      <c r="A275" s="662" t="s">
        <v>604</v>
      </c>
      <c r="B275" s="662" t="s">
        <v>144</v>
      </c>
      <c r="C275" s="663" t="s">
        <v>2300</v>
      </c>
      <c r="D275" s="646">
        <v>71356.077637273513</v>
      </c>
    </row>
    <row r="276" spans="1:4" ht="16.5" thickTop="1" thickBot="1">
      <c r="A276" s="662" t="s">
        <v>605</v>
      </c>
      <c r="B276" s="662" t="s">
        <v>606</v>
      </c>
      <c r="C276" s="663" t="s">
        <v>2301</v>
      </c>
      <c r="D276" s="646">
        <v>91952.733625463967</v>
      </c>
    </row>
    <row r="277" spans="1:4" ht="16.5" thickTop="1" thickBot="1">
      <c r="A277" s="662" t="s">
        <v>607</v>
      </c>
      <c r="B277" s="662" t="s">
        <v>606</v>
      </c>
      <c r="C277" s="663" t="s">
        <v>1923</v>
      </c>
      <c r="D277" s="646">
        <v>54912.19516907417</v>
      </c>
    </row>
    <row r="278" spans="1:4" ht="16.5" thickTop="1" thickBot="1">
      <c r="A278" s="662" t="s">
        <v>608</v>
      </c>
      <c r="B278" s="662" t="s">
        <v>606</v>
      </c>
      <c r="C278" s="663" t="s">
        <v>609</v>
      </c>
      <c r="D278" s="646">
        <v>50346.622665827621</v>
      </c>
    </row>
    <row r="279" spans="1:4" ht="16.5" thickTop="1" thickBot="1">
      <c r="A279" s="662" t="s">
        <v>501</v>
      </c>
      <c r="B279" s="662" t="s">
        <v>141</v>
      </c>
      <c r="C279" s="663" t="s">
        <v>502</v>
      </c>
      <c r="D279" s="646">
        <v>71402.343868495838</v>
      </c>
    </row>
    <row r="280" spans="1:4" ht="16.5" thickTop="1" thickBot="1">
      <c r="A280" s="662" t="s">
        <v>503</v>
      </c>
      <c r="B280" s="662" t="s">
        <v>141</v>
      </c>
      <c r="C280" s="663" t="s">
        <v>504</v>
      </c>
      <c r="D280" s="646">
        <v>46062.482033717875</v>
      </c>
    </row>
    <row r="281" spans="1:4" ht="16.5" thickTop="1" thickBot="1">
      <c r="A281" s="662" t="s">
        <v>610</v>
      </c>
      <c r="B281" s="662" t="s">
        <v>92</v>
      </c>
      <c r="C281" s="663" t="s">
        <v>2302</v>
      </c>
      <c r="D281" s="646">
        <v>54012.563229192652</v>
      </c>
    </row>
    <row r="282" spans="1:4" ht="16.5" thickTop="1" thickBot="1">
      <c r="A282" s="662" t="s">
        <v>611</v>
      </c>
      <c r="B282" s="662" t="s">
        <v>377</v>
      </c>
      <c r="C282" s="663" t="s">
        <v>2303</v>
      </c>
      <c r="D282" s="646">
        <v>13833.083869854025</v>
      </c>
    </row>
    <row r="283" spans="1:4" ht="16.5" thickTop="1" thickBot="1">
      <c r="A283" s="662" t="s">
        <v>612</v>
      </c>
      <c r="B283" s="662" t="s">
        <v>144</v>
      </c>
      <c r="C283" s="663" t="s">
        <v>2304</v>
      </c>
      <c r="D283" s="646">
        <v>7517.9339138548567</v>
      </c>
    </row>
    <row r="284" spans="1:4" ht="16.5" thickTop="1" thickBot="1">
      <c r="A284" s="662" t="s">
        <v>613</v>
      </c>
      <c r="B284" s="662" t="s">
        <v>92</v>
      </c>
      <c r="C284" s="663" t="s">
        <v>614</v>
      </c>
      <c r="D284" s="646">
        <v>22436.779818881405</v>
      </c>
    </row>
    <row r="285" spans="1:4" ht="16.5" thickTop="1" thickBot="1">
      <c r="A285" s="662" t="s">
        <v>615</v>
      </c>
      <c r="B285" s="662" t="s">
        <v>92</v>
      </c>
      <c r="C285" s="663" t="s">
        <v>2305</v>
      </c>
      <c r="D285" s="646">
        <v>131921.18959537338</v>
      </c>
    </row>
    <row r="286" spans="1:4" ht="16.5" thickTop="1" thickBot="1">
      <c r="A286" s="662" t="s">
        <v>616</v>
      </c>
      <c r="B286" s="662" t="s">
        <v>92</v>
      </c>
      <c r="C286" s="663" t="s">
        <v>617</v>
      </c>
      <c r="D286" s="646">
        <v>255102.60038005325</v>
      </c>
    </row>
    <row r="287" spans="1:4" ht="16.5" thickTop="1" thickBot="1">
      <c r="A287" s="662" t="s">
        <v>620</v>
      </c>
      <c r="B287" s="662" t="s">
        <v>92</v>
      </c>
      <c r="C287" s="663" t="s">
        <v>621</v>
      </c>
      <c r="D287" s="646">
        <v>32240.56030638146</v>
      </c>
    </row>
    <row r="288" spans="1:4" ht="16.5" thickTop="1" thickBot="1">
      <c r="A288" s="662" t="s">
        <v>618</v>
      </c>
      <c r="B288" s="662" t="s">
        <v>92</v>
      </c>
      <c r="C288" s="663" t="s">
        <v>2306</v>
      </c>
      <c r="D288" s="646">
        <v>33778.276560927698</v>
      </c>
    </row>
    <row r="289" spans="1:4" ht="16.5" thickTop="1" thickBot="1">
      <c r="A289" s="662" t="s">
        <v>619</v>
      </c>
      <c r="B289" s="662" t="s">
        <v>92</v>
      </c>
      <c r="C289" s="663" t="s">
        <v>2307</v>
      </c>
      <c r="D289" s="646">
        <v>166797.85409465022</v>
      </c>
    </row>
    <row r="290" spans="1:4" ht="16.5" thickTop="1" thickBot="1">
      <c r="A290" s="662" t="s">
        <v>622</v>
      </c>
      <c r="B290" s="662" t="s">
        <v>454</v>
      </c>
      <c r="C290" s="663" t="s">
        <v>623</v>
      </c>
      <c r="D290" s="646">
        <v>2529.9112845102918</v>
      </c>
    </row>
    <row r="291" spans="1:4" ht="16.5" thickTop="1" thickBot="1">
      <c r="A291" s="662" t="s">
        <v>624</v>
      </c>
      <c r="B291" s="662" t="s">
        <v>422</v>
      </c>
      <c r="C291" s="663" t="s">
        <v>1924</v>
      </c>
      <c r="D291" s="646">
        <v>49146.485882200621</v>
      </c>
    </row>
    <row r="292" spans="1:4" ht="16.5" thickTop="1" thickBot="1">
      <c r="A292" s="662" t="s">
        <v>625</v>
      </c>
      <c r="B292" s="662" t="s">
        <v>377</v>
      </c>
      <c r="C292" s="663" t="s">
        <v>2308</v>
      </c>
      <c r="D292" s="646">
        <v>2781.0766655770735</v>
      </c>
    </row>
    <row r="293" spans="1:4" ht="16.5" thickTop="1" thickBot="1">
      <c r="A293" s="662" t="s">
        <v>626</v>
      </c>
      <c r="B293" s="662" t="s">
        <v>377</v>
      </c>
      <c r="C293" s="663" t="s">
        <v>1925</v>
      </c>
      <c r="D293" s="646">
        <v>11445.577973249205</v>
      </c>
    </row>
    <row r="294" spans="1:4" ht="16.5" thickTop="1" thickBot="1">
      <c r="A294" s="662" t="s">
        <v>627</v>
      </c>
      <c r="B294" s="662" t="s">
        <v>92</v>
      </c>
      <c r="C294" s="663" t="s">
        <v>628</v>
      </c>
      <c r="D294" s="646">
        <v>1567.9333861857963</v>
      </c>
    </row>
    <row r="295" spans="1:4" ht="16.5" thickTop="1" thickBot="1">
      <c r="A295" s="662" t="s">
        <v>633</v>
      </c>
      <c r="B295" s="662" t="s">
        <v>92</v>
      </c>
      <c r="C295" s="663" t="s">
        <v>1926</v>
      </c>
      <c r="D295" s="646">
        <v>56253.393929960468</v>
      </c>
    </row>
    <row r="296" spans="1:4" ht="16.5" thickTop="1" thickBot="1">
      <c r="A296" s="662" t="s">
        <v>629</v>
      </c>
      <c r="B296" s="662" t="s">
        <v>92</v>
      </c>
      <c r="C296" s="663" t="s">
        <v>630</v>
      </c>
      <c r="D296" s="646">
        <v>88958.855517146789</v>
      </c>
    </row>
    <row r="297" spans="1:4" ht="16.5" thickTop="1" thickBot="1">
      <c r="A297" s="662" t="s">
        <v>631</v>
      </c>
      <c r="B297" s="662" t="s">
        <v>92</v>
      </c>
      <c r="C297" s="663" t="s">
        <v>632</v>
      </c>
      <c r="D297" s="646">
        <v>58940.19399248749</v>
      </c>
    </row>
    <row r="298" spans="1:4" ht="16.5" thickTop="1" thickBot="1">
      <c r="A298" s="662" t="s">
        <v>646</v>
      </c>
      <c r="B298" s="662" t="s">
        <v>144</v>
      </c>
      <c r="C298" s="663" t="s">
        <v>647</v>
      </c>
      <c r="D298" s="646">
        <v>3990.8996824686301</v>
      </c>
    </row>
    <row r="299" spans="1:4" ht="16.5" thickTop="1" thickBot="1">
      <c r="A299" s="662" t="s">
        <v>634</v>
      </c>
      <c r="B299" s="662" t="s">
        <v>377</v>
      </c>
      <c r="C299" s="663" t="s">
        <v>635</v>
      </c>
      <c r="D299" s="646">
        <v>24536.31089131863</v>
      </c>
    </row>
    <row r="300" spans="1:4" ht="16.5" thickTop="1" thickBot="1">
      <c r="A300" s="662" t="s">
        <v>650</v>
      </c>
      <c r="B300" s="662" t="s">
        <v>377</v>
      </c>
      <c r="C300" s="663" t="s">
        <v>651</v>
      </c>
      <c r="D300" s="646">
        <v>69685.182172908506</v>
      </c>
    </row>
    <row r="301" spans="1:4" ht="31.5" thickTop="1" thickBot="1">
      <c r="A301" s="662" t="s">
        <v>652</v>
      </c>
      <c r="B301" s="662" t="s">
        <v>92</v>
      </c>
      <c r="C301" s="663" t="s">
        <v>2309</v>
      </c>
      <c r="D301" s="646">
        <v>438253.18526829669</v>
      </c>
    </row>
    <row r="302" spans="1:4" ht="31.5" thickTop="1" thickBot="1">
      <c r="A302" s="662" t="s">
        <v>653</v>
      </c>
      <c r="B302" s="662" t="s">
        <v>92</v>
      </c>
      <c r="C302" s="663" t="s">
        <v>2310</v>
      </c>
      <c r="D302" s="646">
        <v>385924.44672879856</v>
      </c>
    </row>
    <row r="303" spans="1:4" ht="31.5" thickTop="1" thickBot="1">
      <c r="A303" s="662" t="s">
        <v>654</v>
      </c>
      <c r="B303" s="662" t="s">
        <v>92</v>
      </c>
      <c r="C303" s="663" t="s">
        <v>2311</v>
      </c>
      <c r="D303" s="646">
        <v>313972.43123698857</v>
      </c>
    </row>
    <row r="304" spans="1:4" ht="31.5" thickTop="1" thickBot="1">
      <c r="A304" s="662" t="s">
        <v>655</v>
      </c>
      <c r="B304" s="662" t="s">
        <v>92</v>
      </c>
      <c r="C304" s="663" t="s">
        <v>2312</v>
      </c>
      <c r="D304" s="646">
        <v>385924.44672879856</v>
      </c>
    </row>
    <row r="305" spans="1:4" ht="31.5" thickTop="1" thickBot="1">
      <c r="A305" s="662" t="s">
        <v>656</v>
      </c>
      <c r="B305" s="662" t="s">
        <v>92</v>
      </c>
      <c r="C305" s="663" t="s">
        <v>2313</v>
      </c>
      <c r="D305" s="646">
        <v>353218.98514161224</v>
      </c>
    </row>
    <row r="306" spans="1:4" ht="31.5" thickTop="1" thickBot="1">
      <c r="A306" s="662" t="s">
        <v>657</v>
      </c>
      <c r="B306" s="662" t="s">
        <v>233</v>
      </c>
      <c r="C306" s="663" t="s">
        <v>2314</v>
      </c>
      <c r="D306" s="646">
        <v>401597.99017294595</v>
      </c>
    </row>
    <row r="307" spans="1:4" ht="16.5" thickTop="1" thickBot="1">
      <c r="A307" s="662" t="s">
        <v>658</v>
      </c>
      <c r="B307" s="662" t="s">
        <v>92</v>
      </c>
      <c r="C307" s="663" t="s">
        <v>659</v>
      </c>
      <c r="D307" s="646">
        <v>164033.13952881229</v>
      </c>
    </row>
    <row r="308" spans="1:4" ht="16.5" thickTop="1" thickBot="1">
      <c r="A308" s="662" t="s">
        <v>636</v>
      </c>
      <c r="B308" s="662" t="s">
        <v>377</v>
      </c>
      <c r="C308" s="663" t="s">
        <v>637</v>
      </c>
      <c r="D308" s="646">
        <v>25705.113019576063</v>
      </c>
    </row>
    <row r="309" spans="1:4" ht="16.5" thickTop="1" thickBot="1">
      <c r="A309" s="662" t="s">
        <v>642</v>
      </c>
      <c r="B309" s="662" t="s">
        <v>377</v>
      </c>
      <c r="C309" s="663" t="s">
        <v>643</v>
      </c>
      <c r="D309" s="646">
        <v>6337.876682477232</v>
      </c>
    </row>
    <row r="310" spans="1:4" ht="16.5" thickTop="1" thickBot="1">
      <c r="A310" s="662" t="s">
        <v>640</v>
      </c>
      <c r="B310" s="662" t="s">
        <v>377</v>
      </c>
      <c r="C310" s="663" t="s">
        <v>641</v>
      </c>
      <c r="D310" s="646">
        <v>19047.323386197048</v>
      </c>
    </row>
    <row r="311" spans="1:4" ht="16.5" thickTop="1" thickBot="1">
      <c r="A311" s="662" t="s">
        <v>638</v>
      </c>
      <c r="B311" s="662" t="s">
        <v>377</v>
      </c>
      <c r="C311" s="663" t="s">
        <v>639</v>
      </c>
      <c r="D311" s="646">
        <v>100628.38408010418</v>
      </c>
    </row>
    <row r="312" spans="1:4" ht="16.5" thickTop="1" thickBot="1">
      <c r="A312" s="662" t="s">
        <v>644</v>
      </c>
      <c r="B312" s="662" t="s">
        <v>377</v>
      </c>
      <c r="C312" s="663" t="s">
        <v>645</v>
      </c>
      <c r="D312" s="646">
        <v>16652.191893974654</v>
      </c>
    </row>
    <row r="313" spans="1:4" ht="16.5" thickTop="1" thickBot="1">
      <c r="A313" s="662" t="s">
        <v>660</v>
      </c>
      <c r="B313" s="662" t="s">
        <v>377</v>
      </c>
      <c r="C313" s="663" t="s">
        <v>661</v>
      </c>
      <c r="D313" s="646">
        <v>9344.4175963389462</v>
      </c>
    </row>
    <row r="314" spans="1:4" ht="16.5" thickTop="1" thickBot="1">
      <c r="A314" s="662" t="s">
        <v>662</v>
      </c>
      <c r="B314" s="662" t="s">
        <v>377</v>
      </c>
      <c r="C314" s="663" t="s">
        <v>663</v>
      </c>
      <c r="D314" s="646">
        <v>10883.498141618304</v>
      </c>
    </row>
    <row r="315" spans="1:4" ht="16.5" thickTop="1" thickBot="1">
      <c r="A315" s="662" t="s">
        <v>667</v>
      </c>
      <c r="B315" s="662" t="s">
        <v>377</v>
      </c>
      <c r="C315" s="663" t="s">
        <v>2315</v>
      </c>
      <c r="D315" s="646">
        <v>8043.3527812400562</v>
      </c>
    </row>
    <row r="316" spans="1:4" ht="16.5" thickTop="1" thickBot="1">
      <c r="A316" s="662" t="s">
        <v>664</v>
      </c>
      <c r="B316" s="662" t="s">
        <v>92</v>
      </c>
      <c r="C316" s="663" t="s">
        <v>2316</v>
      </c>
      <c r="D316" s="646">
        <v>43301.855246515217</v>
      </c>
    </row>
    <row r="317" spans="1:4" ht="16.5" thickTop="1" thickBot="1">
      <c r="A317" s="662" t="s">
        <v>665</v>
      </c>
      <c r="B317" s="662" t="s">
        <v>377</v>
      </c>
      <c r="C317" s="663" t="s">
        <v>666</v>
      </c>
      <c r="D317" s="646">
        <v>14026.344845871939</v>
      </c>
    </row>
    <row r="318" spans="1:4" ht="16.5" thickTop="1" thickBot="1">
      <c r="A318" s="662" t="s">
        <v>668</v>
      </c>
      <c r="B318" s="662" t="s">
        <v>606</v>
      </c>
      <c r="C318" s="663" t="s">
        <v>2317</v>
      </c>
      <c r="D318" s="646">
        <v>44931.330866230106</v>
      </c>
    </row>
    <row r="319" spans="1:4" ht="16.5" thickTop="1" thickBot="1">
      <c r="A319" s="662" t="s">
        <v>669</v>
      </c>
      <c r="B319" s="662" t="s">
        <v>92</v>
      </c>
      <c r="C319" s="663" t="s">
        <v>2318</v>
      </c>
      <c r="D319" s="646">
        <v>11442.220514178147</v>
      </c>
    </row>
    <row r="320" spans="1:4" ht="16.5" thickTop="1" thickBot="1">
      <c r="A320" s="662" t="s">
        <v>673</v>
      </c>
      <c r="B320" s="662" t="s">
        <v>92</v>
      </c>
      <c r="C320" s="663" t="s">
        <v>2319</v>
      </c>
      <c r="D320" s="646">
        <v>300890.24660211412</v>
      </c>
    </row>
    <row r="321" spans="1:4" ht="16.5" thickTop="1" thickBot="1">
      <c r="A321" s="662" t="s">
        <v>674</v>
      </c>
      <c r="B321" s="662" t="s">
        <v>92</v>
      </c>
      <c r="C321" s="663" t="s">
        <v>2320</v>
      </c>
      <c r="D321" s="646">
        <v>372842.26209392404</v>
      </c>
    </row>
    <row r="322" spans="1:4" ht="16.5" thickTop="1" thickBot="1">
      <c r="A322" s="662" t="s">
        <v>672</v>
      </c>
      <c r="B322" s="662" t="s">
        <v>92</v>
      </c>
      <c r="C322" s="663" t="s">
        <v>2321</v>
      </c>
      <c r="D322" s="646">
        <v>313972.43123698857</v>
      </c>
    </row>
    <row r="323" spans="1:4" ht="31.5" thickTop="1" thickBot="1">
      <c r="A323" s="662" t="s">
        <v>671</v>
      </c>
      <c r="B323" s="662" t="s">
        <v>92</v>
      </c>
      <c r="C323" s="663" t="s">
        <v>2322</v>
      </c>
      <c r="D323" s="646">
        <v>444794.27758573391</v>
      </c>
    </row>
    <row r="324" spans="1:4" ht="16.5" thickTop="1" thickBot="1">
      <c r="A324" s="662" t="s">
        <v>675</v>
      </c>
      <c r="B324" s="662" t="s">
        <v>92</v>
      </c>
      <c r="C324" s="663" t="s">
        <v>676</v>
      </c>
      <c r="D324" s="646">
        <v>405547.72368111036</v>
      </c>
    </row>
    <row r="325" spans="1:4" ht="16.5" thickTop="1" thickBot="1">
      <c r="A325" s="662" t="s">
        <v>678</v>
      </c>
      <c r="B325" s="662" t="s">
        <v>92</v>
      </c>
      <c r="C325" s="663" t="s">
        <v>679</v>
      </c>
      <c r="D325" s="646">
        <v>16666.426828750093</v>
      </c>
    </row>
    <row r="326" spans="1:4" ht="16.5" thickTop="1" thickBot="1">
      <c r="A326" s="662" t="s">
        <v>670</v>
      </c>
      <c r="B326" s="662" t="s">
        <v>92</v>
      </c>
      <c r="C326" s="663" t="s">
        <v>2323</v>
      </c>
      <c r="D326" s="646">
        <v>3959.5633978053879</v>
      </c>
    </row>
    <row r="327" spans="1:4" ht="16.5" thickTop="1" thickBot="1">
      <c r="A327" s="662" t="s">
        <v>677</v>
      </c>
      <c r="B327" s="662" t="s">
        <v>92</v>
      </c>
      <c r="C327" s="663" t="s">
        <v>2324</v>
      </c>
      <c r="D327" s="646">
        <v>21365.750375212734</v>
      </c>
    </row>
    <row r="328" spans="1:4" ht="16.5" thickTop="1" thickBot="1">
      <c r="A328" s="662" t="s">
        <v>680</v>
      </c>
      <c r="B328" s="662" t="s">
        <v>92</v>
      </c>
      <c r="C328" s="663" t="s">
        <v>2325</v>
      </c>
      <c r="D328" s="646">
        <v>68871.557924687892</v>
      </c>
    </row>
    <row r="329" spans="1:4" ht="16.5" thickTop="1" thickBot="1">
      <c r="A329" s="662" t="s">
        <v>681</v>
      </c>
      <c r="B329" s="662" t="s">
        <v>92</v>
      </c>
      <c r="C329" s="663" t="s">
        <v>682</v>
      </c>
      <c r="D329" s="646">
        <v>11773.966171387074</v>
      </c>
    </row>
    <row r="330" spans="1:4" ht="16.5" thickTop="1" thickBot="1">
      <c r="A330" s="662" t="s">
        <v>683</v>
      </c>
      <c r="B330" s="662" t="s">
        <v>92</v>
      </c>
      <c r="C330" s="663" t="s">
        <v>2326</v>
      </c>
      <c r="D330" s="646">
        <v>98116.384761558948</v>
      </c>
    </row>
    <row r="331" spans="1:4" ht="16.5" thickTop="1" thickBot="1">
      <c r="A331" s="662" t="s">
        <v>684</v>
      </c>
      <c r="B331" s="662" t="s">
        <v>92</v>
      </c>
      <c r="C331" s="663" t="s">
        <v>2327</v>
      </c>
      <c r="D331" s="646">
        <v>1288.0729984929926</v>
      </c>
    </row>
    <row r="332" spans="1:4" ht="16.5" thickTop="1" thickBot="1">
      <c r="A332" s="662" t="s">
        <v>686</v>
      </c>
      <c r="B332" s="662" t="s">
        <v>387</v>
      </c>
      <c r="C332" s="663" t="s">
        <v>687</v>
      </c>
      <c r="D332" s="646">
        <v>293158.19910083007</v>
      </c>
    </row>
    <row r="333" spans="1:4" ht="16.5" thickTop="1" thickBot="1">
      <c r="A333" s="662" t="s">
        <v>685</v>
      </c>
      <c r="B333" s="662" t="s">
        <v>387</v>
      </c>
      <c r="C333" s="663" t="s">
        <v>2328</v>
      </c>
      <c r="D333" s="646">
        <v>16585.847811044616</v>
      </c>
    </row>
    <row r="334" spans="1:4" ht="16.5" thickTop="1" thickBot="1">
      <c r="A334" s="662" t="s">
        <v>690</v>
      </c>
      <c r="B334" s="662" t="s">
        <v>92</v>
      </c>
      <c r="C334" s="663" t="s">
        <v>1929</v>
      </c>
      <c r="D334" s="646">
        <v>962.47160037101003</v>
      </c>
    </row>
    <row r="335" spans="1:4" ht="16.5" thickTop="1" thickBot="1">
      <c r="A335" s="662" t="s">
        <v>688</v>
      </c>
      <c r="B335" s="662" t="s">
        <v>92</v>
      </c>
      <c r="C335" s="663" t="s">
        <v>689</v>
      </c>
      <c r="D335" s="646">
        <v>7849.3107809247158</v>
      </c>
    </row>
    <row r="336" spans="1:4" ht="16.5" thickTop="1" thickBot="1">
      <c r="A336" s="662" t="s">
        <v>691</v>
      </c>
      <c r="B336" s="662" t="s">
        <v>377</v>
      </c>
      <c r="C336" s="663" t="s">
        <v>692</v>
      </c>
      <c r="D336" s="646">
        <v>4474.3737887015086</v>
      </c>
    </row>
    <row r="337" spans="1:4" ht="16.5" thickTop="1" thickBot="1">
      <c r="A337" s="662" t="s">
        <v>696</v>
      </c>
      <c r="B337" s="662" t="s">
        <v>92</v>
      </c>
      <c r="C337" s="663" t="s">
        <v>697</v>
      </c>
      <c r="D337" s="646">
        <v>397175.12551479059</v>
      </c>
    </row>
    <row r="338" spans="1:4" ht="16.5" thickTop="1" thickBot="1">
      <c r="A338" s="662" t="s">
        <v>694</v>
      </c>
      <c r="B338" s="662" t="s">
        <v>92</v>
      </c>
      <c r="C338" s="663" t="s">
        <v>695</v>
      </c>
      <c r="D338" s="646">
        <v>78493.107809247143</v>
      </c>
    </row>
    <row r="339" spans="1:4" ht="16.5" thickTop="1" thickBot="1">
      <c r="A339" s="662" t="s">
        <v>693</v>
      </c>
      <c r="B339" s="662" t="s">
        <v>144</v>
      </c>
      <c r="C339" s="663" t="s">
        <v>2329</v>
      </c>
      <c r="D339" s="646">
        <v>330979.27126232546</v>
      </c>
    </row>
    <row r="340" spans="1:4" ht="31.5" thickTop="1" thickBot="1">
      <c r="A340" s="662" t="s">
        <v>648</v>
      </c>
      <c r="B340" s="662" t="s">
        <v>92</v>
      </c>
      <c r="C340" s="663" t="s">
        <v>1927</v>
      </c>
      <c r="D340" s="646">
        <v>1304854.0849076414</v>
      </c>
    </row>
    <row r="341" spans="1:4" ht="31.5" thickTop="1" thickBot="1">
      <c r="A341" s="662" t="s">
        <v>698</v>
      </c>
      <c r="B341" s="662" t="s">
        <v>92</v>
      </c>
      <c r="C341" s="663" t="s">
        <v>699</v>
      </c>
      <c r="D341" s="646">
        <v>1329278.4804965914</v>
      </c>
    </row>
    <row r="342" spans="1:4" ht="31.5" thickTop="1" thickBot="1">
      <c r="A342" s="662" t="s">
        <v>649</v>
      </c>
      <c r="B342" s="662" t="s">
        <v>92</v>
      </c>
      <c r="C342" s="663" t="s">
        <v>1928</v>
      </c>
      <c r="D342" s="646">
        <v>847011.94037627045</v>
      </c>
    </row>
    <row r="343" spans="1:4" ht="31.5" thickTop="1" thickBot="1">
      <c r="A343" s="662" t="s">
        <v>700</v>
      </c>
      <c r="B343" s="662" t="s">
        <v>92</v>
      </c>
      <c r="C343" s="663" t="s">
        <v>701</v>
      </c>
      <c r="D343" s="646">
        <v>815174.27515841648</v>
      </c>
    </row>
    <row r="344" spans="1:4" ht="16.5" thickTop="1" thickBot="1">
      <c r="A344" s="662" t="s">
        <v>737</v>
      </c>
      <c r="B344" s="662" t="s">
        <v>387</v>
      </c>
      <c r="C344" s="663" t="s">
        <v>2330</v>
      </c>
      <c r="D344" s="646">
        <v>57484.658366183947</v>
      </c>
    </row>
    <row r="345" spans="1:4" ht="16.5" thickTop="1" thickBot="1">
      <c r="A345" s="662" t="s">
        <v>702</v>
      </c>
      <c r="B345" s="662" t="s">
        <v>377</v>
      </c>
      <c r="C345" s="663" t="s">
        <v>2331</v>
      </c>
      <c r="D345" s="646">
        <v>51300.855452798518</v>
      </c>
    </row>
    <row r="346" spans="1:4" ht="16.5" thickTop="1" thickBot="1">
      <c r="A346" s="662" t="s">
        <v>703</v>
      </c>
      <c r="B346" s="662" t="s">
        <v>144</v>
      </c>
      <c r="C346" s="663" t="s">
        <v>2332</v>
      </c>
      <c r="D346" s="646">
        <v>34636.666930095802</v>
      </c>
    </row>
    <row r="347" spans="1:4" ht="16.5" thickTop="1" thickBot="1">
      <c r="A347" s="662" t="s">
        <v>708</v>
      </c>
      <c r="B347" s="662" t="s">
        <v>92</v>
      </c>
      <c r="C347" s="663" t="s">
        <v>2333</v>
      </c>
      <c r="D347" s="646">
        <v>59488.57897409422</v>
      </c>
    </row>
    <row r="348" spans="1:4" ht="16.5" thickTop="1" thickBot="1">
      <c r="A348" s="662" t="s">
        <v>713</v>
      </c>
      <c r="B348" s="662" t="s">
        <v>144</v>
      </c>
      <c r="C348" s="663" t="s">
        <v>1931</v>
      </c>
      <c r="D348" s="646">
        <v>11260.917724340816</v>
      </c>
    </row>
    <row r="349" spans="1:4" ht="16.5" thickTop="1" thickBot="1">
      <c r="A349" s="662" t="s">
        <v>704</v>
      </c>
      <c r="B349" s="662" t="s">
        <v>144</v>
      </c>
      <c r="C349" s="663" t="s">
        <v>2334</v>
      </c>
      <c r="D349" s="646">
        <v>42094.702679947433</v>
      </c>
    </row>
    <row r="350" spans="1:4" ht="16.5" thickTop="1" thickBot="1">
      <c r="A350" s="662" t="s">
        <v>705</v>
      </c>
      <c r="B350" s="662" t="s">
        <v>144</v>
      </c>
      <c r="C350" s="663" t="s">
        <v>2335</v>
      </c>
      <c r="D350" s="646">
        <v>22364.034872341737</v>
      </c>
    </row>
    <row r="351" spans="1:4" ht="16.5" thickTop="1" thickBot="1">
      <c r="A351" s="662" t="s">
        <v>736</v>
      </c>
      <c r="B351" s="662" t="s">
        <v>144</v>
      </c>
      <c r="C351" s="663" t="s">
        <v>1933</v>
      </c>
      <c r="D351" s="646">
        <v>116211.73082665732</v>
      </c>
    </row>
    <row r="352" spans="1:4" ht="16.5" thickTop="1" thickBot="1">
      <c r="A352" s="662" t="s">
        <v>709</v>
      </c>
      <c r="B352" s="662" t="s">
        <v>144</v>
      </c>
      <c r="C352" s="663" t="s">
        <v>710</v>
      </c>
      <c r="D352" s="646">
        <v>337033.20315039763</v>
      </c>
    </row>
    <row r="353" spans="1:4" ht="16.5" thickTop="1" thickBot="1">
      <c r="A353" s="662" t="s">
        <v>711</v>
      </c>
      <c r="B353" s="662" t="s">
        <v>144</v>
      </c>
      <c r="C353" s="663" t="s">
        <v>712</v>
      </c>
      <c r="D353" s="646">
        <v>934740.00469151593</v>
      </c>
    </row>
    <row r="354" spans="1:4" ht="16.5" thickTop="1" thickBot="1">
      <c r="A354" s="662" t="s">
        <v>707</v>
      </c>
      <c r="B354" s="662" t="s">
        <v>144</v>
      </c>
      <c r="C354" s="663" t="s">
        <v>2336</v>
      </c>
      <c r="D354" s="646">
        <v>4492.207220936567</v>
      </c>
    </row>
    <row r="355" spans="1:4" ht="16.5" thickTop="1" thickBot="1">
      <c r="A355" s="662" t="s">
        <v>706</v>
      </c>
      <c r="B355" s="662" t="s">
        <v>144</v>
      </c>
      <c r="C355" s="663" t="s">
        <v>1930</v>
      </c>
      <c r="D355" s="646">
        <v>4741.6744656851561</v>
      </c>
    </row>
    <row r="356" spans="1:4" ht="16.5" thickTop="1" thickBot="1">
      <c r="A356" s="662" t="s">
        <v>716</v>
      </c>
      <c r="B356" s="662" t="s">
        <v>144</v>
      </c>
      <c r="C356" s="663" t="s">
        <v>717</v>
      </c>
      <c r="D356" s="646">
        <v>39562.059387343259</v>
      </c>
    </row>
    <row r="357" spans="1:4" ht="16.5" thickTop="1" thickBot="1">
      <c r="A357" s="662" t="s">
        <v>714</v>
      </c>
      <c r="B357" s="662" t="s">
        <v>144</v>
      </c>
      <c r="C357" s="663" t="s">
        <v>2337</v>
      </c>
      <c r="D357" s="646">
        <v>398898.59307981248</v>
      </c>
    </row>
    <row r="358" spans="1:4" ht="16.5" thickTop="1" thickBot="1">
      <c r="A358" s="662" t="s">
        <v>715</v>
      </c>
      <c r="B358" s="662" t="s">
        <v>144</v>
      </c>
      <c r="C358" s="663" t="s">
        <v>2338</v>
      </c>
      <c r="D358" s="646">
        <v>417137.42990684311</v>
      </c>
    </row>
    <row r="359" spans="1:4" ht="16.5" thickTop="1" thickBot="1">
      <c r="A359" s="662" t="s">
        <v>718</v>
      </c>
      <c r="B359" s="662" t="s">
        <v>144</v>
      </c>
      <c r="C359" s="663" t="s">
        <v>719</v>
      </c>
      <c r="D359" s="646">
        <v>141772.06673464974</v>
      </c>
    </row>
    <row r="360" spans="1:4" ht="16.5" thickTop="1" thickBot="1">
      <c r="A360" s="662" t="s">
        <v>720</v>
      </c>
      <c r="B360" s="662" t="s">
        <v>144</v>
      </c>
      <c r="C360" s="663" t="s">
        <v>721</v>
      </c>
      <c r="D360" s="646">
        <v>159049.55111433307</v>
      </c>
    </row>
    <row r="361" spans="1:4" ht="16.5" thickTop="1" thickBot="1">
      <c r="A361" s="662" t="s">
        <v>722</v>
      </c>
      <c r="B361" s="662" t="s">
        <v>144</v>
      </c>
      <c r="C361" s="663" t="s">
        <v>723</v>
      </c>
      <c r="D361" s="646">
        <v>242776.74627544513</v>
      </c>
    </row>
    <row r="362" spans="1:4" ht="16.5" thickTop="1" thickBot="1">
      <c r="A362" s="662" t="s">
        <v>724</v>
      </c>
      <c r="B362" s="662" t="s">
        <v>144</v>
      </c>
      <c r="C362" s="663" t="s">
        <v>725</v>
      </c>
      <c r="D362" s="646">
        <v>224935.20877182347</v>
      </c>
    </row>
    <row r="363" spans="1:4" ht="16.5" thickTop="1" thickBot="1">
      <c r="A363" s="662" t="s">
        <v>726</v>
      </c>
      <c r="B363" s="662" t="s">
        <v>144</v>
      </c>
      <c r="C363" s="663" t="s">
        <v>2339</v>
      </c>
      <c r="D363" s="646">
        <v>129427.80888337972</v>
      </c>
    </row>
    <row r="364" spans="1:4" ht="16.5" thickTop="1" thickBot="1">
      <c r="A364" s="662" t="s">
        <v>738</v>
      </c>
      <c r="B364" s="662" t="s">
        <v>144</v>
      </c>
      <c r="C364" s="663" t="s">
        <v>2340</v>
      </c>
      <c r="D364" s="646">
        <v>118730.94428297727</v>
      </c>
    </row>
    <row r="365" spans="1:4" ht="16.5" thickTop="1" thickBot="1">
      <c r="A365" s="662" t="s">
        <v>727</v>
      </c>
      <c r="B365" s="662" t="s">
        <v>144</v>
      </c>
      <c r="C365" s="663" t="s">
        <v>728</v>
      </c>
      <c r="D365" s="646">
        <v>54621.382474078498</v>
      </c>
    </row>
    <row r="366" spans="1:4" ht="16.5" thickTop="1" thickBot="1">
      <c r="A366" s="662" t="s">
        <v>729</v>
      </c>
      <c r="B366" s="662" t="s">
        <v>144</v>
      </c>
      <c r="C366" s="663" t="s">
        <v>1932</v>
      </c>
      <c r="D366" s="646">
        <v>52821.784411989451</v>
      </c>
    </row>
    <row r="367" spans="1:4" ht="16.5" thickTop="1" thickBot="1">
      <c r="A367" s="662" t="s">
        <v>730</v>
      </c>
      <c r="B367" s="662" t="s">
        <v>92</v>
      </c>
      <c r="C367" s="663" t="s">
        <v>2341</v>
      </c>
      <c r="D367" s="646">
        <v>26691.799614940221</v>
      </c>
    </row>
    <row r="368" spans="1:4" ht="16.5" thickTop="1" thickBot="1">
      <c r="A368" s="662" t="s">
        <v>732</v>
      </c>
      <c r="B368" s="662" t="s">
        <v>92</v>
      </c>
      <c r="C368" s="663" t="s">
        <v>733</v>
      </c>
      <c r="D368" s="646">
        <v>2648.4534667942012</v>
      </c>
    </row>
    <row r="369" spans="1:4" ht="16.5" thickTop="1" thickBot="1">
      <c r="A369" s="662" t="s">
        <v>731</v>
      </c>
      <c r="B369" s="662" t="s">
        <v>92</v>
      </c>
      <c r="C369" s="663" t="s">
        <v>2342</v>
      </c>
      <c r="D369" s="646">
        <v>699.5267657394221</v>
      </c>
    </row>
    <row r="370" spans="1:4" ht="16.5" thickTop="1" thickBot="1">
      <c r="A370" s="662" t="s">
        <v>734</v>
      </c>
      <c r="B370" s="662" t="s">
        <v>92</v>
      </c>
      <c r="C370" s="663" t="s">
        <v>735</v>
      </c>
      <c r="D370" s="646">
        <v>33874.523720964804</v>
      </c>
    </row>
    <row r="371" spans="1:4" ht="16.5" thickTop="1" thickBot="1">
      <c r="A371" s="662" t="s">
        <v>741</v>
      </c>
      <c r="B371" s="662" t="s">
        <v>92</v>
      </c>
      <c r="C371" s="663" t="s">
        <v>1934</v>
      </c>
      <c r="D371" s="646">
        <v>31341.880428360622</v>
      </c>
    </row>
    <row r="372" spans="1:4" ht="16.5" thickTop="1" thickBot="1">
      <c r="A372" s="662" t="s">
        <v>739</v>
      </c>
      <c r="B372" s="662" t="s">
        <v>377</v>
      </c>
      <c r="C372" s="663" t="s">
        <v>740</v>
      </c>
      <c r="D372" s="646">
        <v>3852.5888600490207</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20.42578125" style="183" customWidth="1"/>
  </cols>
  <sheetData>
    <row r="1" spans="1:5" ht="99.75" customHeight="1" thickTop="1" thickBot="1">
      <c r="A1" s="686" t="s">
        <v>1850</v>
      </c>
      <c r="B1" s="687"/>
      <c r="C1" s="687"/>
      <c r="D1" s="688"/>
    </row>
    <row r="2" spans="1:5" ht="16.5" thickTop="1" thickBot="1">
      <c r="A2" s="685" t="s">
        <v>1409</v>
      </c>
      <c r="B2" s="685"/>
      <c r="C2" s="685"/>
      <c r="D2" s="685"/>
    </row>
    <row r="3" spans="1:5" ht="16.5" thickTop="1" thickBot="1">
      <c r="A3" s="689"/>
      <c r="B3" s="689"/>
      <c r="C3" s="689"/>
      <c r="D3" s="689"/>
    </row>
    <row r="4" spans="1:5" ht="16.5" thickTop="1" thickBot="1">
      <c r="A4" s="690"/>
      <c r="B4" s="690"/>
      <c r="C4" s="690"/>
      <c r="D4" s="690"/>
    </row>
    <row r="5" spans="1:5" ht="30" customHeight="1" thickTop="1" thickBot="1">
      <c r="A5" s="199"/>
      <c r="B5" s="100"/>
      <c r="C5" s="101"/>
      <c r="D5" s="187"/>
    </row>
    <row r="6" spans="1:5" ht="30" customHeight="1" thickTop="1" thickBot="1">
      <c r="A6" s="200" t="s">
        <v>1266</v>
      </c>
      <c r="B6" s="100" t="s">
        <v>339</v>
      </c>
      <c r="C6" s="102" t="s">
        <v>2026</v>
      </c>
      <c r="D6" s="648">
        <v>1225.9744865717296</v>
      </c>
    </row>
    <row r="7" spans="1:5" ht="30" customHeight="1" thickTop="1" thickBot="1">
      <c r="A7" s="200" t="s">
        <v>1352</v>
      </c>
      <c r="B7" s="100" t="s">
        <v>339</v>
      </c>
      <c r="C7" s="102" t="s">
        <v>2025</v>
      </c>
      <c r="D7" s="648">
        <v>1225.9744865717296</v>
      </c>
      <c r="E7" s="103"/>
    </row>
    <row r="8" spans="1:5" ht="30" customHeight="1" thickTop="1" thickBot="1">
      <c r="A8" s="200" t="s">
        <v>1364</v>
      </c>
      <c r="B8" s="100" t="s">
        <v>339</v>
      </c>
      <c r="C8" s="102" t="s">
        <v>2027</v>
      </c>
      <c r="D8" s="648">
        <v>1225.9744865717296</v>
      </c>
    </row>
    <row r="9" spans="1:5" ht="30" customHeight="1" thickTop="1" thickBot="1">
      <c r="A9" s="200" t="s">
        <v>1225</v>
      </c>
      <c r="B9" s="100" t="s">
        <v>1223</v>
      </c>
      <c r="C9" s="102" t="s">
        <v>1226</v>
      </c>
      <c r="D9" s="648">
        <v>1225.9744865717296</v>
      </c>
    </row>
    <row r="10" spans="1:5" ht="30" customHeight="1" thickTop="1" thickBot="1">
      <c r="A10" s="200" t="s">
        <v>1388</v>
      </c>
      <c r="B10" s="100" t="s">
        <v>339</v>
      </c>
      <c r="C10" s="102" t="s">
        <v>1389</v>
      </c>
      <c r="D10" s="648">
        <v>1225.9744865717296</v>
      </c>
    </row>
    <row r="11" spans="1:5" ht="30" customHeight="1" thickTop="1" thickBot="1">
      <c r="A11" s="200" t="s">
        <v>1329</v>
      </c>
      <c r="B11" s="100" t="s">
        <v>339</v>
      </c>
      <c r="C11" s="102" t="s">
        <v>1330</v>
      </c>
      <c r="D11" s="648">
        <v>1225.9744865717296</v>
      </c>
    </row>
    <row r="12" spans="1:5" ht="30" customHeight="1" thickTop="1" thickBot="1">
      <c r="A12" s="200" t="s">
        <v>1331</v>
      </c>
      <c r="B12" s="100" t="s">
        <v>339</v>
      </c>
      <c r="C12" s="102" t="s">
        <v>1332</v>
      </c>
      <c r="D12" s="648">
        <v>1225.9744865717296</v>
      </c>
    </row>
    <row r="13" spans="1:5" ht="30" customHeight="1" thickTop="1" thickBot="1">
      <c r="A13" s="200" t="s">
        <v>1333</v>
      </c>
      <c r="B13" s="100" t="s">
        <v>339</v>
      </c>
      <c r="C13" s="102" t="s">
        <v>1334</v>
      </c>
      <c r="D13" s="648">
        <v>1225.9744865717296</v>
      </c>
    </row>
    <row r="14" spans="1:5" ht="30" customHeight="1" thickTop="1" thickBot="1">
      <c r="A14" s="200" t="s">
        <v>1335</v>
      </c>
      <c r="B14" s="100" t="s">
        <v>339</v>
      </c>
      <c r="C14" s="102" t="s">
        <v>1336</v>
      </c>
      <c r="D14" s="648">
        <v>1225.9744865717296</v>
      </c>
    </row>
    <row r="15" spans="1:5" ht="30" customHeight="1" thickTop="1" thickBot="1">
      <c r="A15" s="200" t="s">
        <v>1317</v>
      </c>
      <c r="B15" s="100" t="s">
        <v>339</v>
      </c>
      <c r="C15" s="102" t="s">
        <v>1860</v>
      </c>
      <c r="D15" s="648">
        <v>1225.9744865717296</v>
      </c>
    </row>
    <row r="16" spans="1:5" ht="30" customHeight="1" thickTop="1" thickBot="1">
      <c r="A16" s="200" t="s">
        <v>1227</v>
      </c>
      <c r="B16" s="100" t="s">
        <v>339</v>
      </c>
      <c r="C16" s="102" t="s">
        <v>1228</v>
      </c>
      <c r="D16" s="648">
        <v>1225.9744865717296</v>
      </c>
    </row>
    <row r="17" spans="1:4" ht="30" customHeight="1" thickTop="1" thickBot="1">
      <c r="A17" s="200" t="s">
        <v>1229</v>
      </c>
      <c r="B17" s="100" t="s">
        <v>339</v>
      </c>
      <c r="C17" s="102" t="s">
        <v>1230</v>
      </c>
      <c r="D17" s="648">
        <v>1225.9744865717296</v>
      </c>
    </row>
    <row r="18" spans="1:4" ht="30" customHeight="1" thickTop="1" thickBot="1">
      <c r="A18" s="200" t="s">
        <v>1231</v>
      </c>
      <c r="B18" s="100" t="s">
        <v>339</v>
      </c>
      <c r="C18" s="102" t="s">
        <v>1232</v>
      </c>
      <c r="D18" s="648">
        <v>1225.9744865717296</v>
      </c>
    </row>
    <row r="19" spans="1:4" ht="30" customHeight="1" thickTop="1" thickBot="1">
      <c r="A19" s="200" t="s">
        <v>1235</v>
      </c>
      <c r="B19" s="100" t="s">
        <v>339</v>
      </c>
      <c r="C19" s="102" t="s">
        <v>1236</v>
      </c>
      <c r="D19" s="648">
        <v>1225.9744865717296</v>
      </c>
    </row>
    <row r="20" spans="1:4" ht="30" customHeight="1" thickTop="1" thickBot="1">
      <c r="A20" s="200" t="s">
        <v>1407</v>
      </c>
      <c r="B20" s="100" t="s">
        <v>339</v>
      </c>
      <c r="C20" s="102" t="s">
        <v>1869</v>
      </c>
      <c r="D20" s="648">
        <v>1225.9744865717296</v>
      </c>
    </row>
    <row r="21" spans="1:4" ht="30" customHeight="1" thickTop="1" thickBot="1">
      <c r="A21" s="200" t="s">
        <v>1239</v>
      </c>
      <c r="B21" s="100" t="s">
        <v>339</v>
      </c>
      <c r="C21" s="102" t="s">
        <v>1240</v>
      </c>
      <c r="D21" s="648">
        <v>1225.9744865717296</v>
      </c>
    </row>
    <row r="22" spans="1:4" ht="30" customHeight="1" thickTop="1" thickBot="1">
      <c r="A22" s="200" t="s">
        <v>1390</v>
      </c>
      <c r="B22" s="100" t="s">
        <v>339</v>
      </c>
      <c r="C22" s="102" t="s">
        <v>1391</v>
      </c>
      <c r="D22" s="648">
        <v>1225.9744865717296</v>
      </c>
    </row>
    <row r="23" spans="1:4" ht="30" customHeight="1" thickTop="1" thickBot="1">
      <c r="A23" s="200" t="s">
        <v>1247</v>
      </c>
      <c r="B23" s="100" t="s">
        <v>339</v>
      </c>
      <c r="C23" s="102" t="s">
        <v>1248</v>
      </c>
      <c r="D23" s="648">
        <v>1225.9744865717296</v>
      </c>
    </row>
    <row r="24" spans="1:4" ht="30" customHeight="1" thickTop="1" thickBot="1">
      <c r="A24" s="200" t="s">
        <v>1269</v>
      </c>
      <c r="B24" s="100" t="s">
        <v>339</v>
      </c>
      <c r="C24" s="102" t="s">
        <v>1270</v>
      </c>
      <c r="D24" s="648">
        <v>1225.9744865717296</v>
      </c>
    </row>
    <row r="25" spans="1:4" ht="30" customHeight="1" thickTop="1" thickBot="1">
      <c r="A25" s="200" t="s">
        <v>1241</v>
      </c>
      <c r="B25" s="100" t="s">
        <v>339</v>
      </c>
      <c r="C25" s="102" t="s">
        <v>1242</v>
      </c>
      <c r="D25" s="648">
        <v>1225.9744865717296</v>
      </c>
    </row>
    <row r="26" spans="1:4" ht="30" customHeight="1" thickTop="1" thickBot="1">
      <c r="A26" s="200" t="s">
        <v>1246</v>
      </c>
      <c r="B26" s="100" t="s">
        <v>339</v>
      </c>
      <c r="C26" s="102" t="s">
        <v>1242</v>
      </c>
      <c r="D26" s="648">
        <v>1225.9744865717296</v>
      </c>
    </row>
    <row r="27" spans="1:4" ht="30" customHeight="1" thickTop="1" thickBot="1">
      <c r="A27" s="200" t="s">
        <v>1303</v>
      </c>
      <c r="B27" s="100" t="s">
        <v>339</v>
      </c>
      <c r="C27" s="102" t="s">
        <v>1304</v>
      </c>
      <c r="D27" s="648">
        <v>1225.9744865717296</v>
      </c>
    </row>
    <row r="28" spans="1:4" ht="30" customHeight="1" thickTop="1" thickBot="1">
      <c r="A28" s="200" t="s">
        <v>1249</v>
      </c>
      <c r="B28" s="100" t="s">
        <v>339</v>
      </c>
      <c r="C28" s="102" t="s">
        <v>1250</v>
      </c>
      <c r="D28" s="648">
        <v>1225.9744865717296</v>
      </c>
    </row>
    <row r="29" spans="1:4" ht="30" customHeight="1" thickTop="1" thickBot="1">
      <c r="A29" s="200" t="s">
        <v>1254</v>
      </c>
      <c r="B29" s="100" t="s">
        <v>339</v>
      </c>
      <c r="C29" s="102" t="s">
        <v>1255</v>
      </c>
      <c r="D29" s="648">
        <v>1225.9744865717296</v>
      </c>
    </row>
    <row r="30" spans="1:4" ht="30" customHeight="1" thickTop="1" thickBot="1">
      <c r="A30" s="200" t="s">
        <v>1252</v>
      </c>
      <c r="B30" s="100" t="s">
        <v>339</v>
      </c>
      <c r="C30" s="102" t="s">
        <v>1253</v>
      </c>
      <c r="D30" s="648">
        <v>1225.9744865717296</v>
      </c>
    </row>
    <row r="31" spans="1:4" ht="30" customHeight="1" thickTop="1" thickBot="1">
      <c r="A31" s="200" t="s">
        <v>1267</v>
      </c>
      <c r="B31" s="100" t="s">
        <v>339</v>
      </c>
      <c r="C31" s="102" t="s">
        <v>1268</v>
      </c>
      <c r="D31" s="648">
        <v>1225.9744865717296</v>
      </c>
    </row>
    <row r="32" spans="1:4" ht="30" customHeight="1" thickTop="1" thickBot="1">
      <c r="A32" s="200" t="s">
        <v>1256</v>
      </c>
      <c r="B32" s="100" t="s">
        <v>339</v>
      </c>
      <c r="C32" s="102" t="s">
        <v>1257</v>
      </c>
      <c r="D32" s="648">
        <v>1225.9744865717296</v>
      </c>
    </row>
    <row r="33" spans="1:4" ht="30" customHeight="1" thickTop="1" thickBot="1">
      <c r="A33" s="200" t="s">
        <v>1272</v>
      </c>
      <c r="B33" s="100" t="s">
        <v>339</v>
      </c>
      <c r="C33" s="102" t="s">
        <v>1257</v>
      </c>
      <c r="D33" s="648">
        <v>1225.9744865717296</v>
      </c>
    </row>
    <row r="34" spans="1:4" ht="30" customHeight="1" thickTop="1" thickBot="1">
      <c r="A34" s="200" t="s">
        <v>1273</v>
      </c>
      <c r="B34" s="100" t="s">
        <v>339</v>
      </c>
      <c r="C34" s="102" t="s">
        <v>1274</v>
      </c>
      <c r="D34" s="648">
        <v>1225.9744865717296</v>
      </c>
    </row>
    <row r="35" spans="1:4" ht="30" customHeight="1" thickTop="1" thickBot="1">
      <c r="A35" s="200" t="s">
        <v>1323</v>
      </c>
      <c r="B35" s="100" t="s">
        <v>339</v>
      </c>
      <c r="C35" s="102" t="s">
        <v>1864</v>
      </c>
      <c r="D35" s="648">
        <v>1225.9744865717296</v>
      </c>
    </row>
    <row r="36" spans="1:4" ht="30" customHeight="1" thickTop="1" thickBot="1">
      <c r="A36" s="200" t="s">
        <v>1404</v>
      </c>
      <c r="B36" s="100" t="s">
        <v>339</v>
      </c>
      <c r="C36" s="102" t="s">
        <v>1405</v>
      </c>
      <c r="D36" s="648">
        <v>1225.9744865717296</v>
      </c>
    </row>
    <row r="37" spans="1:4" ht="30" customHeight="1" thickTop="1" thickBot="1">
      <c r="A37" s="200" t="s">
        <v>1385</v>
      </c>
      <c r="B37" s="100" t="s">
        <v>339</v>
      </c>
      <c r="C37" s="102" t="s">
        <v>1386</v>
      </c>
      <c r="D37" s="648">
        <v>1225.9744865717296</v>
      </c>
    </row>
    <row r="38" spans="1:4" ht="30" customHeight="1" thickTop="1" thickBot="1">
      <c r="A38" s="200" t="s">
        <v>1264</v>
      </c>
      <c r="B38" s="100" t="s">
        <v>339</v>
      </c>
      <c r="C38" s="102" t="s">
        <v>1265</v>
      </c>
      <c r="D38" s="648">
        <v>1225.9744865717296</v>
      </c>
    </row>
    <row r="39" spans="1:4" ht="30" customHeight="1" thickTop="1" thickBot="1">
      <c r="A39" s="200" t="s">
        <v>1221</v>
      </c>
      <c r="B39" s="100" t="s">
        <v>1223</v>
      </c>
      <c r="C39" s="102" t="s">
        <v>1280</v>
      </c>
      <c r="D39" s="648">
        <v>1225.9744865717296</v>
      </c>
    </row>
    <row r="40" spans="1:4" ht="30" customHeight="1" thickTop="1" thickBot="1">
      <c r="A40" s="200" t="s">
        <v>1261</v>
      </c>
      <c r="B40" s="100" t="s">
        <v>339</v>
      </c>
      <c r="C40" s="102" t="s">
        <v>1262</v>
      </c>
      <c r="D40" s="648">
        <v>1225.9744865717296</v>
      </c>
    </row>
    <row r="41" spans="1:4" ht="30" customHeight="1" thickTop="1" thickBot="1">
      <c r="A41" s="200" t="s">
        <v>1259</v>
      </c>
      <c r="B41" s="100" t="s">
        <v>339</v>
      </c>
      <c r="C41" s="102" t="s">
        <v>1260</v>
      </c>
      <c r="D41" s="648">
        <v>1225.9744865717296</v>
      </c>
    </row>
    <row r="42" spans="1:4" ht="30" customHeight="1" thickTop="1" thickBot="1">
      <c r="A42" s="200" t="s">
        <v>1392</v>
      </c>
      <c r="B42" s="100" t="s">
        <v>339</v>
      </c>
      <c r="C42" s="102" t="s">
        <v>1260</v>
      </c>
      <c r="D42" s="648">
        <v>1225.9744865717296</v>
      </c>
    </row>
    <row r="43" spans="1:4" ht="30" customHeight="1" thickTop="1" thickBot="1">
      <c r="A43" s="200" t="s">
        <v>1233</v>
      </c>
      <c r="B43" s="100" t="s">
        <v>339</v>
      </c>
      <c r="C43" s="102" t="s">
        <v>1234</v>
      </c>
      <c r="D43" s="648">
        <v>1225.9744865717296</v>
      </c>
    </row>
    <row r="44" spans="1:4" ht="30" customHeight="1" thickTop="1" thickBot="1">
      <c r="A44" s="200" t="s">
        <v>1387</v>
      </c>
      <c r="B44" s="100" t="s">
        <v>339</v>
      </c>
      <c r="C44" s="102" t="s">
        <v>1234</v>
      </c>
      <c r="D44" s="648">
        <v>1225.9744865717296</v>
      </c>
    </row>
    <row r="45" spans="1:4" ht="30" customHeight="1" thickTop="1" thickBot="1">
      <c r="A45" s="200" t="s">
        <v>1278</v>
      </c>
      <c r="B45" s="100" t="s">
        <v>339</v>
      </c>
      <c r="C45" s="102" t="s">
        <v>1279</v>
      </c>
      <c r="D45" s="648">
        <v>1225.9744865717296</v>
      </c>
    </row>
    <row r="46" spans="1:4" ht="30" customHeight="1" thickTop="1" thickBot="1">
      <c r="A46" s="200" t="s">
        <v>1287</v>
      </c>
      <c r="B46" s="100" t="s">
        <v>339</v>
      </c>
      <c r="C46" s="102" t="s">
        <v>1288</v>
      </c>
      <c r="D46" s="648">
        <v>1225.9744865717296</v>
      </c>
    </row>
    <row r="47" spans="1:4" ht="30" customHeight="1" thickTop="1" thickBot="1">
      <c r="A47" s="200" t="s">
        <v>1291</v>
      </c>
      <c r="B47" s="100" t="s">
        <v>339</v>
      </c>
      <c r="C47" s="102" t="s">
        <v>1292</v>
      </c>
      <c r="D47" s="648">
        <v>1225.9744865717296</v>
      </c>
    </row>
    <row r="48" spans="1:4" ht="30" customHeight="1" thickTop="1" thickBot="1">
      <c r="A48" s="200" t="s">
        <v>1283</v>
      </c>
      <c r="B48" s="100" t="s">
        <v>1223</v>
      </c>
      <c r="C48" s="102" t="s">
        <v>1284</v>
      </c>
      <c r="D48" s="648">
        <v>1225.9744865717296</v>
      </c>
    </row>
    <row r="49" spans="1:4" ht="30" customHeight="1" thickTop="1" thickBot="1">
      <c r="A49" s="200" t="s">
        <v>1281</v>
      </c>
      <c r="B49" s="100" t="s">
        <v>339</v>
      </c>
      <c r="C49" s="102" t="s">
        <v>1282</v>
      </c>
      <c r="D49" s="648">
        <v>1225.9744865717296</v>
      </c>
    </row>
    <row r="50" spans="1:4" ht="30" customHeight="1" thickTop="1" thickBot="1">
      <c r="A50" s="200" t="s">
        <v>1285</v>
      </c>
      <c r="B50" s="100" t="s">
        <v>339</v>
      </c>
      <c r="C50" s="102" t="s">
        <v>1286</v>
      </c>
      <c r="D50" s="648">
        <v>1225.9744865717296</v>
      </c>
    </row>
    <row r="51" spans="1:4" ht="30" customHeight="1" thickTop="1" thickBot="1">
      <c r="A51" s="200" t="s">
        <v>1314</v>
      </c>
      <c r="B51" s="100" t="s">
        <v>1306</v>
      </c>
      <c r="C51" s="102" t="s">
        <v>1315</v>
      </c>
      <c r="D51" s="648">
        <v>1225.9744865717296</v>
      </c>
    </row>
    <row r="52" spans="1:4" ht="30" customHeight="1" thickTop="1" thickBot="1">
      <c r="A52" s="200" t="s">
        <v>1316</v>
      </c>
      <c r="B52" s="100" t="s">
        <v>1306</v>
      </c>
      <c r="C52" s="102" t="s">
        <v>1315</v>
      </c>
      <c r="D52" s="648">
        <v>1225.9744865717296</v>
      </c>
    </row>
    <row r="53" spans="1:4" ht="30" customHeight="1" thickTop="1" thickBot="1">
      <c r="A53" s="200" t="s">
        <v>1289</v>
      </c>
      <c r="B53" s="100" t="s">
        <v>339</v>
      </c>
      <c r="C53" s="102" t="s">
        <v>1290</v>
      </c>
      <c r="D53" s="648">
        <v>1225.9744865717296</v>
      </c>
    </row>
    <row r="54" spans="1:4" ht="30" customHeight="1" thickTop="1" thickBot="1">
      <c r="A54" s="200" t="s">
        <v>1293</v>
      </c>
      <c r="B54" s="100" t="s">
        <v>339</v>
      </c>
      <c r="C54" s="102" t="s">
        <v>1294</v>
      </c>
      <c r="D54" s="648">
        <v>1225.9744865717296</v>
      </c>
    </row>
    <row r="55" spans="1:4" ht="30" customHeight="1" thickTop="1" thickBot="1">
      <c r="A55" s="200" t="s">
        <v>1378</v>
      </c>
      <c r="B55" s="100" t="s">
        <v>339</v>
      </c>
      <c r="C55" s="102" t="s">
        <v>2029</v>
      </c>
      <c r="D55" s="648">
        <v>1225.9744865717296</v>
      </c>
    </row>
    <row r="56" spans="1:4" ht="30" customHeight="1" thickTop="1" thickBot="1">
      <c r="A56" s="200" t="s">
        <v>1379</v>
      </c>
      <c r="B56" s="100" t="s">
        <v>339</v>
      </c>
      <c r="C56" s="102" t="s">
        <v>2030</v>
      </c>
      <c r="D56" s="648">
        <v>1225.9744865717296</v>
      </c>
    </row>
    <row r="57" spans="1:4" ht="30" customHeight="1" thickTop="1" thickBot="1">
      <c r="A57" s="200" t="s">
        <v>1380</v>
      </c>
      <c r="B57" s="100" t="s">
        <v>339</v>
      </c>
      <c r="C57" s="102" t="s">
        <v>2031</v>
      </c>
      <c r="D57" s="648">
        <v>1225.9744865717296</v>
      </c>
    </row>
    <row r="58" spans="1:4" ht="30" customHeight="1" thickTop="1" thickBot="1">
      <c r="A58" s="200" t="s">
        <v>1357</v>
      </c>
      <c r="B58" s="100" t="s">
        <v>339</v>
      </c>
      <c r="C58" s="102" t="s">
        <v>1867</v>
      </c>
      <c r="D58" s="648">
        <v>1225.9744865717296</v>
      </c>
    </row>
    <row r="59" spans="1:4" ht="30" customHeight="1" thickTop="1" thickBot="1">
      <c r="A59" s="200" t="s">
        <v>1295</v>
      </c>
      <c r="B59" s="100" t="s">
        <v>339</v>
      </c>
      <c r="C59" s="102" t="s">
        <v>1296</v>
      </c>
      <c r="D59" s="648">
        <v>1225.9744865717296</v>
      </c>
    </row>
    <row r="60" spans="1:4" ht="30" customHeight="1" thickTop="1" thickBot="1">
      <c r="A60" s="200" t="s">
        <v>1376</v>
      </c>
      <c r="B60" s="100" t="s">
        <v>339</v>
      </c>
      <c r="C60" s="102" t="s">
        <v>1377</v>
      </c>
      <c r="D60" s="648">
        <v>1225.9744865717296</v>
      </c>
    </row>
    <row r="61" spans="1:4" ht="30" customHeight="1" thickTop="1" thickBot="1">
      <c r="A61" s="200" t="s">
        <v>1362</v>
      </c>
      <c r="B61" s="100" t="s">
        <v>339</v>
      </c>
      <c r="C61" s="102" t="s">
        <v>1363</v>
      </c>
      <c r="D61" s="648">
        <v>1225.9744865717296</v>
      </c>
    </row>
    <row r="62" spans="1:4" ht="30" customHeight="1" thickTop="1" thickBot="1">
      <c r="A62" s="200" t="s">
        <v>1369</v>
      </c>
      <c r="B62" s="100" t="s">
        <v>339</v>
      </c>
      <c r="C62" s="102" t="s">
        <v>1370</v>
      </c>
      <c r="D62" s="648">
        <v>1225.9744865717296</v>
      </c>
    </row>
    <row r="63" spans="1:4" ht="30" customHeight="1" thickTop="1" thickBot="1">
      <c r="A63" s="200" t="s">
        <v>1373</v>
      </c>
      <c r="B63" s="100" t="s">
        <v>339</v>
      </c>
      <c r="C63" s="102" t="s">
        <v>1374</v>
      </c>
      <c r="D63" s="648">
        <v>1225.9744865717296</v>
      </c>
    </row>
    <row r="64" spans="1:4" ht="30" customHeight="1" thickTop="1" thickBot="1">
      <c r="A64" s="200" t="s">
        <v>1360</v>
      </c>
      <c r="B64" s="100" t="s">
        <v>339</v>
      </c>
      <c r="C64" s="102" t="s">
        <v>1361</v>
      </c>
      <c r="D64" s="648">
        <v>1225.9744865717296</v>
      </c>
    </row>
    <row r="65" spans="1:4" ht="30" customHeight="1" thickTop="1" thickBot="1">
      <c r="A65" s="200" t="s">
        <v>1297</v>
      </c>
      <c r="B65" s="100" t="s">
        <v>339</v>
      </c>
      <c r="C65" s="102" t="s">
        <v>1298</v>
      </c>
      <c r="D65" s="648">
        <v>1225.9744865717296</v>
      </c>
    </row>
    <row r="66" spans="1:4" ht="30" customHeight="1" thickTop="1" thickBot="1">
      <c r="A66" s="200" t="s">
        <v>1367</v>
      </c>
      <c r="B66" s="100" t="s">
        <v>339</v>
      </c>
      <c r="C66" s="102" t="s">
        <v>1368</v>
      </c>
      <c r="D66" s="648">
        <v>1225.9744865717296</v>
      </c>
    </row>
    <row r="67" spans="1:4" ht="30" customHeight="1" thickTop="1" thickBot="1">
      <c r="A67" s="200" t="s">
        <v>1371</v>
      </c>
      <c r="B67" s="100" t="s">
        <v>339</v>
      </c>
      <c r="C67" s="102" t="s">
        <v>1372</v>
      </c>
      <c r="D67" s="648">
        <v>1225.9744865717296</v>
      </c>
    </row>
    <row r="68" spans="1:4" ht="30" customHeight="1" thickTop="1" thickBot="1">
      <c r="A68" s="200" t="s">
        <v>1343</v>
      </c>
      <c r="B68" s="100" t="s">
        <v>339</v>
      </c>
      <c r="C68" s="102" t="s">
        <v>1344</v>
      </c>
      <c r="D68" s="648">
        <v>1225.9744865717296</v>
      </c>
    </row>
    <row r="69" spans="1:4" ht="30" customHeight="1" thickTop="1" thickBot="1">
      <c r="A69" s="200" t="s">
        <v>1383</v>
      </c>
      <c r="B69" s="100" t="s">
        <v>339</v>
      </c>
      <c r="C69" s="102" t="s">
        <v>2033</v>
      </c>
      <c r="D69" s="648">
        <v>1225.9744865717296</v>
      </c>
    </row>
    <row r="70" spans="1:4" ht="30" customHeight="1" thickTop="1" thickBot="1">
      <c r="A70" s="200" t="s">
        <v>1384</v>
      </c>
      <c r="B70" s="100" t="s">
        <v>339</v>
      </c>
      <c r="C70" s="102" t="s">
        <v>2034</v>
      </c>
      <c r="D70" s="648">
        <v>1225.9744865717296</v>
      </c>
    </row>
    <row r="71" spans="1:4" ht="30" customHeight="1" thickTop="1" thickBot="1">
      <c r="A71" s="200" t="s">
        <v>1381</v>
      </c>
      <c r="B71" s="100" t="s">
        <v>339</v>
      </c>
      <c r="C71" s="102" t="s">
        <v>2035</v>
      </c>
      <c r="D71" s="648">
        <v>1225.9744865717296</v>
      </c>
    </row>
    <row r="72" spans="1:4" ht="30" customHeight="1" thickTop="1" thickBot="1">
      <c r="A72" s="200" t="s">
        <v>1382</v>
      </c>
      <c r="B72" s="100" t="s">
        <v>339</v>
      </c>
      <c r="C72" s="102" t="s">
        <v>2036</v>
      </c>
      <c r="D72" s="648">
        <v>1225.9744865717296</v>
      </c>
    </row>
    <row r="73" spans="1:4" ht="30" customHeight="1" thickTop="1" thickBot="1">
      <c r="A73" s="200" t="s">
        <v>1350</v>
      </c>
      <c r="B73" s="100" t="s">
        <v>339</v>
      </c>
      <c r="C73" s="102" t="s">
        <v>1351</v>
      </c>
      <c r="D73" s="648">
        <v>1225.9744865717296</v>
      </c>
    </row>
    <row r="74" spans="1:4" ht="30" customHeight="1" thickTop="1" thickBot="1">
      <c r="A74" s="200" t="s">
        <v>1349</v>
      </c>
      <c r="B74" s="100" t="s">
        <v>339</v>
      </c>
      <c r="C74" s="102" t="s">
        <v>1866</v>
      </c>
      <c r="D74" s="648">
        <v>1225.9744865717296</v>
      </c>
    </row>
    <row r="75" spans="1:4" ht="30" customHeight="1" thickTop="1" thickBot="1">
      <c r="A75" s="200" t="s">
        <v>1347</v>
      </c>
      <c r="B75" s="100" t="s">
        <v>339</v>
      </c>
      <c r="C75" s="102" t="s">
        <v>1348</v>
      </c>
      <c r="D75" s="648">
        <v>1225.9744865717296</v>
      </c>
    </row>
    <row r="76" spans="1:4" ht="30" customHeight="1" thickTop="1" thickBot="1">
      <c r="A76" s="200" t="s">
        <v>1375</v>
      </c>
      <c r="B76" s="100" t="s">
        <v>339</v>
      </c>
      <c r="C76" s="102" t="s">
        <v>2028</v>
      </c>
      <c r="D76" s="648">
        <v>1225.9744865717296</v>
      </c>
    </row>
    <row r="77" spans="1:4" ht="30" customHeight="1" thickTop="1" thickBot="1">
      <c r="A77" s="200" t="s">
        <v>1353</v>
      </c>
      <c r="B77" s="100" t="s">
        <v>339</v>
      </c>
      <c r="C77" s="102" t="s">
        <v>1354</v>
      </c>
      <c r="D77" s="648">
        <v>1225.9744865717296</v>
      </c>
    </row>
    <row r="78" spans="1:4" ht="30" customHeight="1" thickTop="1" thickBot="1">
      <c r="A78" s="200" t="s">
        <v>1355</v>
      </c>
      <c r="B78" s="100" t="s">
        <v>339</v>
      </c>
      <c r="C78" s="102" t="s">
        <v>1356</v>
      </c>
      <c r="D78" s="648">
        <v>1225.9744865717296</v>
      </c>
    </row>
    <row r="79" spans="1:4" ht="30" customHeight="1" thickTop="1" thickBot="1">
      <c r="A79" s="200" t="s">
        <v>1358</v>
      </c>
      <c r="B79" s="100" t="s">
        <v>339</v>
      </c>
      <c r="C79" s="102" t="s">
        <v>1359</v>
      </c>
      <c r="D79" s="648">
        <v>1225.9744865717296</v>
      </c>
    </row>
    <row r="80" spans="1:4" ht="30" customHeight="1" thickTop="1" thickBot="1">
      <c r="A80" s="200" t="s">
        <v>1337</v>
      </c>
      <c r="B80" s="100" t="s">
        <v>339</v>
      </c>
      <c r="C80" s="102" t="s">
        <v>1338</v>
      </c>
      <c r="D80" s="648">
        <v>1225.9744865717296</v>
      </c>
    </row>
    <row r="81" spans="1:4" ht="30" customHeight="1" thickTop="1" thickBot="1">
      <c r="A81" s="200" t="s">
        <v>1341</v>
      </c>
      <c r="B81" s="100" t="s">
        <v>339</v>
      </c>
      <c r="C81" s="102" t="s">
        <v>1342</v>
      </c>
      <c r="D81" s="648">
        <v>1225.9744865717296</v>
      </c>
    </row>
    <row r="82" spans="1:4" ht="30" customHeight="1" thickTop="1" thickBot="1">
      <c r="A82" s="200" t="s">
        <v>1345</v>
      </c>
      <c r="B82" s="100" t="s">
        <v>339</v>
      </c>
      <c r="C82" s="102" t="s">
        <v>1346</v>
      </c>
      <c r="D82" s="648">
        <v>1225.9744865717296</v>
      </c>
    </row>
    <row r="83" spans="1:4" ht="30" customHeight="1" thickTop="1" thickBot="1">
      <c r="A83" s="200" t="s">
        <v>1339</v>
      </c>
      <c r="B83" s="100" t="s">
        <v>339</v>
      </c>
      <c r="C83" s="102" t="s">
        <v>1340</v>
      </c>
      <c r="D83" s="648">
        <v>1225.9744865717296</v>
      </c>
    </row>
    <row r="84" spans="1:4" ht="30" customHeight="1" thickTop="1" thickBot="1">
      <c r="A84" s="200" t="s">
        <v>1305</v>
      </c>
      <c r="B84" s="100" t="s">
        <v>339</v>
      </c>
      <c r="C84" s="102" t="s">
        <v>1307</v>
      </c>
      <c r="D84" s="648">
        <v>1225.9744865717296</v>
      </c>
    </row>
    <row r="85" spans="1:4" ht="30" customHeight="1" thickTop="1" thickBot="1">
      <c r="A85" s="200" t="s">
        <v>1308</v>
      </c>
      <c r="B85" s="100" t="s">
        <v>339</v>
      </c>
      <c r="C85" s="102" t="s">
        <v>1859</v>
      </c>
      <c r="D85" s="648">
        <v>1225.9744865717296</v>
      </c>
    </row>
    <row r="86" spans="1:4" ht="30" customHeight="1" thickTop="1" thickBot="1">
      <c r="A86" s="200" t="s">
        <v>1309</v>
      </c>
      <c r="B86" s="100" t="s">
        <v>1306</v>
      </c>
      <c r="C86" s="102" t="s">
        <v>1310</v>
      </c>
      <c r="D86" s="648">
        <v>1225.9744865717296</v>
      </c>
    </row>
    <row r="87" spans="1:4" ht="30" customHeight="1" thickTop="1" thickBot="1">
      <c r="A87" s="200" t="s">
        <v>1311</v>
      </c>
      <c r="B87" s="100" t="s">
        <v>339</v>
      </c>
      <c r="C87" s="102" t="s">
        <v>1312</v>
      </c>
      <c r="D87" s="648">
        <v>1225.9744865717296</v>
      </c>
    </row>
    <row r="88" spans="1:4" ht="30" customHeight="1" thickTop="1" thickBot="1">
      <c r="A88" s="200" t="s">
        <v>1313</v>
      </c>
      <c r="B88" s="100" t="s">
        <v>339</v>
      </c>
      <c r="C88" s="102" t="s">
        <v>1312</v>
      </c>
      <c r="D88" s="648">
        <v>1225.9744865717296</v>
      </c>
    </row>
    <row r="89" spans="1:4" ht="30" customHeight="1" thickTop="1" thickBot="1">
      <c r="A89" s="200" t="s">
        <v>1243</v>
      </c>
      <c r="B89" s="100" t="s">
        <v>339</v>
      </c>
      <c r="C89" s="102" t="s">
        <v>1852</v>
      </c>
      <c r="D89" s="648">
        <v>1225.9744865717296</v>
      </c>
    </row>
    <row r="90" spans="1:4" ht="30" customHeight="1" thickTop="1" thickBot="1">
      <c r="A90" s="200" t="s">
        <v>1365</v>
      </c>
      <c r="B90" s="100" t="s">
        <v>339</v>
      </c>
      <c r="C90" s="102" t="s">
        <v>1366</v>
      </c>
      <c r="D90" s="648">
        <v>1225.9744865717296</v>
      </c>
    </row>
    <row r="91" spans="1:4" ht="30" customHeight="1" thickTop="1" thickBot="1">
      <c r="A91" s="200" t="s">
        <v>1244</v>
      </c>
      <c r="B91" s="100" t="s">
        <v>339</v>
      </c>
      <c r="C91" s="102" t="s">
        <v>1245</v>
      </c>
      <c r="D91" s="648">
        <v>1225.9744865717296</v>
      </c>
    </row>
    <row r="92" spans="1:4" ht="30" customHeight="1" thickTop="1" thickBot="1">
      <c r="A92" s="200" t="s">
        <v>1277</v>
      </c>
      <c r="B92" s="100" t="s">
        <v>339</v>
      </c>
      <c r="C92" s="102" t="s">
        <v>1858</v>
      </c>
      <c r="D92" s="648">
        <v>1225.9744865717296</v>
      </c>
    </row>
    <row r="93" spans="1:4" ht="30" customHeight="1" thickTop="1" thickBot="1">
      <c r="A93" s="200" t="s">
        <v>1408</v>
      </c>
      <c r="B93" s="100" t="s">
        <v>1406</v>
      </c>
      <c r="C93" s="102" t="s">
        <v>1870</v>
      </c>
      <c r="D93" s="648">
        <v>38.827257893825958</v>
      </c>
    </row>
    <row r="94" spans="1:4" ht="30" customHeight="1" thickTop="1" thickBot="1">
      <c r="A94" s="200" t="s">
        <v>1399</v>
      </c>
      <c r="B94" s="100" t="s">
        <v>92</v>
      </c>
      <c r="C94" s="102" t="s">
        <v>1868</v>
      </c>
      <c r="D94" s="648">
        <v>237081.96202378863</v>
      </c>
    </row>
    <row r="95" spans="1:4" ht="30" customHeight="1" thickTop="1" thickBot="1">
      <c r="A95" s="200" t="s">
        <v>1222</v>
      </c>
      <c r="B95" s="100" t="s">
        <v>1223</v>
      </c>
      <c r="C95" s="102" t="s">
        <v>1224</v>
      </c>
      <c r="D95" s="648">
        <v>0.44384528730861394</v>
      </c>
    </row>
    <row r="96" spans="1:4" ht="30" customHeight="1" thickTop="1" thickBot="1">
      <c r="A96" s="200" t="s">
        <v>1631</v>
      </c>
      <c r="B96" s="100" t="s">
        <v>339</v>
      </c>
      <c r="C96" s="102" t="s">
        <v>1851</v>
      </c>
      <c r="D96" s="648">
        <v>863.20229474781024</v>
      </c>
    </row>
    <row r="97" spans="1:4" ht="30" customHeight="1" thickTop="1" thickBot="1">
      <c r="A97" s="200" t="s">
        <v>1412</v>
      </c>
      <c r="B97" s="100" t="s">
        <v>339</v>
      </c>
      <c r="C97" s="102" t="s">
        <v>1411</v>
      </c>
      <c r="D97" s="648">
        <v>1066.8608603655175</v>
      </c>
    </row>
    <row r="98" spans="1:4" ht="30" customHeight="1" thickTop="1" thickBot="1">
      <c r="A98" s="200" t="s">
        <v>1237</v>
      </c>
      <c r="B98" s="100" t="s">
        <v>92</v>
      </c>
      <c r="C98" s="102" t="s">
        <v>1238</v>
      </c>
      <c r="D98" s="648">
        <v>16955.191308984606</v>
      </c>
    </row>
    <row r="99" spans="1:4" ht="30" customHeight="1" thickTop="1" thickBot="1">
      <c r="A99" s="200" t="s">
        <v>1251</v>
      </c>
      <c r="B99" s="100" t="s">
        <v>339</v>
      </c>
      <c r="C99" s="102" t="s">
        <v>1853</v>
      </c>
      <c r="D99" s="648">
        <v>1569.4587177232916</v>
      </c>
    </row>
    <row r="100" spans="1:4" ht="30" customHeight="1" thickTop="1" thickBot="1">
      <c r="A100" s="200" t="s">
        <v>1320</v>
      </c>
      <c r="B100" s="100" t="s">
        <v>1306</v>
      </c>
      <c r="C100" s="102" t="s">
        <v>1863</v>
      </c>
      <c r="D100" s="648">
        <v>913.85041810347991</v>
      </c>
    </row>
    <row r="101" spans="1:4" ht="30" customHeight="1" thickTop="1" thickBot="1">
      <c r="A101" s="200" t="s">
        <v>1393</v>
      </c>
      <c r="B101" s="100" t="s">
        <v>339</v>
      </c>
      <c r="C101" s="102" t="s">
        <v>1394</v>
      </c>
      <c r="D101" s="648">
        <v>3799.4423224637135</v>
      </c>
    </row>
    <row r="102" spans="1:4" ht="30" customHeight="1" thickTop="1" thickBot="1">
      <c r="A102" s="200" t="s">
        <v>1395</v>
      </c>
      <c r="B102" s="100" t="s">
        <v>141</v>
      </c>
      <c r="C102" s="102" t="s">
        <v>1396</v>
      </c>
      <c r="D102" s="648">
        <v>101761.58181862603</v>
      </c>
    </row>
    <row r="103" spans="1:4" ht="30" customHeight="1" thickTop="1" thickBot="1">
      <c r="A103" s="200" t="s">
        <v>1327</v>
      </c>
      <c r="B103" s="100" t="s">
        <v>344</v>
      </c>
      <c r="C103" s="102" t="s">
        <v>1328</v>
      </c>
      <c r="D103" s="648">
        <v>0.44384528730861394</v>
      </c>
    </row>
    <row r="104" spans="1:4" ht="30" customHeight="1" thickTop="1" thickBot="1">
      <c r="A104" s="200" t="s">
        <v>1325</v>
      </c>
      <c r="B104" s="100" t="s">
        <v>344</v>
      </c>
      <c r="C104" s="102" t="s">
        <v>1326</v>
      </c>
      <c r="D104" s="648">
        <v>0.44384528730861394</v>
      </c>
    </row>
    <row r="105" spans="1:4" ht="30" customHeight="1" thickTop="1" thickBot="1">
      <c r="A105" s="200" t="s">
        <v>1275</v>
      </c>
      <c r="B105" s="100" t="s">
        <v>339</v>
      </c>
      <c r="C105" s="102" t="s">
        <v>1276</v>
      </c>
      <c r="D105" s="648">
        <v>2263.1300017782009</v>
      </c>
    </row>
    <row r="106" spans="1:4" ht="30" customHeight="1" thickTop="1" thickBot="1">
      <c r="A106" s="200" t="s">
        <v>1402</v>
      </c>
      <c r="B106" s="100" t="s">
        <v>92</v>
      </c>
      <c r="C106" s="102" t="s">
        <v>1403</v>
      </c>
      <c r="D106" s="648">
        <v>105891.45970443571</v>
      </c>
    </row>
    <row r="107" spans="1:4" ht="30" customHeight="1" thickTop="1" thickBot="1">
      <c r="A107" s="200" t="s">
        <v>1301</v>
      </c>
      <c r="B107" s="100" t="s">
        <v>339</v>
      </c>
      <c r="C107" s="102" t="s">
        <v>1302</v>
      </c>
      <c r="D107" s="648">
        <v>870.52774246510751</v>
      </c>
    </row>
    <row r="108" spans="1:4" ht="30" customHeight="1" thickTop="1" thickBot="1">
      <c r="A108" s="200" t="s">
        <v>1263</v>
      </c>
      <c r="B108" s="100" t="s">
        <v>339</v>
      </c>
      <c r="C108" s="102" t="s">
        <v>1855</v>
      </c>
      <c r="D108" s="648">
        <v>823.39715129015588</v>
      </c>
    </row>
    <row r="109" spans="1:4" ht="30" customHeight="1" thickTop="1" thickBot="1">
      <c r="A109" s="200" t="s">
        <v>1258</v>
      </c>
      <c r="B109" s="100" t="s">
        <v>339</v>
      </c>
      <c r="C109" s="102" t="s">
        <v>1854</v>
      </c>
      <c r="D109" s="648">
        <v>781.56770485476841</v>
      </c>
    </row>
    <row r="110" spans="1:4" ht="30" customHeight="1" thickTop="1" thickBot="1">
      <c r="A110" s="200" t="s">
        <v>1397</v>
      </c>
      <c r="B110" s="100" t="s">
        <v>339</v>
      </c>
      <c r="C110" s="102" t="s">
        <v>1398</v>
      </c>
      <c r="D110" s="648">
        <v>823.80146493540747</v>
      </c>
    </row>
    <row r="111" spans="1:4" ht="30" customHeight="1" thickTop="1" thickBot="1">
      <c r="A111" s="200" t="s">
        <v>1318</v>
      </c>
      <c r="B111" s="100" t="s">
        <v>1306</v>
      </c>
      <c r="C111" s="102" t="s">
        <v>1861</v>
      </c>
      <c r="D111" s="648">
        <v>727.28148541711766</v>
      </c>
    </row>
    <row r="112" spans="1:4" ht="30" customHeight="1" thickTop="1" thickBot="1">
      <c r="A112" s="200" t="s">
        <v>1319</v>
      </c>
      <c r="B112" s="100" t="s">
        <v>344</v>
      </c>
      <c r="C112" s="102" t="s">
        <v>1862</v>
      </c>
      <c r="D112" s="648">
        <v>2.9990560390220535</v>
      </c>
    </row>
    <row r="113" spans="1:4" ht="30" customHeight="1" thickTop="1" thickBot="1">
      <c r="A113" s="200" t="s">
        <v>1324</v>
      </c>
      <c r="B113" s="100" t="s">
        <v>1306</v>
      </c>
      <c r="C113" s="102" t="s">
        <v>1865</v>
      </c>
      <c r="D113" s="648">
        <v>534.82211062577517</v>
      </c>
    </row>
    <row r="114" spans="1:4" ht="30" customHeight="1" thickTop="1" thickBot="1">
      <c r="A114" s="200" t="s">
        <v>1400</v>
      </c>
      <c r="B114" s="100" t="s">
        <v>92</v>
      </c>
      <c r="C114" s="102" t="s">
        <v>1401</v>
      </c>
      <c r="D114" s="648">
        <v>808835.65660676232</v>
      </c>
    </row>
    <row r="115" spans="1:4" ht="30" customHeight="1" thickTop="1" thickBot="1">
      <c r="A115" s="200" t="s">
        <v>1321</v>
      </c>
      <c r="B115" s="100" t="s">
        <v>92</v>
      </c>
      <c r="C115" s="102" t="s">
        <v>1322</v>
      </c>
      <c r="D115" s="648">
        <v>762.70786137297853</v>
      </c>
    </row>
    <row r="116" spans="1:4" ht="30" customHeight="1" thickTop="1" thickBot="1">
      <c r="A116" s="200" t="s">
        <v>1271</v>
      </c>
      <c r="B116" s="100" t="s">
        <v>339</v>
      </c>
      <c r="C116" s="102" t="s">
        <v>1857</v>
      </c>
      <c r="D116" s="648">
        <v>14.574855933793309</v>
      </c>
    </row>
    <row r="117" spans="1:4" ht="30" customHeight="1" thickTop="1" thickBot="1">
      <c r="A117" s="200" t="s">
        <v>1299</v>
      </c>
      <c r="B117" s="100" t="s">
        <v>92</v>
      </c>
      <c r="C117" s="102" t="s">
        <v>1300</v>
      </c>
      <c r="D117" s="648">
        <v>384340.89228975226</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88"/>
      <c r="B1" s="791"/>
      <c r="C1" s="792"/>
      <c r="D1" s="792"/>
      <c r="E1" s="792"/>
      <c r="F1" s="792"/>
      <c r="G1" s="792"/>
      <c r="H1" s="792"/>
      <c r="I1" s="793"/>
      <c r="J1" s="754" t="s">
        <v>933</v>
      </c>
      <c r="K1" s="761" t="s">
        <v>2198</v>
      </c>
      <c r="L1" s="762"/>
      <c r="M1" s="763"/>
    </row>
    <row r="2" spans="1:13" s="489" customFormat="1">
      <c r="A2" s="789"/>
      <c r="B2" s="767" t="s">
        <v>934</v>
      </c>
      <c r="C2" s="768"/>
      <c r="D2" s="768"/>
      <c r="E2" s="768"/>
      <c r="F2" s="768"/>
      <c r="G2" s="768"/>
      <c r="H2" s="768"/>
      <c r="I2" s="769"/>
      <c r="J2" s="755"/>
      <c r="K2" s="764"/>
      <c r="L2" s="765"/>
      <c r="M2" s="766"/>
    </row>
    <row r="3" spans="1:13" s="489" customFormat="1">
      <c r="A3" s="789"/>
      <c r="B3" s="770" t="s">
        <v>2199</v>
      </c>
      <c r="C3" s="771"/>
      <c r="D3" s="771"/>
      <c r="E3" s="771"/>
      <c r="F3" s="771"/>
      <c r="G3" s="771"/>
      <c r="H3" s="771"/>
      <c r="I3" s="772"/>
      <c r="J3" s="759" t="s">
        <v>935</v>
      </c>
      <c r="K3" s="774">
        <v>1</v>
      </c>
      <c r="L3" s="775"/>
      <c r="M3" s="776"/>
    </row>
    <row r="4" spans="1:13" s="489" customFormat="1">
      <c r="A4" s="789"/>
      <c r="B4" s="770" t="s">
        <v>2200</v>
      </c>
      <c r="C4" s="771"/>
      <c r="D4" s="771"/>
      <c r="E4" s="771"/>
      <c r="F4" s="771"/>
      <c r="G4" s="771"/>
      <c r="H4" s="771"/>
      <c r="I4" s="772"/>
      <c r="J4" s="773"/>
      <c r="K4" s="777"/>
      <c r="L4" s="778"/>
      <c r="M4" s="779"/>
    </row>
    <row r="5" spans="1:13" s="489" customFormat="1">
      <c r="A5" s="789"/>
      <c r="B5" s="756" t="s">
        <v>2201</v>
      </c>
      <c r="C5" s="757"/>
      <c r="D5" s="757"/>
      <c r="E5" s="757"/>
      <c r="F5" s="757"/>
      <c r="G5" s="757"/>
      <c r="H5" s="757"/>
      <c r="I5" s="758"/>
      <c r="J5" s="759" t="s">
        <v>936</v>
      </c>
      <c r="K5" s="780"/>
      <c r="L5" s="780" t="s">
        <v>937</v>
      </c>
      <c r="M5" s="782"/>
    </row>
    <row r="6" spans="1:13" s="489" customFormat="1" ht="13.5" customHeight="1" thickBot="1">
      <c r="A6" s="790"/>
      <c r="B6" s="794"/>
      <c r="C6" s="795"/>
      <c r="D6" s="795"/>
      <c r="E6" s="795"/>
      <c r="F6" s="795"/>
      <c r="G6" s="795"/>
      <c r="H6" s="795"/>
      <c r="I6" s="796"/>
      <c r="J6" s="760"/>
      <c r="K6" s="781"/>
      <c r="L6" s="781"/>
      <c r="M6" s="783"/>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5" t="s">
        <v>2205</v>
      </c>
      <c r="B10" s="786"/>
      <c r="C10" s="786"/>
      <c r="D10" s="786"/>
      <c r="E10" s="508" t="s">
        <v>2206</v>
      </c>
      <c r="F10" s="509"/>
      <c r="H10" s="787" t="s">
        <v>2207</v>
      </c>
      <c r="I10" s="787"/>
      <c r="J10" s="510" t="s">
        <v>2206</v>
      </c>
      <c r="K10" s="511"/>
      <c r="L10" s="511"/>
      <c r="M10" s="512"/>
    </row>
    <row r="11" spans="1:13" s="489" customFormat="1" ht="24" customHeight="1">
      <c r="A11" s="513" t="s">
        <v>939</v>
      </c>
      <c r="B11" s="514"/>
      <c r="C11" s="784"/>
      <c r="D11" s="784"/>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3"/>
      <c r="L12" s="743"/>
      <c r="M12" s="744"/>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5" t="s">
        <v>2202</v>
      </c>
      <c r="F25" s="745"/>
      <c r="G25" s="745"/>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6" t="s">
        <v>942</v>
      </c>
      <c r="B27" s="747"/>
      <c r="C27" s="747"/>
      <c r="D27" s="747"/>
      <c r="E27" s="747"/>
      <c r="F27" s="747"/>
      <c r="G27" s="747"/>
      <c r="H27" s="747"/>
      <c r="I27" s="747"/>
      <c r="J27" s="747"/>
      <c r="K27" s="747"/>
      <c r="L27" s="747"/>
      <c r="M27" s="748"/>
    </row>
    <row r="28" spans="1:13" ht="13.5" thickBot="1">
      <c r="A28" s="555"/>
      <c r="B28" s="556"/>
      <c r="C28" s="556"/>
      <c r="D28" s="556"/>
      <c r="E28" s="556"/>
      <c r="F28" s="556"/>
      <c r="G28" s="556"/>
      <c r="H28" s="556"/>
      <c r="I28" s="556"/>
      <c r="J28" s="556"/>
      <c r="K28" s="556"/>
      <c r="L28" s="556"/>
      <c r="M28" s="557"/>
    </row>
    <row r="29" spans="1:13" ht="25.5">
      <c r="A29" s="558" t="s">
        <v>943</v>
      </c>
      <c r="B29" s="749" t="s">
        <v>944</v>
      </c>
      <c r="C29" s="750"/>
      <c r="D29" s="750"/>
      <c r="E29" s="750"/>
      <c r="F29" s="750"/>
      <c r="G29" s="750"/>
      <c r="H29" s="750"/>
      <c r="I29" s="751"/>
      <c r="J29" s="559" t="s">
        <v>2215</v>
      </c>
      <c r="K29" s="752" t="s">
        <v>945</v>
      </c>
      <c r="L29" s="753"/>
      <c r="M29" s="558" t="s">
        <v>946</v>
      </c>
    </row>
    <row r="30" spans="1:13" ht="13.5" thickBot="1">
      <c r="A30" s="560"/>
      <c r="B30" s="561"/>
      <c r="C30" s="562"/>
      <c r="D30" s="562"/>
      <c r="E30" s="562"/>
      <c r="F30" s="562"/>
      <c r="G30" s="562"/>
      <c r="H30" s="562"/>
      <c r="I30" s="562"/>
      <c r="J30" s="563"/>
      <c r="K30" s="736"/>
      <c r="L30" s="737"/>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4" t="s">
        <v>944</v>
      </c>
      <c r="B34" s="715"/>
      <c r="C34" s="715"/>
      <c r="D34" s="715"/>
      <c r="E34" s="715"/>
      <c r="F34" s="715"/>
      <c r="G34" s="734"/>
      <c r="H34" s="738" t="s">
        <v>948</v>
      </c>
      <c r="I34" s="739"/>
      <c r="J34" s="571" t="s">
        <v>949</v>
      </c>
      <c r="K34" s="735" t="s">
        <v>950</v>
      </c>
      <c r="L34" s="734"/>
      <c r="M34" s="572" t="s">
        <v>951</v>
      </c>
    </row>
    <row r="35" spans="1:13" s="573" customFormat="1" ht="12">
      <c r="A35" s="740"/>
      <c r="B35" s="741"/>
      <c r="C35" s="741"/>
      <c r="D35" s="741"/>
      <c r="E35" s="741"/>
      <c r="F35" s="741"/>
      <c r="G35" s="719"/>
      <c r="H35" s="742"/>
      <c r="I35" s="720"/>
      <c r="J35" s="574"/>
      <c r="K35" s="718"/>
      <c r="L35" s="719"/>
      <c r="M35" s="575"/>
    </row>
    <row r="36" spans="1:13" s="573" customFormat="1" thickBot="1">
      <c r="A36" s="731"/>
      <c r="B36" s="732"/>
      <c r="C36" s="732"/>
      <c r="D36" s="732"/>
      <c r="E36" s="732"/>
      <c r="F36" s="732"/>
      <c r="G36" s="713"/>
      <c r="H36" s="733"/>
      <c r="I36" s="721"/>
      <c r="J36" s="576"/>
      <c r="K36" s="712"/>
      <c r="L36" s="713"/>
      <c r="M36" s="577"/>
    </row>
    <row r="37" spans="1:13" s="573" customFormat="1" thickBot="1">
      <c r="A37" s="707" t="s">
        <v>953</v>
      </c>
      <c r="B37" s="708"/>
      <c r="C37" s="708"/>
      <c r="D37" s="708"/>
      <c r="E37" s="708"/>
      <c r="F37" s="708"/>
      <c r="G37" s="708"/>
      <c r="H37" s="708"/>
      <c r="I37" s="708"/>
      <c r="J37" s="708"/>
      <c r="K37" s="708"/>
      <c r="L37" s="709"/>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4" t="s">
        <v>944</v>
      </c>
      <c r="B41" s="715"/>
      <c r="C41" s="715"/>
      <c r="D41" s="715"/>
      <c r="E41" s="715"/>
      <c r="F41" s="715"/>
      <c r="G41" s="715"/>
      <c r="H41" s="734"/>
      <c r="I41" s="587" t="s">
        <v>945</v>
      </c>
      <c r="J41" s="571" t="s">
        <v>946</v>
      </c>
      <c r="K41" s="735" t="s">
        <v>955</v>
      </c>
      <c r="L41" s="734"/>
      <c r="M41" s="572" t="s">
        <v>951</v>
      </c>
    </row>
    <row r="42" spans="1:13" s="573" customFormat="1" ht="12">
      <c r="A42" s="701"/>
      <c r="B42" s="702"/>
      <c r="C42" s="702"/>
      <c r="D42" s="702"/>
      <c r="E42" s="702"/>
      <c r="F42" s="702"/>
      <c r="G42" s="702"/>
      <c r="H42" s="720"/>
      <c r="I42" s="588"/>
      <c r="J42" s="574"/>
      <c r="K42" s="718"/>
      <c r="L42" s="719"/>
      <c r="M42" s="575"/>
    </row>
    <row r="43" spans="1:13" s="573" customFormat="1" thickBot="1">
      <c r="A43" s="710"/>
      <c r="B43" s="711"/>
      <c r="C43" s="711"/>
      <c r="D43" s="711"/>
      <c r="E43" s="711"/>
      <c r="F43" s="711"/>
      <c r="G43" s="711"/>
      <c r="H43" s="721"/>
      <c r="I43" s="589"/>
      <c r="J43" s="590"/>
      <c r="K43" s="712"/>
      <c r="L43" s="713"/>
      <c r="M43" s="591"/>
    </row>
    <row r="44" spans="1:13" s="573" customFormat="1" thickBot="1">
      <c r="A44" s="707" t="s">
        <v>953</v>
      </c>
      <c r="B44" s="708"/>
      <c r="C44" s="708"/>
      <c r="D44" s="708"/>
      <c r="E44" s="708"/>
      <c r="F44" s="708"/>
      <c r="G44" s="708"/>
      <c r="H44" s="708"/>
      <c r="I44" s="708"/>
      <c r="J44" s="708"/>
      <c r="K44" s="708"/>
      <c r="L44" s="709"/>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2" t="s">
        <v>957</v>
      </c>
      <c r="B48" s="723"/>
      <c r="C48" s="723"/>
      <c r="D48" s="723"/>
      <c r="E48" s="724"/>
      <c r="F48" s="594"/>
      <c r="G48" s="595" t="s">
        <v>945</v>
      </c>
      <c r="H48" s="596" t="s">
        <v>958</v>
      </c>
      <c r="I48" s="597" t="s">
        <v>2233</v>
      </c>
      <c r="J48" s="596" t="s">
        <v>2234</v>
      </c>
      <c r="K48" s="725" t="s">
        <v>961</v>
      </c>
      <c r="L48" s="724"/>
      <c r="M48" s="598" t="s">
        <v>951</v>
      </c>
    </row>
    <row r="49" spans="1:13" s="573" customFormat="1" ht="12">
      <c r="A49" s="599"/>
      <c r="B49" s="600"/>
      <c r="C49" s="600"/>
      <c r="D49" s="600"/>
      <c r="E49" s="600"/>
      <c r="F49" s="600"/>
      <c r="G49" s="601"/>
      <c r="H49" s="574"/>
      <c r="I49" s="588"/>
      <c r="J49" s="574"/>
      <c r="K49" s="718"/>
      <c r="L49" s="719"/>
      <c r="M49" s="575"/>
    </row>
    <row r="50" spans="1:13" s="573" customFormat="1" thickBot="1">
      <c r="A50" s="602"/>
      <c r="B50" s="603"/>
      <c r="C50" s="603"/>
      <c r="D50" s="603"/>
      <c r="E50" s="603"/>
      <c r="F50" s="603"/>
      <c r="G50" s="604"/>
      <c r="H50" s="576"/>
      <c r="I50" s="586"/>
      <c r="J50" s="576"/>
      <c r="K50" s="712"/>
      <c r="L50" s="713"/>
      <c r="M50" s="577"/>
    </row>
    <row r="51" spans="1:13" s="573" customFormat="1" thickBot="1">
      <c r="A51" s="726" t="s">
        <v>953</v>
      </c>
      <c r="B51" s="727"/>
      <c r="C51" s="727"/>
      <c r="D51" s="727"/>
      <c r="E51" s="727"/>
      <c r="F51" s="727"/>
      <c r="G51" s="727"/>
      <c r="H51" s="727"/>
      <c r="I51" s="727"/>
      <c r="J51" s="727"/>
      <c r="K51" s="727"/>
      <c r="L51" s="728"/>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2" t="s">
        <v>944</v>
      </c>
      <c r="B55" s="723"/>
      <c r="C55" s="723"/>
      <c r="D55" s="723"/>
      <c r="E55" s="723"/>
      <c r="F55" s="723"/>
      <c r="G55" s="724"/>
      <c r="H55" s="595" t="s">
        <v>964</v>
      </c>
      <c r="I55" s="597" t="s">
        <v>965</v>
      </c>
      <c r="J55" s="596" t="s">
        <v>966</v>
      </c>
      <c r="K55" s="729" t="s">
        <v>950</v>
      </c>
      <c r="L55" s="730"/>
      <c r="M55" s="606" t="s">
        <v>951</v>
      </c>
    </row>
    <row r="56" spans="1:13" s="573" customFormat="1" ht="12">
      <c r="A56" s="701"/>
      <c r="B56" s="702"/>
      <c r="C56" s="702"/>
      <c r="D56" s="702"/>
      <c r="E56" s="702"/>
      <c r="F56" s="702"/>
      <c r="G56" s="702"/>
      <c r="H56" s="574"/>
      <c r="I56" s="588"/>
      <c r="J56" s="574"/>
      <c r="K56" s="718"/>
      <c r="L56" s="719"/>
      <c r="M56" s="575"/>
    </row>
    <row r="57" spans="1:13" s="573" customFormat="1" thickBot="1">
      <c r="A57" s="710"/>
      <c r="B57" s="711"/>
      <c r="C57" s="711"/>
      <c r="D57" s="711"/>
      <c r="E57" s="711"/>
      <c r="F57" s="711"/>
      <c r="G57" s="711"/>
      <c r="H57" s="576"/>
      <c r="I57" s="586"/>
      <c r="J57" s="576"/>
      <c r="K57" s="712"/>
      <c r="L57" s="713"/>
      <c r="M57" s="577"/>
    </row>
    <row r="58" spans="1:13" s="573" customFormat="1" thickBot="1">
      <c r="A58" s="707" t="s">
        <v>953</v>
      </c>
      <c r="B58" s="708"/>
      <c r="C58" s="708"/>
      <c r="D58" s="708"/>
      <c r="E58" s="708"/>
      <c r="F58" s="708"/>
      <c r="G58" s="708"/>
      <c r="H58" s="708"/>
      <c r="I58" s="708"/>
      <c r="J58" s="708"/>
      <c r="K58" s="708"/>
      <c r="L58" s="709"/>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7" t="s">
        <v>967</v>
      </c>
      <c r="B60" s="708"/>
      <c r="C60" s="708"/>
      <c r="D60" s="708"/>
      <c r="E60" s="708"/>
      <c r="F60" s="708"/>
      <c r="G60" s="708"/>
      <c r="H60" s="708"/>
      <c r="I60" s="708"/>
      <c r="J60" s="708"/>
      <c r="K60" s="708"/>
      <c r="L60" s="709"/>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4" t="s">
        <v>944</v>
      </c>
      <c r="B64" s="715"/>
      <c r="C64" s="715"/>
      <c r="D64" s="715"/>
      <c r="E64" s="715"/>
      <c r="F64" s="715"/>
      <c r="G64" s="715"/>
      <c r="H64" s="607"/>
      <c r="I64" s="608"/>
      <c r="J64" s="609" t="s">
        <v>970</v>
      </c>
      <c r="K64" s="716" t="s">
        <v>971</v>
      </c>
      <c r="L64" s="717"/>
      <c r="M64" s="610"/>
    </row>
    <row r="65" spans="1:13" s="573" customFormat="1" ht="12">
      <c r="A65" s="701" t="s">
        <v>2235</v>
      </c>
      <c r="B65" s="702"/>
      <c r="C65" s="702"/>
      <c r="D65" s="702"/>
      <c r="E65" s="702"/>
      <c r="F65" s="702"/>
      <c r="G65" s="702"/>
      <c r="H65" s="611"/>
      <c r="I65" s="612"/>
      <c r="J65" s="613"/>
      <c r="K65" s="703"/>
      <c r="L65" s="704"/>
      <c r="M65" s="614"/>
    </row>
    <row r="66" spans="1:13" s="573" customFormat="1" ht="12">
      <c r="A66" s="615" t="s">
        <v>973</v>
      </c>
      <c r="B66" s="616"/>
      <c r="C66" s="616"/>
      <c r="D66" s="616"/>
      <c r="E66" s="616"/>
      <c r="F66" s="616"/>
      <c r="G66" s="616"/>
      <c r="H66" s="611"/>
      <c r="I66" s="612"/>
      <c r="J66" s="613"/>
      <c r="K66" s="703"/>
      <c r="L66" s="704"/>
      <c r="M66" s="614"/>
    </row>
    <row r="67" spans="1:13" s="573" customFormat="1" thickBot="1">
      <c r="A67" s="602" t="s">
        <v>974</v>
      </c>
      <c r="B67" s="603"/>
      <c r="C67" s="603"/>
      <c r="D67" s="603"/>
      <c r="E67" s="603"/>
      <c r="F67" s="603"/>
      <c r="G67" s="603"/>
      <c r="H67" s="617"/>
      <c r="I67" s="618"/>
      <c r="J67" s="613"/>
      <c r="K67" s="705"/>
      <c r="L67" s="706"/>
      <c r="M67" s="614"/>
    </row>
    <row r="68" spans="1:13" s="573" customFormat="1" thickBot="1">
      <c r="A68" s="707" t="s">
        <v>953</v>
      </c>
      <c r="B68" s="708"/>
      <c r="C68" s="708"/>
      <c r="D68" s="708"/>
      <c r="E68" s="708"/>
      <c r="F68" s="708"/>
      <c r="G68" s="708"/>
      <c r="H68" s="708"/>
      <c r="I68" s="708"/>
      <c r="J68" s="708"/>
      <c r="K68" s="708"/>
      <c r="L68" s="709"/>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7" t="s">
        <v>2236</v>
      </c>
      <c r="B70" s="708"/>
      <c r="C70" s="708"/>
      <c r="D70" s="708"/>
      <c r="E70" s="708"/>
      <c r="F70" s="708"/>
      <c r="G70" s="708"/>
      <c r="H70" s="708"/>
      <c r="I70" s="708"/>
      <c r="J70" s="708"/>
      <c r="K70" s="708"/>
      <c r="L70" s="709"/>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1" t="s">
        <v>2218</v>
      </c>
      <c r="B87" s="692"/>
      <c r="C87" s="692"/>
      <c r="D87" s="692"/>
      <c r="E87" s="692"/>
      <c r="F87" s="692"/>
      <c r="G87" s="692"/>
      <c r="H87" s="692"/>
      <c r="I87" s="692"/>
      <c r="J87" s="692"/>
      <c r="K87" s="692"/>
      <c r="L87" s="692"/>
      <c r="M87" s="693"/>
    </row>
    <row r="88" spans="1:13" ht="17.25" customHeight="1">
      <c r="A88" s="691"/>
      <c r="B88" s="692"/>
      <c r="C88" s="692"/>
      <c r="D88" s="692"/>
      <c r="E88" s="692"/>
      <c r="F88" s="692"/>
      <c r="G88" s="692"/>
      <c r="H88" s="692"/>
      <c r="I88" s="692"/>
      <c r="J88" s="692"/>
      <c r="K88" s="692"/>
      <c r="L88" s="692"/>
      <c r="M88" s="693"/>
    </row>
    <row r="89" spans="1:13" ht="18.75" customHeight="1">
      <c r="A89" s="694" t="s">
        <v>2219</v>
      </c>
      <c r="B89" s="695"/>
      <c r="C89" s="695"/>
      <c r="D89" s="695"/>
      <c r="E89" s="695"/>
      <c r="F89" s="695"/>
      <c r="G89" s="695"/>
      <c r="H89" s="695"/>
      <c r="I89" s="695"/>
      <c r="J89" s="695"/>
      <c r="K89" s="695"/>
      <c r="L89" s="695"/>
      <c r="M89" s="696"/>
    </row>
    <row r="90" spans="1:13" ht="21.75" customHeight="1">
      <c r="A90" s="694"/>
      <c r="B90" s="695"/>
      <c r="C90" s="695"/>
      <c r="D90" s="695"/>
      <c r="E90" s="695"/>
      <c r="F90" s="695"/>
      <c r="G90" s="695"/>
      <c r="H90" s="695"/>
      <c r="I90" s="695"/>
      <c r="J90" s="695"/>
      <c r="K90" s="695"/>
      <c r="L90" s="695"/>
      <c r="M90" s="696"/>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7"/>
      <c r="J100" s="697"/>
      <c r="K100" s="697"/>
      <c r="L100" s="697"/>
      <c r="M100" s="698"/>
    </row>
    <row r="101" spans="1:13" ht="13.5" thickBot="1">
      <c r="A101" s="643" t="s">
        <v>2221</v>
      </c>
      <c r="B101" s="644"/>
      <c r="C101" s="644"/>
      <c r="D101" s="645"/>
      <c r="E101" s="645"/>
      <c r="F101" s="645"/>
      <c r="G101" s="645"/>
      <c r="H101" s="645"/>
      <c r="I101" s="699"/>
      <c r="J101" s="699"/>
      <c r="K101" s="699"/>
      <c r="L101" s="699"/>
      <c r="M101" s="70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1" t="s">
        <v>2205</v>
      </c>
      <c r="C10" s="902"/>
      <c r="D10" s="902"/>
      <c r="E10" s="902"/>
      <c r="F10" s="358" t="s">
        <v>2206</v>
      </c>
      <c r="G10" s="79"/>
      <c r="H10" s="359"/>
      <c r="I10" s="903" t="s">
        <v>2207</v>
      </c>
      <c r="J10" s="903"/>
      <c r="K10" s="360" t="s">
        <v>2206</v>
      </c>
      <c r="L10" s="356"/>
      <c r="M10" s="356"/>
      <c r="N10" s="357"/>
    </row>
    <row r="11" spans="2:14">
      <c r="B11" s="361" t="s">
        <v>939</v>
      </c>
      <c r="C11" s="362"/>
      <c r="D11" s="894"/>
      <c r="E11" s="894"/>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4" t="s">
        <v>2222</v>
      </c>
      <c r="G25" s="905"/>
      <c r="H25" s="905"/>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129</v>
      </c>
      <c r="B36" s="836" t="str">
        <f>VLOOKUP(A36,EQUIPOS!A6:D154,3,FALSE)</f>
        <v xml:space="preserve">Buldozer, Potencia al volante de 140 HP, motor de 2200 RPM, longitud de hoja 4,80m. </v>
      </c>
      <c r="C36" s="837"/>
      <c r="D36" s="837"/>
      <c r="E36" s="837"/>
      <c r="F36" s="837"/>
      <c r="G36" s="837"/>
      <c r="H36" s="838"/>
      <c r="I36" s="267"/>
      <c r="J36" s="268"/>
      <c r="K36" s="269">
        <f>VLOOKUP(A36,EQUIPOS!A6:D161,4,FALSE)</f>
        <v>186075.18938222958</v>
      </c>
      <c r="L36" s="270"/>
      <c r="M36" s="271">
        <v>0.15</v>
      </c>
      <c r="N36" s="272">
        <f>K36/M36</f>
        <v>1240501.2625481973</v>
      </c>
    </row>
    <row r="37" spans="1:14">
      <c r="A37" t="s">
        <v>150</v>
      </c>
      <c r="B37" s="836" t="str">
        <f>VLOOKUP(A37,EQUIPOS!A7:D154,3,FALSE)</f>
        <v>Cargador : Potencia en el volante 125 hp, Clasificación de RPM del motor 2300.</v>
      </c>
      <c r="C37" s="837"/>
      <c r="D37" s="837"/>
      <c r="E37" s="837"/>
      <c r="F37" s="837"/>
      <c r="G37" s="837"/>
      <c r="H37" s="838"/>
      <c r="I37" s="267"/>
      <c r="J37" s="268"/>
      <c r="K37" s="269">
        <f>VLOOKUP(A37,EQUIPOS!A7:D162,4,FALSE)</f>
        <v>156068.88725691455</v>
      </c>
      <c r="L37" s="270"/>
      <c r="M37" s="271">
        <v>0.15</v>
      </c>
      <c r="N37" s="272">
        <f>K37/M37</f>
        <v>1040459.2483794304</v>
      </c>
    </row>
    <row r="38" spans="1:14">
      <c r="A38" t="s">
        <v>273</v>
      </c>
      <c r="B38" s="836" t="str">
        <f>VLOOKUP(A38,EQUIPOS!A8:D154,3,FALSE)</f>
        <v>Motosierra, 93.6 cm3 - 7.1 HP, 45-90 cm - 7.9 kg</v>
      </c>
      <c r="C38" s="837"/>
      <c r="D38" s="837"/>
      <c r="E38" s="837"/>
      <c r="F38" s="837"/>
      <c r="G38" s="837"/>
      <c r="H38" s="838"/>
      <c r="I38" s="267"/>
      <c r="J38" s="268"/>
      <c r="K38" s="269">
        <f>VLOOKUP(A38,EQUIPOS!A8:D163,4,FALSE)</f>
        <v>4421.9518056125789</v>
      </c>
      <c r="L38" s="270"/>
      <c r="M38" s="271">
        <v>0.15</v>
      </c>
      <c r="N38" s="273">
        <f>K38/M38</f>
        <v>29479.678704083861</v>
      </c>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10431.749166666668</v>
      </c>
    </row>
    <row r="43" spans="1:14" ht="15.75" thickBot="1">
      <c r="B43" s="823" t="s">
        <v>953</v>
      </c>
      <c r="C43" s="824"/>
      <c r="D43" s="824"/>
      <c r="E43" s="824"/>
      <c r="F43" s="824"/>
      <c r="G43" s="824"/>
      <c r="H43" s="824"/>
      <c r="I43" s="824"/>
      <c r="J43" s="824"/>
      <c r="K43" s="824"/>
      <c r="L43" s="824"/>
      <c r="M43" s="825"/>
      <c r="N43" s="99">
        <f>SUM(N36:N42)</f>
        <v>2320871.9387983782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7" t="s">
        <v>957</v>
      </c>
      <c r="C58" s="798"/>
      <c r="D58" s="798"/>
      <c r="E58" s="798"/>
      <c r="F58" s="798"/>
      <c r="G58" s="799"/>
      <c r="H58" s="73" t="s">
        <v>945</v>
      </c>
      <c r="I58" s="74" t="s">
        <v>958</v>
      </c>
      <c r="J58" s="75" t="s">
        <v>959</v>
      </c>
      <c r="K58" s="73" t="s">
        <v>960</v>
      </c>
      <c r="L58" s="826" t="s">
        <v>961</v>
      </c>
      <c r="M58" s="799"/>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7">
        <v>983.54</v>
      </c>
      <c r="M59" s="828"/>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2"/>
      <c r="M64" s="813"/>
      <c r="N64" s="296"/>
    </row>
    <row r="65" spans="1:15" ht="15.75" thickBot="1">
      <c r="B65" s="829" t="s">
        <v>953</v>
      </c>
      <c r="C65" s="830"/>
      <c r="D65" s="830"/>
      <c r="E65" s="830"/>
      <c r="F65" s="830"/>
      <c r="G65" s="830"/>
      <c r="H65" s="830"/>
      <c r="I65" s="830"/>
      <c r="J65" s="830"/>
      <c r="K65" s="830"/>
      <c r="L65" s="830"/>
      <c r="M65" s="831"/>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48"/>
      <c r="J75" s="48"/>
      <c r="K75" s="48"/>
      <c r="L75" s="812"/>
      <c r="M75" s="813"/>
      <c r="N75" s="296"/>
    </row>
    <row r="76" spans="1:15" ht="15.75" thickBot="1">
      <c r="B76" s="823" t="s">
        <v>953</v>
      </c>
      <c r="C76" s="824"/>
      <c r="D76" s="824"/>
      <c r="E76" s="824"/>
      <c r="F76" s="824"/>
      <c r="G76" s="824"/>
      <c r="H76" s="824"/>
      <c r="I76" s="830"/>
      <c r="J76" s="830"/>
      <c r="K76" s="830"/>
      <c r="L76" s="830"/>
      <c r="M76" s="831"/>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2563930.8221317115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512786.16442634235</v>
      </c>
      <c r="M83" s="858"/>
      <c r="N83" s="51"/>
    </row>
    <row r="84" spans="1:14">
      <c r="B84" s="89" t="s">
        <v>973</v>
      </c>
      <c r="C84" s="90"/>
      <c r="D84" s="90"/>
      <c r="E84" s="90"/>
      <c r="F84" s="90"/>
      <c r="G84" s="90"/>
      <c r="H84" s="90"/>
      <c r="I84" s="87"/>
      <c r="J84" s="88"/>
      <c r="K84" s="304">
        <v>0.05</v>
      </c>
      <c r="L84" s="857">
        <f>N78*K84</f>
        <v>128196.54110658559</v>
      </c>
      <c r="M84" s="858"/>
      <c r="N84" s="51"/>
    </row>
    <row r="85" spans="1:14" ht="15.75" thickBot="1">
      <c r="B85" s="91" t="s">
        <v>974</v>
      </c>
      <c r="C85" s="92"/>
      <c r="D85" s="92"/>
      <c r="E85" s="92"/>
      <c r="F85" s="92"/>
      <c r="G85" s="92"/>
      <c r="H85" s="92"/>
      <c r="I85" s="93"/>
      <c r="J85" s="94"/>
      <c r="K85" s="305">
        <v>0.05</v>
      </c>
      <c r="L85" s="859">
        <f>N78*K85</f>
        <v>128196.54110658559</v>
      </c>
      <c r="M85" s="860"/>
      <c r="N85" s="51"/>
    </row>
    <row r="86" spans="1:14" ht="15.75" thickBot="1">
      <c r="B86" s="823" t="s">
        <v>953</v>
      </c>
      <c r="C86" s="824"/>
      <c r="D86" s="824"/>
      <c r="E86" s="824"/>
      <c r="F86" s="824"/>
      <c r="G86" s="824"/>
      <c r="H86" s="824"/>
      <c r="I86" s="824"/>
      <c r="J86" s="824"/>
      <c r="K86" s="824"/>
      <c r="L86" s="824"/>
      <c r="M86" s="825"/>
      <c r="N86" s="52">
        <f>L83+L84+L85</f>
        <v>769179.24663951364</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3333110.0687712254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4"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1" t="s">
        <v>2205</v>
      </c>
      <c r="C10" s="902"/>
      <c r="D10" s="902"/>
      <c r="E10" s="902"/>
      <c r="F10" s="391" t="s">
        <v>2206</v>
      </c>
      <c r="G10" s="79"/>
      <c r="H10" s="359"/>
      <c r="I10" s="903" t="s">
        <v>2207</v>
      </c>
      <c r="J10" s="903"/>
      <c r="K10" s="392" t="s">
        <v>2206</v>
      </c>
      <c r="L10" s="356"/>
      <c r="M10" s="356"/>
      <c r="N10" s="35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249</v>
      </c>
      <c r="B36" s="836" t="str">
        <f>VLOOKUP(A36,EQUIPOS!A6:D154,3,FALSE)</f>
        <v>Guadañadora, Cilindraje 41.5 cm3, Longitud del mango 1450 mm, Peso 7.4 kg</v>
      </c>
      <c r="C36" s="837"/>
      <c r="D36" s="837"/>
      <c r="E36" s="837"/>
      <c r="F36" s="837"/>
      <c r="G36" s="837"/>
      <c r="H36" s="838"/>
      <c r="I36" s="267"/>
      <c r="J36" s="268"/>
      <c r="K36" s="269">
        <f>VLOOKUP(A36,EQUIPOS!A6:D161,4,FALSE)</f>
        <v>10404.592483794304</v>
      </c>
      <c r="L36" s="270"/>
      <c r="M36" s="271">
        <v>0.36</v>
      </c>
      <c r="N36" s="272">
        <f>K36/M36</f>
        <v>28901.645788317514</v>
      </c>
    </row>
    <row r="37" spans="1:14">
      <c r="A37" t="s">
        <v>273</v>
      </c>
      <c r="B37" s="836" t="str">
        <f>VLOOKUP(A37,EQUIPOS!A7:D154,3,FALSE)</f>
        <v>Motosierra, 93.6 cm3 - 7.1 HP, 45-90 cm - 7.9 kg</v>
      </c>
      <c r="C37" s="837"/>
      <c r="D37" s="837"/>
      <c r="E37" s="837"/>
      <c r="F37" s="837"/>
      <c r="G37" s="837"/>
      <c r="H37" s="838"/>
      <c r="I37" s="267"/>
      <c r="J37" s="268"/>
      <c r="K37" s="269">
        <f>VLOOKUP(A37,EQUIPOS!A7:D162,4,FALSE)</f>
        <v>4421.9518056125789</v>
      </c>
      <c r="L37" s="270"/>
      <c r="M37" s="271">
        <v>0.10299999999999999</v>
      </c>
      <c r="N37" s="272">
        <f>K37/M37</f>
        <v>42931.57092827747</v>
      </c>
    </row>
    <row r="38" spans="1:14">
      <c r="B38" s="836"/>
      <c r="C38" s="837"/>
      <c r="D38" s="837"/>
      <c r="E38" s="837"/>
      <c r="F38" s="837"/>
      <c r="G38" s="837"/>
      <c r="H38" s="838"/>
      <c r="I38" s="267"/>
      <c r="J38" s="268"/>
      <c r="K38" s="269"/>
      <c r="L38" s="270"/>
      <c r="M38" s="271"/>
      <c r="N38" s="273"/>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2173.2810763888888</v>
      </c>
    </row>
    <row r="43" spans="1:14" ht="15.75" thickBot="1">
      <c r="B43" s="823" t="s">
        <v>953</v>
      </c>
      <c r="C43" s="824"/>
      <c r="D43" s="824"/>
      <c r="E43" s="824"/>
      <c r="F43" s="824"/>
      <c r="G43" s="824"/>
      <c r="H43" s="824"/>
      <c r="I43" s="824"/>
      <c r="J43" s="824"/>
      <c r="K43" s="824"/>
      <c r="L43" s="824"/>
      <c r="M43" s="825"/>
      <c r="N43" s="99">
        <f>SUM(N36:N42)</f>
        <v>74006.497792983864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7">
        <f>'900.2'!N78</f>
        <v>1245.879902116438</v>
      </c>
      <c r="M59" s="828"/>
      <c r="N59" s="287">
        <f>K59*L59</f>
        <v>62293.995105821901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62293.995105821901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179766.11442658355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35953.222885316711</v>
      </c>
      <c r="M83" s="858"/>
      <c r="N83" s="51"/>
    </row>
    <row r="84" spans="1:14">
      <c r="B84" s="89" t="s">
        <v>973</v>
      </c>
      <c r="C84" s="90"/>
      <c r="D84" s="90"/>
      <c r="E84" s="90"/>
      <c r="F84" s="90"/>
      <c r="G84" s="90"/>
      <c r="H84" s="90"/>
      <c r="I84" s="87"/>
      <c r="J84" s="88"/>
      <c r="K84" s="304">
        <v>0.05</v>
      </c>
      <c r="L84" s="857">
        <f>N78*K84</f>
        <v>8988.3057213291777</v>
      </c>
      <c r="M84" s="858"/>
      <c r="N84" s="51"/>
    </row>
    <row r="85" spans="1:14" ht="15.75" thickBot="1">
      <c r="B85" s="91" t="s">
        <v>974</v>
      </c>
      <c r="C85" s="92"/>
      <c r="D85" s="92"/>
      <c r="E85" s="92"/>
      <c r="F85" s="92"/>
      <c r="G85" s="92"/>
      <c r="H85" s="92"/>
      <c r="I85" s="93"/>
      <c r="J85" s="94"/>
      <c r="K85" s="305">
        <v>0.05</v>
      </c>
      <c r="L85" s="859">
        <f>N78*K85</f>
        <v>8988.3057213291777</v>
      </c>
      <c r="M85" s="860"/>
      <c r="N85" s="51"/>
    </row>
    <row r="86" spans="1:14" ht="15.75" thickBot="1">
      <c r="B86" s="823" t="s">
        <v>953</v>
      </c>
      <c r="C86" s="824"/>
      <c r="D86" s="824"/>
      <c r="E86" s="824"/>
      <c r="F86" s="824"/>
      <c r="G86" s="824"/>
      <c r="H86" s="824"/>
      <c r="I86" s="824"/>
      <c r="J86" s="824"/>
      <c r="K86" s="824"/>
      <c r="L86" s="824"/>
      <c r="M86" s="825"/>
      <c r="N86" s="52">
        <f>L83+L84+L85</f>
        <v>53929.834327975062</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8">
        <f>N78+N86</f>
        <v>233695.9487545586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7"/>
      <c r="J36" s="268"/>
      <c r="K36" s="269">
        <f>VLOOKUP(A36,EQUIPOS!A6:D161,4,FALSE)</f>
        <v>156068.88725691455</v>
      </c>
      <c r="L36" s="270"/>
      <c r="M36" s="271">
        <v>2.375</v>
      </c>
      <c r="N36" s="272">
        <f>K36/M36</f>
        <v>65713.215687121919</v>
      </c>
    </row>
    <row r="37" spans="1:14">
      <c r="A37" t="s">
        <v>180</v>
      </c>
      <c r="B37" s="836" t="str">
        <f>VLOOKUP(A37,EQUIPOS!A7:D154,3,FALSE)</f>
        <v>Compresor 120 HP, con martillo.</v>
      </c>
      <c r="C37" s="837"/>
      <c r="D37" s="837"/>
      <c r="E37" s="837"/>
      <c r="F37" s="837"/>
      <c r="G37" s="837"/>
      <c r="H37" s="838"/>
      <c r="I37" s="267"/>
      <c r="J37" s="268"/>
      <c r="K37" s="269">
        <f>VLOOKUP(A37,EQUIPOS!A7:D162,4,FALSE)</f>
        <v>52022.962418971518</v>
      </c>
      <c r="L37" s="270"/>
      <c r="M37" s="271">
        <v>2.375</v>
      </c>
      <c r="N37" s="272">
        <f>K37/M37</f>
        <v>21904.40522904064</v>
      </c>
    </row>
    <row r="38" spans="1:14">
      <c r="A38" t="s">
        <v>195</v>
      </c>
      <c r="B38" s="836" t="str">
        <f>VLOOKUP(A38,EQUIPOS!A7:D154,3,FALSE)</f>
        <v xml:space="preserve">Equipo de oxicorte, Capacidad de corte: hasta 6´´ (152mm) </v>
      </c>
      <c r="C38" s="837"/>
      <c r="D38" s="837"/>
      <c r="E38" s="837"/>
      <c r="F38" s="837"/>
      <c r="G38" s="837"/>
      <c r="H38" s="838"/>
      <c r="I38" s="267"/>
      <c r="J38" s="268"/>
      <c r="K38" s="269">
        <f>VLOOKUP(A38,EQUIPOS!A7:D162,4,FALSE)</f>
        <v>9459.9039878782532</v>
      </c>
      <c r="L38" s="270"/>
      <c r="M38" s="271">
        <v>2.375</v>
      </c>
      <c r="N38" s="273">
        <f>K38/M38</f>
        <v>3983.1174685803171</v>
      </c>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1549.7775190231998</v>
      </c>
    </row>
    <row r="43" spans="1:14" ht="15.75" thickBot="1">
      <c r="B43" s="823" t="s">
        <v>953</v>
      </c>
      <c r="C43" s="824"/>
      <c r="D43" s="824"/>
      <c r="E43" s="824"/>
      <c r="F43" s="824"/>
      <c r="G43" s="824"/>
      <c r="H43" s="824"/>
      <c r="I43" s="824"/>
      <c r="J43" s="824"/>
      <c r="K43" s="824"/>
      <c r="L43" s="824"/>
      <c r="M43" s="825"/>
      <c r="N43" s="99">
        <f>SUM(N36:N42)</f>
        <v>93150.515903766078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7">
        <f>'900.2'!N78</f>
        <v>1245.879902116438</v>
      </c>
      <c r="M59" s="828"/>
      <c r="N59" s="287">
        <f>K59*L59</f>
        <v>1245.879902116438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1245.879902116438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182">
        <f>N43+N54+N65+N76</f>
        <v>109894.17099611452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21978.834199222907</v>
      </c>
      <c r="M83" s="858"/>
      <c r="N83" s="51"/>
    </row>
    <row r="84" spans="1:14">
      <c r="B84" s="89" t="s">
        <v>973</v>
      </c>
      <c r="C84" s="90"/>
      <c r="D84" s="90"/>
      <c r="E84" s="90"/>
      <c r="F84" s="90"/>
      <c r="G84" s="90"/>
      <c r="H84" s="90"/>
      <c r="I84" s="87"/>
      <c r="J84" s="88"/>
      <c r="K84" s="304">
        <v>0.05</v>
      </c>
      <c r="L84" s="857">
        <f>N78*K84</f>
        <v>5494.7085498057268</v>
      </c>
      <c r="M84" s="858"/>
      <c r="N84" s="51"/>
    </row>
    <row r="85" spans="1:14" ht="15.75" thickBot="1">
      <c r="B85" s="91" t="s">
        <v>974</v>
      </c>
      <c r="C85" s="92"/>
      <c r="D85" s="92"/>
      <c r="E85" s="92"/>
      <c r="F85" s="92"/>
      <c r="G85" s="92"/>
      <c r="H85" s="92"/>
      <c r="I85" s="93"/>
      <c r="J85" s="94"/>
      <c r="K85" s="305">
        <v>0.05</v>
      </c>
      <c r="L85" s="859">
        <f>N78*K85</f>
        <v>5494.7085498057268</v>
      </c>
      <c r="M85" s="860"/>
      <c r="N85" s="51"/>
    </row>
    <row r="86" spans="1:14" ht="15.75" thickBot="1">
      <c r="B86" s="823" t="s">
        <v>953</v>
      </c>
      <c r="C86" s="824"/>
      <c r="D86" s="824"/>
      <c r="E86" s="824"/>
      <c r="F86" s="824"/>
      <c r="G86" s="824"/>
      <c r="H86" s="824"/>
      <c r="I86" s="824"/>
      <c r="J86" s="824"/>
      <c r="K86" s="824"/>
      <c r="L86" s="824"/>
      <c r="M86" s="825"/>
      <c r="N86" s="52">
        <f>L83+L84+L85</f>
        <v>32968.251298834359</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52">
        <f>N78+N86</f>
        <v>142862.42229494889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1" t="s">
        <v>2205</v>
      </c>
      <c r="C10" s="902"/>
      <c r="D10" s="902"/>
      <c r="E10" s="902"/>
      <c r="F10" s="391" t="s">
        <v>2206</v>
      </c>
      <c r="G10" s="79"/>
      <c r="H10" s="359"/>
      <c r="I10" s="903" t="s">
        <v>2207</v>
      </c>
      <c r="J10" s="903"/>
      <c r="K10" s="392" t="s">
        <v>2206</v>
      </c>
      <c r="L10" s="356"/>
      <c r="M10" s="356"/>
      <c r="N10" s="35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312</v>
      </c>
      <c r="B36" s="836" t="str">
        <f>VLOOKUP(A36,EQUIPOS!A6:D154,3,FALSE)</f>
        <v>Retroexcavadora sobre oruga, potencia 138 HP, balde de 1,5 m3.</v>
      </c>
      <c r="C36" s="837"/>
      <c r="D36" s="837"/>
      <c r="E36" s="837"/>
      <c r="F36" s="837"/>
      <c r="G36" s="837"/>
      <c r="H36" s="838"/>
      <c r="I36" s="267"/>
      <c r="J36" s="268"/>
      <c r="K36" s="269">
        <f>VLOOKUP(A36,EQUIPOS!A6:D161,4,FALSE)</f>
        <v>163839.53877154671</v>
      </c>
      <c r="L36" s="270"/>
      <c r="M36" s="271">
        <v>2.5</v>
      </c>
      <c r="N36" s="272">
        <f>K36/M36</f>
        <v>65535.815508618682</v>
      </c>
    </row>
    <row r="37" spans="1:14">
      <c r="A37" t="s">
        <v>180</v>
      </c>
      <c r="B37" s="836" t="str">
        <f>VLOOKUP(A37,EQUIPOS!A7:D154,3,FALSE)</f>
        <v>Compresor 120 HP, con martillo.</v>
      </c>
      <c r="C37" s="837"/>
      <c r="D37" s="837"/>
      <c r="E37" s="837"/>
      <c r="F37" s="837"/>
      <c r="G37" s="837"/>
      <c r="H37" s="838"/>
      <c r="I37" s="267"/>
      <c r="J37" s="268"/>
      <c r="K37" s="269">
        <f>VLOOKUP(A37,EQUIPOS!A7:D162,4,FALSE)</f>
        <v>52022.962418971518</v>
      </c>
      <c r="L37" s="270"/>
      <c r="M37" s="271">
        <v>2.5</v>
      </c>
      <c r="N37" s="272">
        <f>K37/M37</f>
        <v>20809.184967588608</v>
      </c>
    </row>
    <row r="38" spans="1:14">
      <c r="A38" t="s">
        <v>195</v>
      </c>
      <c r="B38" s="836" t="str">
        <f>VLOOKUP(A38,EQUIPOS!A8:D154,3,FALSE)</f>
        <v xml:space="preserve">Equipo de oxicorte, Capacidad de corte: hasta 6´´ (152mm) </v>
      </c>
      <c r="C38" s="837"/>
      <c r="D38" s="837"/>
      <c r="E38" s="837"/>
      <c r="F38" s="837"/>
      <c r="G38" s="837"/>
      <c r="H38" s="838"/>
      <c r="I38" s="267"/>
      <c r="J38" s="268"/>
      <c r="K38" s="269">
        <f>VLOOKUP(A38,EQUIPOS!A8:D163,4,FALSE)</f>
        <v>9459.9039878782532</v>
      </c>
      <c r="L38" s="270"/>
      <c r="M38" s="271">
        <v>2.5</v>
      </c>
      <c r="N38" s="272">
        <f>K38/M38</f>
        <v>3783.9615951513015</v>
      </c>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294.45772861440798</v>
      </c>
    </row>
    <row r="43" spans="1:14" ht="15.75" thickBot="1">
      <c r="B43" s="823" t="s">
        <v>953</v>
      </c>
      <c r="C43" s="824"/>
      <c r="D43" s="824"/>
      <c r="E43" s="824"/>
      <c r="F43" s="824"/>
      <c r="G43" s="824"/>
      <c r="H43" s="824"/>
      <c r="I43" s="824"/>
      <c r="J43" s="824"/>
      <c r="K43" s="824"/>
      <c r="L43" s="824"/>
      <c r="M43" s="825"/>
      <c r="N43" s="99">
        <f>SUM(N36:N42)</f>
        <v>90423.419799972995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7">
        <f>'900.2'!N78</f>
        <v>1245.879902116438</v>
      </c>
      <c r="M59" s="828"/>
      <c r="N59" s="287">
        <f>K59*L59</f>
        <v>1245.879902116438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1245.879902116438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106392.18613280985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21278.437226561971</v>
      </c>
      <c r="M83" s="858"/>
      <c r="N83" s="51"/>
    </row>
    <row r="84" spans="1:14">
      <c r="B84" s="89" t="s">
        <v>973</v>
      </c>
      <c r="C84" s="90"/>
      <c r="D84" s="90"/>
      <c r="E84" s="90"/>
      <c r="F84" s="90"/>
      <c r="G84" s="90"/>
      <c r="H84" s="90"/>
      <c r="I84" s="87"/>
      <c r="J84" s="88"/>
      <c r="K84" s="304">
        <v>0.05</v>
      </c>
      <c r="L84" s="857">
        <f>N78*K84</f>
        <v>5319.6093066404928</v>
      </c>
      <c r="M84" s="858"/>
      <c r="N84" s="51"/>
    </row>
    <row r="85" spans="1:14" ht="15.75" thickBot="1">
      <c r="B85" s="91" t="s">
        <v>974</v>
      </c>
      <c r="C85" s="92"/>
      <c r="D85" s="92"/>
      <c r="E85" s="92"/>
      <c r="F85" s="92"/>
      <c r="G85" s="92"/>
      <c r="H85" s="92"/>
      <c r="I85" s="93"/>
      <c r="J85" s="94"/>
      <c r="K85" s="305">
        <v>0.05</v>
      </c>
      <c r="L85" s="859">
        <f>N78*K85</f>
        <v>5319.6093066404928</v>
      </c>
      <c r="M85" s="860"/>
      <c r="N85" s="51"/>
    </row>
    <row r="86" spans="1:14" ht="15.75" thickBot="1">
      <c r="B86" s="823" t="s">
        <v>953</v>
      </c>
      <c r="C86" s="824"/>
      <c r="D86" s="824"/>
      <c r="E86" s="824"/>
      <c r="F86" s="824"/>
      <c r="G86" s="824"/>
      <c r="H86" s="824"/>
      <c r="I86" s="824"/>
      <c r="J86" s="824"/>
      <c r="K86" s="824"/>
      <c r="L86" s="824"/>
      <c r="M86" s="825"/>
      <c r="N86" s="52">
        <f>L83+L84+L85</f>
        <v>31917.655839842959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138309.84197265279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1" t="s">
        <v>2205</v>
      </c>
      <c r="C10" s="902"/>
      <c r="D10" s="902"/>
      <c r="E10" s="902"/>
      <c r="F10" s="391" t="s">
        <v>2206</v>
      </c>
      <c r="G10" s="79"/>
      <c r="H10" s="359"/>
      <c r="I10" s="903" t="s">
        <v>2207</v>
      </c>
      <c r="J10" s="903"/>
      <c r="K10" s="392" t="s">
        <v>2206</v>
      </c>
      <c r="L10" s="356"/>
      <c r="M10" s="356"/>
      <c r="N10" s="35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7"/>
      <c r="J36" s="268"/>
      <c r="K36" s="269">
        <f>VLOOKUP(A36,EQUIPOS!A6:D161,4,FALSE)</f>
        <v>156068.88725691455</v>
      </c>
      <c r="L36" s="270"/>
      <c r="M36" s="271">
        <v>9.25</v>
      </c>
      <c r="N36" s="272">
        <f>K36/M36</f>
        <v>16872.312135882654</v>
      </c>
    </row>
    <row r="37" spans="1:14">
      <c r="A37" t="s">
        <v>180</v>
      </c>
      <c r="B37" s="836" t="str">
        <f>VLOOKUP(A37,EQUIPOS!A7:D154,3,FALSE)</f>
        <v>Compresor 120 HP, con martillo.</v>
      </c>
      <c r="C37" s="837"/>
      <c r="D37" s="837"/>
      <c r="E37" s="837"/>
      <c r="F37" s="837"/>
      <c r="G37" s="837"/>
      <c r="H37" s="838"/>
      <c r="I37" s="267"/>
      <c r="J37" s="268"/>
      <c r="K37" s="269">
        <f>VLOOKUP(A37,EQUIPOS!A7:D162,4,FALSE)</f>
        <v>52022.962418971518</v>
      </c>
      <c r="L37" s="270"/>
      <c r="M37" s="271">
        <v>9.25</v>
      </c>
      <c r="N37" s="272">
        <f>K37/M37</f>
        <v>5624.1040452942179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62.666819895785942</v>
      </c>
    </row>
    <row r="43" spans="1:14" ht="15.75" thickBot="1">
      <c r="B43" s="823" t="s">
        <v>953</v>
      </c>
      <c r="C43" s="824"/>
      <c r="D43" s="824"/>
      <c r="E43" s="824"/>
      <c r="F43" s="824"/>
      <c r="G43" s="824"/>
      <c r="H43" s="824"/>
      <c r="I43" s="824"/>
      <c r="J43" s="824"/>
      <c r="K43" s="824"/>
      <c r="L43" s="824"/>
      <c r="M43" s="825"/>
      <c r="N43" s="99">
        <f>SUM(N36:N42)</f>
        <v>22559.083001072657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7">
        <f>'900.2'!N78</f>
        <v>1245.879902116438</v>
      </c>
      <c r="M59" s="828"/>
      <c r="N59" s="287">
        <f>K59*L59</f>
        <v>1245.879902116438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1245.879902116438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26938.303897978392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5387.6607795956788</v>
      </c>
      <c r="M83" s="858"/>
      <c r="N83" s="51"/>
    </row>
    <row r="84" spans="1:14">
      <c r="B84" s="89" t="s">
        <v>973</v>
      </c>
      <c r="C84" s="90"/>
      <c r="D84" s="90"/>
      <c r="E84" s="90"/>
      <c r="F84" s="90"/>
      <c r="G84" s="90"/>
      <c r="H84" s="90"/>
      <c r="I84" s="87"/>
      <c r="J84" s="88"/>
      <c r="K84" s="304">
        <v>0.05</v>
      </c>
      <c r="L84" s="857">
        <f>N78*K84</f>
        <v>1346.9151948989197</v>
      </c>
      <c r="M84" s="858"/>
      <c r="N84" s="51"/>
    </row>
    <row r="85" spans="1:14" ht="15.75" thickBot="1">
      <c r="B85" s="91" t="s">
        <v>974</v>
      </c>
      <c r="C85" s="92"/>
      <c r="D85" s="92"/>
      <c r="E85" s="92"/>
      <c r="F85" s="92"/>
      <c r="G85" s="92"/>
      <c r="H85" s="92"/>
      <c r="I85" s="93"/>
      <c r="J85" s="94"/>
      <c r="K85" s="305">
        <v>0.05</v>
      </c>
      <c r="L85" s="859">
        <f>N78*K85</f>
        <v>1346.9151948989197</v>
      </c>
      <c r="M85" s="860"/>
      <c r="N85" s="51"/>
    </row>
    <row r="86" spans="1:14" ht="15.75" thickBot="1">
      <c r="B86" s="823" t="s">
        <v>953</v>
      </c>
      <c r="C86" s="824"/>
      <c r="D86" s="824"/>
      <c r="E86" s="824"/>
      <c r="F86" s="824"/>
      <c r="G86" s="824"/>
      <c r="H86" s="824"/>
      <c r="I86" s="824"/>
      <c r="J86" s="824"/>
      <c r="K86" s="824"/>
      <c r="L86" s="824"/>
      <c r="M86" s="825"/>
      <c r="N86" s="52">
        <f>L83+L84+L85</f>
        <v>8081.4911693935192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35019.79506737191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180</v>
      </c>
      <c r="B36" s="836" t="str">
        <f>VLOOKUP(A36,EQUIPOS!A6:D154,3,FALSE)</f>
        <v>Compresor 120 HP, con martillo.</v>
      </c>
      <c r="C36" s="837"/>
      <c r="D36" s="837"/>
      <c r="E36" s="837"/>
      <c r="F36" s="837"/>
      <c r="G36" s="837"/>
      <c r="H36" s="838"/>
      <c r="I36" s="267"/>
      <c r="J36" s="268"/>
      <c r="K36" s="269">
        <f>VLOOKUP(A36,EQUIPOS!A6:D161,4,FALSE)</f>
        <v>52022.962418971518</v>
      </c>
      <c r="L36" s="270"/>
      <c r="M36" s="271">
        <v>2.5</v>
      </c>
      <c r="N36" s="272">
        <f>K36/M36</f>
        <v>20809.184967588608</v>
      </c>
    </row>
    <row r="37" spans="1:14">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1251.8099</v>
      </c>
    </row>
    <row r="43" spans="1:14" ht="15.75" thickBot="1">
      <c r="B43" s="823" t="s">
        <v>953</v>
      </c>
      <c r="C43" s="824"/>
      <c r="D43" s="824"/>
      <c r="E43" s="824"/>
      <c r="F43" s="824"/>
      <c r="G43" s="824"/>
      <c r="H43" s="824"/>
      <c r="I43" s="824"/>
      <c r="J43" s="824"/>
      <c r="K43" s="824"/>
      <c r="L43" s="824"/>
      <c r="M43" s="825"/>
      <c r="N43" s="99">
        <f>SUM(N36:N42)</f>
        <v>22060.994867588608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7">
        <f>'900.2'!N78</f>
        <v>1245.879902116438</v>
      </c>
      <c r="M59" s="828"/>
      <c r="N59" s="287">
        <f>K59*L59</f>
        <v>1245.879902116438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1245.879902116438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35824.973769705044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7164.9947539410095</v>
      </c>
      <c r="M83" s="858"/>
      <c r="N83" s="51"/>
    </row>
    <row r="84" spans="1:14">
      <c r="B84" s="89" t="s">
        <v>973</v>
      </c>
      <c r="C84" s="90"/>
      <c r="D84" s="90"/>
      <c r="E84" s="90"/>
      <c r="F84" s="90"/>
      <c r="G84" s="90"/>
      <c r="H84" s="90"/>
      <c r="I84" s="87"/>
      <c r="J84" s="88"/>
      <c r="K84" s="304">
        <v>0.05</v>
      </c>
      <c r="L84" s="857">
        <f>N78*K84</f>
        <v>1791.2486884852524</v>
      </c>
      <c r="M84" s="858"/>
      <c r="N84" s="51"/>
    </row>
    <row r="85" spans="1:14" ht="15.75" thickBot="1">
      <c r="B85" s="91" t="s">
        <v>974</v>
      </c>
      <c r="C85" s="92"/>
      <c r="D85" s="92"/>
      <c r="E85" s="92"/>
      <c r="F85" s="92"/>
      <c r="G85" s="92"/>
      <c r="H85" s="92"/>
      <c r="I85" s="93"/>
      <c r="J85" s="94"/>
      <c r="K85" s="305">
        <v>0.05</v>
      </c>
      <c r="L85" s="859">
        <f>N78*K85</f>
        <v>1791.2486884852524</v>
      </c>
      <c r="M85" s="860"/>
      <c r="N85" s="51"/>
    </row>
    <row r="86" spans="1:14" ht="15.75" thickBot="1">
      <c r="B86" s="823" t="s">
        <v>953</v>
      </c>
      <c r="C86" s="824"/>
      <c r="D86" s="824"/>
      <c r="E86" s="824"/>
      <c r="F86" s="824"/>
      <c r="G86" s="824"/>
      <c r="H86" s="824"/>
      <c r="I86" s="824"/>
      <c r="J86" s="824"/>
      <c r="K86" s="824"/>
      <c r="L86" s="824"/>
      <c r="M86" s="825"/>
      <c r="N86" s="52">
        <f>L83+L84+L85</f>
        <v>10747.492130911513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46572.46590061656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7"/>
      <c r="J36" s="268"/>
      <c r="K36" s="269">
        <f>VLOOKUP(A36,EQUIPOS!A6:D161,4,FALSE)</f>
        <v>156068.88725691455</v>
      </c>
      <c r="L36" s="270"/>
      <c r="M36" s="271">
        <v>2.375</v>
      </c>
      <c r="N36" s="272">
        <f>K36/M36</f>
        <v>65713.215687121919</v>
      </c>
    </row>
    <row r="37" spans="1:14">
      <c r="A37" t="s">
        <v>180</v>
      </c>
      <c r="B37" s="836" t="str">
        <f>VLOOKUP(A37,EQUIPOS!A7:D154,3,FALSE)</f>
        <v>Compresor 120 HP, con martillo.</v>
      </c>
      <c r="C37" s="837"/>
      <c r="D37" s="837"/>
      <c r="E37" s="837"/>
      <c r="F37" s="837"/>
      <c r="G37" s="837"/>
      <c r="H37" s="838"/>
      <c r="I37" s="267"/>
      <c r="J37" s="268"/>
      <c r="K37" s="269">
        <f>VLOOKUP(A37,EQUIPOS!A7:D162,4,FALSE)</f>
        <v>52022.962418971518</v>
      </c>
      <c r="L37" s="270"/>
      <c r="M37" s="271">
        <v>2.375</v>
      </c>
      <c r="N37" s="272">
        <f>K37/M37</f>
        <v>21904.40522904064</v>
      </c>
    </row>
    <row r="38" spans="1:14">
      <c r="A38" t="s">
        <v>195</v>
      </c>
      <c r="B38" s="836" t="str">
        <f>VLOOKUP(A38,EQUIPOS!A8:D154,3,FALSE)</f>
        <v xml:space="preserve">Equipo de oxicorte, Capacidad de corte: hasta 6´´ (152mm) </v>
      </c>
      <c r="C38" s="837"/>
      <c r="D38" s="837"/>
      <c r="E38" s="837"/>
      <c r="F38" s="837"/>
      <c r="G38" s="837"/>
      <c r="H38" s="838"/>
      <c r="I38" s="267"/>
      <c r="J38" s="268"/>
      <c r="K38" s="269">
        <f>VLOOKUP(A38,EQUIPOS!A8:D163,4,FALSE)</f>
        <v>9459.9039878782532</v>
      </c>
      <c r="L38" s="270"/>
      <c r="M38" s="271">
        <v>2.375</v>
      </c>
      <c r="N38" s="272">
        <f>K38/M38</f>
        <v>3983.1174685803171</v>
      </c>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1549.7775190231998</v>
      </c>
    </row>
    <row r="43" spans="1:14" ht="15.75" thickBot="1">
      <c r="B43" s="823" t="s">
        <v>953</v>
      </c>
      <c r="C43" s="824"/>
      <c r="D43" s="824"/>
      <c r="E43" s="824"/>
      <c r="F43" s="824"/>
      <c r="G43" s="824"/>
      <c r="H43" s="824"/>
      <c r="I43" s="824"/>
      <c r="J43" s="824"/>
      <c r="K43" s="824"/>
      <c r="L43" s="824"/>
      <c r="M43" s="825"/>
      <c r="N43" s="99">
        <f>SUM(N36:N42)</f>
        <v>93150.515903766078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7">
        <f>'900.2'!N78</f>
        <v>1245.879902116438</v>
      </c>
      <c r="M59" s="828"/>
      <c r="N59" s="287">
        <f>K59*L59</f>
        <v>1245.879902116438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1245.879902116438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109894.17099611452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21978.834199222907</v>
      </c>
      <c r="M83" s="858"/>
      <c r="N83" s="51"/>
    </row>
    <row r="84" spans="1:14">
      <c r="B84" s="89" t="s">
        <v>973</v>
      </c>
      <c r="C84" s="90"/>
      <c r="D84" s="90"/>
      <c r="E84" s="90"/>
      <c r="F84" s="90"/>
      <c r="G84" s="90"/>
      <c r="H84" s="90"/>
      <c r="I84" s="87"/>
      <c r="J84" s="88"/>
      <c r="K84" s="304">
        <v>0.05</v>
      </c>
      <c r="L84" s="857">
        <f>N78*K84</f>
        <v>5494.7085498057268</v>
      </c>
      <c r="M84" s="858"/>
      <c r="N84" s="51"/>
    </row>
    <row r="85" spans="1:14" ht="15.75" thickBot="1">
      <c r="B85" s="91" t="s">
        <v>974</v>
      </c>
      <c r="C85" s="92"/>
      <c r="D85" s="92"/>
      <c r="E85" s="92"/>
      <c r="F85" s="92"/>
      <c r="G85" s="92"/>
      <c r="H85" s="92"/>
      <c r="I85" s="93"/>
      <c r="J85" s="94"/>
      <c r="K85" s="305">
        <v>0.05</v>
      </c>
      <c r="L85" s="859">
        <f>N78*K85</f>
        <v>5494.7085498057268</v>
      </c>
      <c r="M85" s="860"/>
      <c r="N85" s="51"/>
    </row>
    <row r="86" spans="1:14" ht="15.75" thickBot="1">
      <c r="B86" s="823" t="s">
        <v>953</v>
      </c>
      <c r="C86" s="824"/>
      <c r="D86" s="824"/>
      <c r="E86" s="824"/>
      <c r="F86" s="824"/>
      <c r="G86" s="824"/>
      <c r="H86" s="824"/>
      <c r="I86" s="824"/>
      <c r="J86" s="824"/>
      <c r="K86" s="824"/>
      <c r="L86" s="824"/>
      <c r="M86" s="825"/>
      <c r="N86" s="52">
        <f>L83+L84+L85</f>
        <v>32968.251298834359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142862.42229494889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312</v>
      </c>
      <c r="B36" s="836" t="str">
        <f>VLOOKUP(A36,EQUIPOS!A6:D154,3,FALSE)</f>
        <v>Retroexcavadora sobre oruga, potencia 138 HP, balde de 1,5 m3.</v>
      </c>
      <c r="C36" s="837"/>
      <c r="D36" s="837"/>
      <c r="E36" s="837"/>
      <c r="F36" s="837"/>
      <c r="G36" s="837"/>
      <c r="H36" s="838"/>
      <c r="I36" s="267"/>
      <c r="J36" s="268"/>
      <c r="K36" s="269">
        <f>VLOOKUP(A36,EQUIPOS!A6:D161,4,FALSE)</f>
        <v>163839.53877154671</v>
      </c>
      <c r="L36" s="270"/>
      <c r="M36" s="271">
        <v>2.5</v>
      </c>
      <c r="N36" s="272">
        <f>K36/M36</f>
        <v>65535.815508618682</v>
      </c>
    </row>
    <row r="37" spans="1:14">
      <c r="A37" t="s">
        <v>180</v>
      </c>
      <c r="B37" s="836" t="str">
        <f>VLOOKUP(A37,EQUIPOS!A7:D154,3,FALSE)</f>
        <v>Compresor 120 HP, con martillo.</v>
      </c>
      <c r="C37" s="837"/>
      <c r="D37" s="837"/>
      <c r="E37" s="837"/>
      <c r="F37" s="837"/>
      <c r="G37" s="837"/>
      <c r="H37" s="838"/>
      <c r="I37" s="267"/>
      <c r="J37" s="268"/>
      <c r="K37" s="269">
        <f>VLOOKUP(A37,EQUIPOS!A7:D162,4,FALSE)</f>
        <v>52022.962418971518</v>
      </c>
      <c r="L37" s="270"/>
      <c r="M37" s="271">
        <v>2.5</v>
      </c>
      <c r="N37" s="272">
        <f>K37/M37</f>
        <v>20809.184967588608</v>
      </c>
    </row>
    <row r="38" spans="1:14">
      <c r="A38" t="s">
        <v>195</v>
      </c>
      <c r="B38" s="836" t="str">
        <f>VLOOKUP(A38,EQUIPOS!A8:D154,3,FALSE)</f>
        <v xml:space="preserve">Equipo de oxicorte, Capacidad de corte: hasta 6´´ (152mm) </v>
      </c>
      <c r="C38" s="837"/>
      <c r="D38" s="837"/>
      <c r="E38" s="837"/>
      <c r="F38" s="837"/>
      <c r="G38" s="837"/>
      <c r="H38" s="838"/>
      <c r="I38" s="267"/>
      <c r="J38" s="268"/>
      <c r="K38" s="269">
        <f>VLOOKUP(A38,EQUIPOS!A8:D163,4,FALSE)</f>
        <v>9459.9039878782532</v>
      </c>
      <c r="L38" s="270"/>
      <c r="M38" s="271">
        <v>2.5</v>
      </c>
      <c r="N38" s="272">
        <f>K38/M38</f>
        <v>3783.9615951513015</v>
      </c>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294.45772861440798</v>
      </c>
    </row>
    <row r="43" spans="1:14" ht="15.75" thickBot="1">
      <c r="B43" s="823" t="s">
        <v>953</v>
      </c>
      <c r="C43" s="824"/>
      <c r="D43" s="824"/>
      <c r="E43" s="824"/>
      <c r="F43" s="824"/>
      <c r="G43" s="824"/>
      <c r="H43" s="824"/>
      <c r="I43" s="824"/>
      <c r="J43" s="824"/>
      <c r="K43" s="824"/>
      <c r="L43" s="824"/>
      <c r="M43" s="825"/>
      <c r="N43" s="99">
        <f>SUM(N36:N42)</f>
        <v>90423.419799972995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7">
        <f>'900.2'!N78</f>
        <v>1245.879902116438</v>
      </c>
      <c r="M59" s="828"/>
      <c r="N59" s="287">
        <f>K59*L59</f>
        <v>1245.879902116438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1245.879902116438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14722.886430720398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106392.18613280985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21278.437226561971</v>
      </c>
      <c r="M83" s="858"/>
      <c r="N83" s="51"/>
    </row>
    <row r="84" spans="1:14">
      <c r="B84" s="89" t="s">
        <v>973</v>
      </c>
      <c r="C84" s="90"/>
      <c r="D84" s="90"/>
      <c r="E84" s="90"/>
      <c r="F84" s="90"/>
      <c r="G84" s="90"/>
      <c r="H84" s="90"/>
      <c r="I84" s="87"/>
      <c r="J84" s="88"/>
      <c r="K84" s="304">
        <v>0.05</v>
      </c>
      <c r="L84" s="857">
        <f>N78*K84</f>
        <v>5319.6093066404928</v>
      </c>
      <c r="M84" s="858"/>
      <c r="N84" s="51"/>
    </row>
    <row r="85" spans="1:14" ht="15.75" thickBot="1">
      <c r="B85" s="91" t="s">
        <v>974</v>
      </c>
      <c r="C85" s="92"/>
      <c r="D85" s="92"/>
      <c r="E85" s="92"/>
      <c r="F85" s="92"/>
      <c r="G85" s="92"/>
      <c r="H85" s="92"/>
      <c r="I85" s="93"/>
      <c r="J85" s="94"/>
      <c r="K85" s="305">
        <v>0.05</v>
      </c>
      <c r="L85" s="859">
        <f>N78*K85</f>
        <v>5319.6093066404928</v>
      </c>
      <c r="M85" s="860"/>
      <c r="N85" s="51"/>
    </row>
    <row r="86" spans="1:14" ht="15.75" thickBot="1">
      <c r="B86" s="823" t="s">
        <v>953</v>
      </c>
      <c r="C86" s="824"/>
      <c r="D86" s="824"/>
      <c r="E86" s="824"/>
      <c r="F86" s="824"/>
      <c r="G86" s="824"/>
      <c r="H86" s="824"/>
      <c r="I86" s="824"/>
      <c r="J86" s="824"/>
      <c r="K86" s="824"/>
      <c r="L86" s="824"/>
      <c r="M86" s="825"/>
      <c r="N86" s="52">
        <f>L83+L84+L85</f>
        <v>31917.655839842959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138309.84197265279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312</v>
      </c>
      <c r="B36" s="836" t="str">
        <f>VLOOKUP(A36,EQUIPOS!A6:D154,3,FALSE)</f>
        <v>Retroexcavadora sobre oruga, potencia 138 HP, balde de 1,5 m3.</v>
      </c>
      <c r="C36" s="837"/>
      <c r="D36" s="837"/>
      <c r="E36" s="837"/>
      <c r="F36" s="837"/>
      <c r="G36" s="837"/>
      <c r="H36" s="838"/>
      <c r="I36" s="267"/>
      <c r="J36" s="268"/>
      <c r="K36" s="269">
        <f>VLOOKUP(A36,EQUIPOS!A6:D161,4,FALSE)</f>
        <v>163839.53877154671</v>
      </c>
      <c r="L36" s="270"/>
      <c r="M36" s="271">
        <v>2.5</v>
      </c>
      <c r="N36" s="272">
        <f>K36/M36</f>
        <v>65535.815508618682</v>
      </c>
    </row>
    <row r="37" spans="1:14">
      <c r="A37" t="s">
        <v>180</v>
      </c>
      <c r="B37" s="836" t="str">
        <f>VLOOKUP(A37,EQUIPOS!A7:D154,3,FALSE)</f>
        <v>Compresor 120 HP, con martillo.</v>
      </c>
      <c r="C37" s="837"/>
      <c r="D37" s="837"/>
      <c r="E37" s="837"/>
      <c r="F37" s="837"/>
      <c r="G37" s="837"/>
      <c r="H37" s="838"/>
      <c r="I37" s="267"/>
      <c r="J37" s="268"/>
      <c r="K37" s="269">
        <f>VLOOKUP(A37,EQUIPOS!A7:D162,4,FALSE)</f>
        <v>52022.962418971518</v>
      </c>
      <c r="L37" s="270"/>
      <c r="M37" s="271">
        <v>2.5</v>
      </c>
      <c r="N37" s="272">
        <f>K37/M37</f>
        <v>20809.184967588608</v>
      </c>
    </row>
    <row r="38" spans="1:14">
      <c r="A38" t="s">
        <v>195</v>
      </c>
      <c r="B38" s="836" t="str">
        <f>VLOOKUP(A38,EQUIPOS!A8:D154,3,FALSE)</f>
        <v xml:space="preserve">Equipo de oxicorte, Capacidad de corte: hasta 6´´ (152mm) </v>
      </c>
      <c r="C38" s="837"/>
      <c r="D38" s="837"/>
      <c r="E38" s="837"/>
      <c r="F38" s="837"/>
      <c r="G38" s="837"/>
      <c r="H38" s="838"/>
      <c r="I38" s="267"/>
      <c r="J38" s="268"/>
      <c r="K38" s="269">
        <f>VLOOKUP(A38,EQUIPOS!A8:D163,4,FALSE)</f>
        <v>9459.9039878782532</v>
      </c>
      <c r="L38" s="270"/>
      <c r="M38" s="271">
        <v>2.5</v>
      </c>
      <c r="N38" s="272">
        <f>K38/M38</f>
        <v>3783.9615951513015</v>
      </c>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231.86723361440795</v>
      </c>
    </row>
    <row r="43" spans="1:14" ht="15.75" thickBot="1">
      <c r="B43" s="823" t="s">
        <v>953</v>
      </c>
      <c r="C43" s="824"/>
      <c r="D43" s="824"/>
      <c r="E43" s="824"/>
      <c r="F43" s="824"/>
      <c r="G43" s="824"/>
      <c r="H43" s="824"/>
      <c r="I43" s="824"/>
      <c r="J43" s="824"/>
      <c r="K43" s="824"/>
      <c r="L43" s="824"/>
      <c r="M43" s="825"/>
      <c r="N43" s="99">
        <f>SUM(N36:N42)</f>
        <v>90360.829304972998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7">
        <f>'900.2'!N78</f>
        <v>1245.879902116438</v>
      </c>
      <c r="M59" s="828"/>
      <c r="N59" s="287">
        <f>K59*L59</f>
        <v>1744.2318629630131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1744.2318629630131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11593.361680720398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103698.42284865641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20739.684569731282</v>
      </c>
      <c r="M83" s="858"/>
      <c r="N83" s="51"/>
    </row>
    <row r="84" spans="1:14">
      <c r="B84" s="89" t="s">
        <v>973</v>
      </c>
      <c r="C84" s="90"/>
      <c r="D84" s="90"/>
      <c r="E84" s="90"/>
      <c r="F84" s="90"/>
      <c r="G84" s="90"/>
      <c r="H84" s="90"/>
      <c r="I84" s="87"/>
      <c r="J84" s="88"/>
      <c r="K84" s="304">
        <v>0.05</v>
      </c>
      <c r="L84" s="857">
        <f>N78*K84</f>
        <v>5184.9211424328205</v>
      </c>
      <c r="M84" s="858"/>
      <c r="N84" s="51"/>
    </row>
    <row r="85" spans="1:14" ht="15.75" thickBot="1">
      <c r="B85" s="91" t="s">
        <v>974</v>
      </c>
      <c r="C85" s="92"/>
      <c r="D85" s="92"/>
      <c r="E85" s="92"/>
      <c r="F85" s="92"/>
      <c r="G85" s="92"/>
      <c r="H85" s="92"/>
      <c r="I85" s="93"/>
      <c r="J85" s="94"/>
      <c r="K85" s="305">
        <v>0.05</v>
      </c>
      <c r="L85" s="859">
        <f>N78*K85</f>
        <v>5184.9211424328205</v>
      </c>
      <c r="M85" s="860"/>
      <c r="N85" s="51"/>
    </row>
    <row r="86" spans="1:14" ht="15.75" thickBot="1">
      <c r="B86" s="823" t="s">
        <v>953</v>
      </c>
      <c r="C86" s="824"/>
      <c r="D86" s="824"/>
      <c r="E86" s="824"/>
      <c r="F86" s="824"/>
      <c r="G86" s="824"/>
      <c r="H86" s="824"/>
      <c r="I86" s="824"/>
      <c r="J86" s="824"/>
      <c r="K86" s="824"/>
      <c r="L86" s="824"/>
      <c r="M86" s="825"/>
      <c r="N86" s="52">
        <f>L83+L84+L85</f>
        <v>31109.526854596923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134807.94970325334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7"/>
      <c r="J36" s="268"/>
      <c r="K36" s="269">
        <f>VLOOKUP(A36,EQUIPOS!A6:D161,4,FALSE)</f>
        <v>156068.88725691455</v>
      </c>
      <c r="L36" s="270"/>
      <c r="M36" s="271">
        <v>22</v>
      </c>
      <c r="N36" s="272">
        <f>K36/M36</f>
        <v>7094.0403298597521</v>
      </c>
    </row>
    <row r="37" spans="1:14">
      <c r="A37" t="s">
        <v>180</v>
      </c>
      <c r="B37" s="836" t="str">
        <f>VLOOKUP(A37,EQUIPOS!A7:D154,3,FALSE)</f>
        <v>Compresor 120 HP, con martillo.</v>
      </c>
      <c r="C37" s="837"/>
      <c r="D37" s="837"/>
      <c r="E37" s="837"/>
      <c r="F37" s="837"/>
      <c r="G37" s="837"/>
      <c r="H37" s="838"/>
      <c r="I37" s="267"/>
      <c r="J37" s="268"/>
      <c r="K37" s="269">
        <f>VLOOKUP(A37,EQUIPOS!A7:D162,4,FALSE)</f>
        <v>52022.962418971518</v>
      </c>
      <c r="L37" s="270"/>
      <c r="M37" s="271">
        <v>22</v>
      </c>
      <c r="N37" s="272">
        <f>K37/M37</f>
        <v>2364.6801099532508</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26.34854927436454</v>
      </c>
    </row>
    <row r="43" spans="1:14" ht="15.75" thickBot="1">
      <c r="B43" s="823" t="s">
        <v>953</v>
      </c>
      <c r="C43" s="824"/>
      <c r="D43" s="824"/>
      <c r="E43" s="824"/>
      <c r="F43" s="824"/>
      <c r="G43" s="824"/>
      <c r="H43" s="824"/>
      <c r="I43" s="824"/>
      <c r="J43" s="824"/>
      <c r="K43" s="824"/>
      <c r="L43" s="824"/>
      <c r="M43" s="825"/>
      <c r="N43" s="99">
        <f>SUM(N36:N42)</f>
        <v>9485.0689890873673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7">
        <f>'900.2'!N78</f>
        <v>1245.879902116438</v>
      </c>
      <c r="M59" s="828"/>
      <c r="N59" s="287">
        <f>K59*L59</f>
        <v>523.26955888890393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523.26955888890393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1317.427463718227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11325.766011694497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2265.1532023388995</v>
      </c>
      <c r="M83" s="858"/>
      <c r="N83" s="51"/>
    </row>
    <row r="84" spans="1:14">
      <c r="B84" s="89" t="s">
        <v>973</v>
      </c>
      <c r="C84" s="90"/>
      <c r="D84" s="90"/>
      <c r="E84" s="90"/>
      <c r="F84" s="90"/>
      <c r="G84" s="90"/>
      <c r="H84" s="90"/>
      <c r="I84" s="87"/>
      <c r="J84" s="88"/>
      <c r="K84" s="304">
        <v>0.05</v>
      </c>
      <c r="L84" s="857">
        <f>N78*K84</f>
        <v>566.28830058472488</v>
      </c>
      <c r="M84" s="858"/>
      <c r="N84" s="51"/>
    </row>
    <row r="85" spans="1:14" ht="15.75" thickBot="1">
      <c r="B85" s="91" t="s">
        <v>974</v>
      </c>
      <c r="C85" s="92"/>
      <c r="D85" s="92"/>
      <c r="E85" s="92"/>
      <c r="F85" s="92"/>
      <c r="G85" s="92"/>
      <c r="H85" s="92"/>
      <c r="I85" s="93"/>
      <c r="J85" s="94"/>
      <c r="K85" s="305">
        <v>0.05</v>
      </c>
      <c r="L85" s="859">
        <f>N78*K85</f>
        <v>566.28830058472488</v>
      </c>
      <c r="M85" s="860"/>
      <c r="N85" s="51"/>
    </row>
    <row r="86" spans="1:14" ht="15.75" thickBot="1">
      <c r="B86" s="823" t="s">
        <v>953</v>
      </c>
      <c r="C86" s="824"/>
      <c r="D86" s="824"/>
      <c r="E86" s="824"/>
      <c r="F86" s="824"/>
      <c r="G86" s="824"/>
      <c r="H86" s="824"/>
      <c r="I86" s="824"/>
      <c r="J86" s="824"/>
      <c r="K86" s="824"/>
      <c r="L86" s="824"/>
      <c r="M86" s="825"/>
      <c r="N86" s="52">
        <f>L83+L84+L85</f>
        <v>3397.7298035083491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14723.495815202847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7"/>
      <c r="J36" s="268"/>
      <c r="K36" s="269">
        <f>VLOOKUP(A36,EQUIPOS!A6:D161,4,FALSE)</f>
        <v>156068.88725691455</v>
      </c>
      <c r="L36" s="270"/>
      <c r="M36" s="271">
        <v>22</v>
      </c>
      <c r="N36" s="272">
        <f>K36/M36</f>
        <v>7094.0403298597521</v>
      </c>
    </row>
    <row r="37" spans="1:14">
      <c r="A37" t="s">
        <v>180</v>
      </c>
      <c r="B37" s="836" t="str">
        <f>VLOOKUP(A37,EQUIPOS!A7:D154,3,FALSE)</f>
        <v>Compresor 120 HP, con martillo.</v>
      </c>
      <c r="C37" s="837"/>
      <c r="D37" s="837"/>
      <c r="E37" s="837"/>
      <c r="F37" s="837"/>
      <c r="G37" s="837"/>
      <c r="H37" s="838"/>
      <c r="I37" s="267"/>
      <c r="J37" s="268"/>
      <c r="K37" s="269">
        <f>VLOOKUP(A37,EQUIPOS!A7:D162,4,FALSE)</f>
        <v>52022.962418971518</v>
      </c>
      <c r="L37" s="270"/>
      <c r="M37" s="271">
        <v>22</v>
      </c>
      <c r="N37" s="272">
        <f>K37/M37</f>
        <v>2364.6801099532508</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26.34854927436454</v>
      </c>
    </row>
    <row r="43" spans="1:14" ht="15.75" thickBot="1">
      <c r="B43" s="823" t="s">
        <v>953</v>
      </c>
      <c r="C43" s="824"/>
      <c r="D43" s="824"/>
      <c r="E43" s="824"/>
      <c r="F43" s="824"/>
      <c r="G43" s="824"/>
      <c r="H43" s="824"/>
      <c r="I43" s="824"/>
      <c r="J43" s="824"/>
      <c r="K43" s="824"/>
      <c r="L43" s="824"/>
      <c r="M43" s="825"/>
      <c r="N43" s="99">
        <f>SUM(N36:N42)</f>
        <v>9485.0689890873673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7">
        <f>'900.2'!N78</f>
        <v>1245.879902116438</v>
      </c>
      <c r="M59" s="828"/>
      <c r="N59" s="287">
        <f>K59*L59</f>
        <v>261.63477944445196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261.63477944445196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1317.427463718227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11064.131232250045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2212.826246450009</v>
      </c>
      <c r="M83" s="858"/>
      <c r="N83" s="51"/>
    </row>
    <row r="84" spans="1:14">
      <c r="B84" s="89" t="s">
        <v>973</v>
      </c>
      <c r="C84" s="90"/>
      <c r="D84" s="90"/>
      <c r="E84" s="90"/>
      <c r="F84" s="90"/>
      <c r="G84" s="90"/>
      <c r="H84" s="90"/>
      <c r="I84" s="87"/>
      <c r="J84" s="88"/>
      <c r="K84" s="304">
        <v>0.05</v>
      </c>
      <c r="L84" s="857">
        <f>N78*K84</f>
        <v>553.20656161250224</v>
      </c>
      <c r="M84" s="858"/>
      <c r="N84" s="51"/>
    </row>
    <row r="85" spans="1:14" ht="15.75" thickBot="1">
      <c r="B85" s="91" t="s">
        <v>974</v>
      </c>
      <c r="C85" s="92"/>
      <c r="D85" s="92"/>
      <c r="E85" s="92"/>
      <c r="F85" s="92"/>
      <c r="G85" s="92"/>
      <c r="H85" s="92"/>
      <c r="I85" s="93"/>
      <c r="J85" s="94"/>
      <c r="K85" s="305">
        <v>0.05</v>
      </c>
      <c r="L85" s="859">
        <f>N78*K85</f>
        <v>553.20656161250224</v>
      </c>
      <c r="M85" s="860"/>
      <c r="N85" s="51"/>
    </row>
    <row r="86" spans="1:14" ht="15.75" thickBot="1">
      <c r="B86" s="823" t="s">
        <v>953</v>
      </c>
      <c r="C86" s="824"/>
      <c r="D86" s="824"/>
      <c r="E86" s="824"/>
      <c r="F86" s="824"/>
      <c r="G86" s="824"/>
      <c r="H86" s="824"/>
      <c r="I86" s="824"/>
      <c r="J86" s="824"/>
      <c r="K86" s="824"/>
      <c r="L86" s="824"/>
      <c r="M86" s="825"/>
      <c r="N86" s="52">
        <f>L83+L84+L85</f>
        <v>3319.2393696750137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14383.370601925059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180</v>
      </c>
      <c r="B36" s="836" t="str">
        <f>VLOOKUP(A36,EQUIPOS!A6:D154,3,FALSE)</f>
        <v>Compresor 120 HP, con martillo.</v>
      </c>
      <c r="C36" s="837"/>
      <c r="D36" s="837"/>
      <c r="E36" s="837"/>
      <c r="F36" s="837"/>
      <c r="G36" s="837"/>
      <c r="H36" s="838"/>
      <c r="I36" s="267"/>
      <c r="J36" s="268"/>
      <c r="K36" s="269">
        <f>VLOOKUP(A36,EQUIPOS!A6:D161,4,FALSE)</f>
        <v>52022.962418971518</v>
      </c>
      <c r="L36" s="270"/>
      <c r="M36" s="271">
        <v>20</v>
      </c>
      <c r="N36" s="272">
        <f>K36/M36</f>
        <v>2601.148120948576</v>
      </c>
    </row>
    <row r="37" spans="1:14">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78.238118749999998</v>
      </c>
    </row>
    <row r="43" spans="1:14" ht="15.75" thickBot="1">
      <c r="B43" s="823" t="s">
        <v>953</v>
      </c>
      <c r="C43" s="824"/>
      <c r="D43" s="824"/>
      <c r="E43" s="824"/>
      <c r="F43" s="824"/>
      <c r="G43" s="824"/>
      <c r="H43" s="824"/>
      <c r="I43" s="824"/>
      <c r="J43" s="824"/>
      <c r="K43" s="824"/>
      <c r="L43" s="824"/>
      <c r="M43" s="825"/>
      <c r="N43" s="99">
        <f>SUM(N36:N42)</f>
        <v>2679.386239698576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7">
        <f>'900.2'!N78</f>
        <v>1245.879902116438</v>
      </c>
      <c r="M59" s="828"/>
      <c r="N59" s="287">
        <f>K59*L59</f>
        <v>99.670392169315036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99.670392169315036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782.3811874999999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3561.4378193678913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712.28756387357828</v>
      </c>
      <c r="M83" s="858"/>
      <c r="N83" s="51"/>
    </row>
    <row r="84" spans="1:14">
      <c r="B84" s="89" t="s">
        <v>973</v>
      </c>
      <c r="C84" s="90"/>
      <c r="D84" s="90"/>
      <c r="E84" s="90"/>
      <c r="F84" s="90"/>
      <c r="G84" s="90"/>
      <c r="H84" s="90"/>
      <c r="I84" s="87"/>
      <c r="J84" s="88"/>
      <c r="K84" s="304">
        <v>0.05</v>
      </c>
      <c r="L84" s="857">
        <f>N78*K84</f>
        <v>178.07189096839457</v>
      </c>
      <c r="M84" s="858"/>
      <c r="N84" s="51"/>
    </row>
    <row r="85" spans="1:14" ht="15.75" thickBot="1">
      <c r="B85" s="91" t="s">
        <v>974</v>
      </c>
      <c r="C85" s="92"/>
      <c r="D85" s="92"/>
      <c r="E85" s="92"/>
      <c r="F85" s="92"/>
      <c r="G85" s="92"/>
      <c r="H85" s="92"/>
      <c r="I85" s="93"/>
      <c r="J85" s="94"/>
      <c r="K85" s="305">
        <v>0.05</v>
      </c>
      <c r="L85" s="859">
        <f>N78*K85</f>
        <v>178.07189096839457</v>
      </c>
      <c r="M85" s="860"/>
      <c r="N85" s="51"/>
    </row>
    <row r="86" spans="1:14" ht="15.75" thickBot="1">
      <c r="B86" s="823" t="s">
        <v>953</v>
      </c>
      <c r="C86" s="824"/>
      <c r="D86" s="824"/>
      <c r="E86" s="824"/>
      <c r="F86" s="824"/>
      <c r="G86" s="824"/>
      <c r="H86" s="824"/>
      <c r="I86" s="824"/>
      <c r="J86" s="824"/>
      <c r="K86" s="824"/>
      <c r="L86" s="824"/>
      <c r="M86" s="825"/>
      <c r="N86" s="52">
        <f>L83+L84+L85</f>
        <v>1068.4313458103675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4629.8691651782592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195</v>
      </c>
      <c r="B36" s="836" t="str">
        <f>VLOOKUP(A36,EQUIPOS!A6:D154,3,FALSE)</f>
        <v xml:space="preserve">Equipo de oxicorte, Capacidad de corte: hasta 6´´ (152mm) </v>
      </c>
      <c r="C36" s="837"/>
      <c r="D36" s="837"/>
      <c r="E36" s="837"/>
      <c r="F36" s="837"/>
      <c r="G36" s="837"/>
      <c r="H36" s="838"/>
      <c r="I36" s="267"/>
      <c r="J36" s="268"/>
      <c r="K36" s="269">
        <f>VLOOKUP(A36,EQUIPOS!A6:D161,4,FALSE)</f>
        <v>9459.9039878782532</v>
      </c>
      <c r="L36" s="270"/>
      <c r="M36" s="271">
        <v>321</v>
      </c>
      <c r="N36" s="272">
        <f>K36/M36</f>
        <v>29.470105881240663</v>
      </c>
    </row>
    <row r="37" spans="1:14">
      <c r="A37" t="s">
        <v>248</v>
      </c>
      <c r="B37" s="836" t="str">
        <f>VLOOKUP(A37,EQUIPOS!A7:D154,3,FALSE)</f>
        <v>Grúa telescópica de 50 Ton.</v>
      </c>
      <c r="C37" s="837"/>
      <c r="D37" s="837"/>
      <c r="E37" s="837"/>
      <c r="F37" s="837"/>
      <c r="G37" s="837"/>
      <c r="H37" s="838"/>
      <c r="I37" s="267"/>
      <c r="J37" s="268"/>
      <c r="K37" s="269">
        <f>VLOOKUP(A37,EQUIPOS!A7:D162,4,FALSE)</f>
        <v>330282.88439398591</v>
      </c>
      <c r="L37" s="270"/>
      <c r="M37" s="271">
        <v>321</v>
      </c>
      <c r="N37" s="272">
        <f>K37/M37</f>
        <v>1028.9186429719186</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19.498596573208722</v>
      </c>
    </row>
    <row r="43" spans="1:14" ht="15.75" thickBot="1">
      <c r="B43" s="823" t="s">
        <v>953</v>
      </c>
      <c r="C43" s="824"/>
      <c r="D43" s="824"/>
      <c r="E43" s="824"/>
      <c r="F43" s="824"/>
      <c r="G43" s="824"/>
      <c r="H43" s="824"/>
      <c r="I43" s="824"/>
      <c r="J43" s="824"/>
      <c r="K43" s="824"/>
      <c r="L43" s="824"/>
      <c r="M43" s="825"/>
      <c r="N43" s="99">
        <f>SUM(N36:N42)</f>
        <v>1077.887345426368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7">
        <f>VLOOKUP(A59,TRANSPORTE!A5:D120,4,FALSE)</f>
        <v>0.44384528730861394</v>
      </c>
      <c r="M59" s="828"/>
      <c r="N59" s="287">
        <f>K59*L59</f>
        <v>0.44384528730861394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0.44384528730861394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194.98596573208721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1273.3171564457639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254.66343128915278</v>
      </c>
      <c r="M83" s="858"/>
      <c r="N83" s="51"/>
    </row>
    <row r="84" spans="1:14">
      <c r="B84" s="89" t="s">
        <v>973</v>
      </c>
      <c r="C84" s="90"/>
      <c r="D84" s="90"/>
      <c r="E84" s="90"/>
      <c r="F84" s="90"/>
      <c r="G84" s="90"/>
      <c r="H84" s="90"/>
      <c r="I84" s="87"/>
      <c r="J84" s="88"/>
      <c r="K84" s="304">
        <v>0.05</v>
      </c>
      <c r="L84" s="857">
        <f>N78*K84</f>
        <v>63.665857822288196</v>
      </c>
      <c r="M84" s="858"/>
      <c r="N84" s="51"/>
    </row>
    <row r="85" spans="1:14" ht="15.75" thickBot="1">
      <c r="B85" s="91" t="s">
        <v>974</v>
      </c>
      <c r="C85" s="92"/>
      <c r="D85" s="92"/>
      <c r="E85" s="92"/>
      <c r="F85" s="92"/>
      <c r="G85" s="92"/>
      <c r="H85" s="92"/>
      <c r="I85" s="93"/>
      <c r="J85" s="94"/>
      <c r="K85" s="305">
        <v>0.05</v>
      </c>
      <c r="L85" s="859">
        <f>N78*K85</f>
        <v>63.665857822288196</v>
      </c>
      <c r="M85" s="860"/>
      <c r="N85" s="51"/>
    </row>
    <row r="86" spans="1:14" ht="15.75" thickBot="1">
      <c r="B86" s="823" t="s">
        <v>953</v>
      </c>
      <c r="C86" s="824"/>
      <c r="D86" s="824"/>
      <c r="E86" s="824"/>
      <c r="F86" s="824"/>
      <c r="G86" s="824"/>
      <c r="H86" s="824"/>
      <c r="I86" s="824"/>
      <c r="J86" s="824"/>
      <c r="K86" s="824"/>
      <c r="L86" s="824"/>
      <c r="M86" s="825"/>
      <c r="N86" s="52">
        <f>L83+L84+L85</f>
        <v>381.99514693372919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1655.3123033794932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273</v>
      </c>
      <c r="B36" s="836" t="str">
        <f>VLOOKUP(A36,EQUIPOS!A6:D154,3,FALSE)</f>
        <v>Motosierra, 93.6 cm3 - 7.1 HP, 45-90 cm - 7.9 kg</v>
      </c>
      <c r="C36" s="837"/>
      <c r="D36" s="837"/>
      <c r="E36" s="837"/>
      <c r="F36" s="837"/>
      <c r="G36" s="837"/>
      <c r="H36" s="838"/>
      <c r="I36" s="267"/>
      <c r="J36" s="268"/>
      <c r="K36" s="269">
        <f>VLOOKUP(A36,EQUIPOS!A6:D161,4,FALSE)</f>
        <v>4421.9518056125789</v>
      </c>
      <c r="L36" s="270"/>
      <c r="M36" s="271">
        <v>3</v>
      </c>
      <c r="N36" s="272">
        <f>K36/M36</f>
        <v>1473.9839352041929</v>
      </c>
    </row>
    <row r="37" spans="1:14">
      <c r="A37" s="205" t="s">
        <v>312</v>
      </c>
      <c r="B37" s="836" t="str">
        <f>VLOOKUP(A37,EQUIPOS!A7:D154,3,FALSE)</f>
        <v>Retroexcavadora sobre oruga, potencia 138 HP, balde de 1,5 m3.</v>
      </c>
      <c r="C37" s="837"/>
      <c r="D37" s="837"/>
      <c r="E37" s="837"/>
      <c r="F37" s="837"/>
      <c r="G37" s="837"/>
      <c r="H37" s="838"/>
      <c r="I37" s="267"/>
      <c r="J37" s="268"/>
      <c r="K37" s="269">
        <f>VLOOKUP(A37,EQUIPOS!A7:D162,4,FALSE)</f>
        <v>163839.53877154671</v>
      </c>
      <c r="L37" s="270"/>
      <c r="M37" s="271">
        <v>3</v>
      </c>
      <c r="N37" s="272">
        <f>K37/M37</f>
        <v>54613.179590515567</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743.85046586335</v>
      </c>
    </row>
    <row r="43" spans="1:14" ht="15.75" thickBot="1">
      <c r="B43" s="823" t="s">
        <v>953</v>
      </c>
      <c r="C43" s="824"/>
      <c r="D43" s="824"/>
      <c r="E43" s="824"/>
      <c r="F43" s="824"/>
      <c r="G43" s="824"/>
      <c r="H43" s="824"/>
      <c r="I43" s="824"/>
      <c r="J43" s="824"/>
      <c r="K43" s="824"/>
      <c r="L43" s="824"/>
      <c r="M43" s="825"/>
      <c r="N43" s="99">
        <f>SUM(N36:N42)</f>
        <v>56831.01399158311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7">
        <f>VLOOKUP(A59,TRANSPORTE!A5:D94,4,FALSE)</f>
        <v>1225.9744865717296</v>
      </c>
      <c r="M59" s="828"/>
      <c r="N59" s="287">
        <f>K59*L59</f>
        <v>7355.846919430378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7355.846919430378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14877.009317266999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79063.870228280488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15812.774045656099</v>
      </c>
      <c r="M83" s="858"/>
      <c r="N83" s="51"/>
    </row>
    <row r="84" spans="1:14">
      <c r="B84" s="89" t="s">
        <v>973</v>
      </c>
      <c r="C84" s="90"/>
      <c r="D84" s="90"/>
      <c r="E84" s="90"/>
      <c r="F84" s="90"/>
      <c r="G84" s="90"/>
      <c r="H84" s="90"/>
      <c r="I84" s="87"/>
      <c r="J84" s="88"/>
      <c r="K84" s="304">
        <v>0.05</v>
      </c>
      <c r="L84" s="857">
        <f>N78*K84</f>
        <v>3953.1935114140247</v>
      </c>
      <c r="M84" s="858"/>
      <c r="N84" s="51"/>
    </row>
    <row r="85" spans="1:14" ht="15.75" thickBot="1">
      <c r="B85" s="91" t="s">
        <v>974</v>
      </c>
      <c r="C85" s="92"/>
      <c r="D85" s="92"/>
      <c r="E85" s="92"/>
      <c r="F85" s="92"/>
      <c r="G85" s="92"/>
      <c r="H85" s="92"/>
      <c r="I85" s="93"/>
      <c r="J85" s="94"/>
      <c r="K85" s="305">
        <v>0.05</v>
      </c>
      <c r="L85" s="859">
        <f>N78*K85</f>
        <v>3953.1935114140247</v>
      </c>
      <c r="M85" s="860"/>
      <c r="N85" s="51"/>
    </row>
    <row r="86" spans="1:14" ht="15.75" thickBot="1">
      <c r="B86" s="823" t="s">
        <v>953</v>
      </c>
      <c r="C86" s="824"/>
      <c r="D86" s="824"/>
      <c r="E86" s="824"/>
      <c r="F86" s="824"/>
      <c r="G86" s="824"/>
      <c r="H86" s="824"/>
      <c r="I86" s="824"/>
      <c r="J86" s="824"/>
      <c r="K86" s="824"/>
      <c r="L86" s="824"/>
      <c r="M86" s="825"/>
      <c r="N86" s="52">
        <f>L83+L84+L85</f>
        <v>23719.161068484147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102783.03129676463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195</v>
      </c>
      <c r="B36" s="836" t="str">
        <f>VLOOKUP(A36,EQUIPOS!A6:D154,3,FALSE)</f>
        <v xml:space="preserve">Equipo de oxicorte, Capacidad de corte: hasta 6´´ (152mm) </v>
      </c>
      <c r="C36" s="837"/>
      <c r="D36" s="837"/>
      <c r="E36" s="837"/>
      <c r="F36" s="837"/>
      <c r="G36" s="837"/>
      <c r="H36" s="838"/>
      <c r="I36" s="267"/>
      <c r="J36" s="268"/>
      <c r="K36" s="269">
        <f>VLOOKUP(A36,EQUIPOS!A6:D161,4,FALSE)</f>
        <v>9459.9039878782532</v>
      </c>
      <c r="L36" s="270"/>
      <c r="M36" s="271">
        <v>4</v>
      </c>
      <c r="N36" s="272">
        <f>K36/M36</f>
        <v>2364.9759969695633</v>
      </c>
    </row>
    <row r="37" spans="1:14">
      <c r="A37" s="108" t="s">
        <v>248</v>
      </c>
      <c r="B37" s="836" t="str">
        <f>VLOOKUP(A37,EQUIPOS!A7:D154,3,FALSE)</f>
        <v>Grúa telescópica de 50 Ton.</v>
      </c>
      <c r="C37" s="837"/>
      <c r="D37" s="837"/>
      <c r="E37" s="837"/>
      <c r="F37" s="837"/>
      <c r="G37" s="837"/>
      <c r="H37" s="838"/>
      <c r="I37" s="267"/>
      <c r="J37" s="268"/>
      <c r="K37" s="269">
        <f>VLOOKUP(A37,EQUIPOS!A7:D162,4,FALSE)</f>
        <v>330282.88439398591</v>
      </c>
      <c r="L37" s="270"/>
      <c r="M37" s="271">
        <v>4</v>
      </c>
      <c r="N37" s="272">
        <f>K37/M37</f>
        <v>82570.721098496477</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1115.7756987950249</v>
      </c>
    </row>
    <row r="43" spans="1:14" ht="15.75" thickBot="1">
      <c r="B43" s="823" t="s">
        <v>953</v>
      </c>
      <c r="C43" s="824"/>
      <c r="D43" s="824"/>
      <c r="E43" s="824"/>
      <c r="F43" s="824"/>
      <c r="G43" s="824"/>
      <c r="H43" s="824"/>
      <c r="I43" s="824"/>
      <c r="J43" s="824"/>
      <c r="K43" s="824"/>
      <c r="L43" s="824"/>
      <c r="M43" s="825"/>
      <c r="N43" s="99">
        <f>SUM(N36:N42)</f>
        <v>86051.472794261063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7">
        <f>VLOOKUP(A59,TRANSPORTE!A5:D117,4,FALSE)</f>
        <v>0.44384528730861394</v>
      </c>
      <c r="M59" s="828"/>
      <c r="N59" s="287">
        <f>K59*L59</f>
        <v>0.44384528730861394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0.44384528730861394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11157.756987950248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97209.673627498618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19441.934725499723</v>
      </c>
      <c r="M83" s="858"/>
      <c r="N83" s="51"/>
    </row>
    <row r="84" spans="1:14">
      <c r="B84" s="89" t="s">
        <v>973</v>
      </c>
      <c r="C84" s="90"/>
      <c r="D84" s="90"/>
      <c r="E84" s="90"/>
      <c r="F84" s="90"/>
      <c r="G84" s="90"/>
      <c r="H84" s="90"/>
      <c r="I84" s="87"/>
      <c r="J84" s="88"/>
      <c r="K84" s="304">
        <v>0.05</v>
      </c>
      <c r="L84" s="857">
        <f>N78*K84</f>
        <v>4860.4836813749307</v>
      </c>
      <c r="M84" s="858"/>
      <c r="N84" s="51"/>
    </row>
    <row r="85" spans="1:14" ht="15.75" thickBot="1">
      <c r="B85" s="91" t="s">
        <v>974</v>
      </c>
      <c r="C85" s="92"/>
      <c r="D85" s="92"/>
      <c r="E85" s="92"/>
      <c r="F85" s="92"/>
      <c r="G85" s="92"/>
      <c r="H85" s="92"/>
      <c r="I85" s="93"/>
      <c r="J85" s="94"/>
      <c r="K85" s="305">
        <v>0.05</v>
      </c>
      <c r="L85" s="859">
        <f>N78*K85</f>
        <v>4860.4836813749307</v>
      </c>
      <c r="M85" s="860"/>
      <c r="N85" s="51"/>
    </row>
    <row r="86" spans="1:14" ht="15.75" thickBot="1">
      <c r="B86" s="823" t="s">
        <v>953</v>
      </c>
      <c r="C86" s="824"/>
      <c r="D86" s="824"/>
      <c r="E86" s="824"/>
      <c r="F86" s="824"/>
      <c r="G86" s="824"/>
      <c r="H86" s="824"/>
      <c r="I86" s="824"/>
      <c r="J86" s="824"/>
      <c r="K86" s="824"/>
      <c r="L86" s="824"/>
      <c r="M86" s="825"/>
      <c r="N86" s="52">
        <f>L83+L84+L85</f>
        <v>29162.902088249586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126372.5757157482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307</v>
      </c>
      <c r="B36" s="836" t="str">
        <f>VLOOKUP(A36,EQUIPOS!A6:D154,3,FALSE)</f>
        <v>Retroexcavadora, Potencia en el Volante 78 HP 2200 RPM</v>
      </c>
      <c r="C36" s="837"/>
      <c r="D36" s="837"/>
      <c r="E36" s="837"/>
      <c r="F36" s="837"/>
      <c r="G36" s="837"/>
      <c r="H36" s="838"/>
      <c r="I36" s="267"/>
      <c r="J36" s="268"/>
      <c r="K36" s="269">
        <f>VLOOKUP(A36,EQUIPOS!A6:D161,4,FALSE)</f>
        <v>148860.57096721759</v>
      </c>
      <c r="L36" s="270"/>
      <c r="M36" s="271">
        <v>5</v>
      </c>
      <c r="N36" s="272">
        <f>K36/M36</f>
        <v>29772.114193443518</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115.93361680720398</v>
      </c>
    </row>
    <row r="43" spans="1:14" ht="15.75" thickBot="1">
      <c r="B43" s="823" t="s">
        <v>953</v>
      </c>
      <c r="C43" s="824"/>
      <c r="D43" s="824"/>
      <c r="E43" s="824"/>
      <c r="F43" s="824"/>
      <c r="G43" s="824"/>
      <c r="H43" s="824"/>
      <c r="I43" s="824"/>
      <c r="J43" s="824"/>
      <c r="K43" s="824"/>
      <c r="L43" s="824"/>
      <c r="M43" s="825"/>
      <c r="N43" s="99">
        <f>SUM(N36:N42)</f>
        <v>29888.047810250722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7">
        <f>VLOOKUP(A59,TRANSPORTE!A5:D94,4,FALSE)</f>
        <v>1225.9744865717296</v>
      </c>
      <c r="M59" s="828"/>
      <c r="N59" s="287">
        <f>K59*L59</f>
        <v>860.63408957335412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860.63408957335412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5796.680840360199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36545.362740184275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7309.0725480368556</v>
      </c>
      <c r="M83" s="858"/>
      <c r="N83" s="51"/>
    </row>
    <row r="84" spans="1:14">
      <c r="B84" s="89" t="s">
        <v>973</v>
      </c>
      <c r="C84" s="90"/>
      <c r="D84" s="90"/>
      <c r="E84" s="90"/>
      <c r="F84" s="90"/>
      <c r="G84" s="90"/>
      <c r="H84" s="90"/>
      <c r="I84" s="87"/>
      <c r="J84" s="88"/>
      <c r="K84" s="304">
        <v>0.05</v>
      </c>
      <c r="L84" s="857">
        <f>N78*K84</f>
        <v>1827.2681370092139</v>
      </c>
      <c r="M84" s="858"/>
      <c r="N84" s="51"/>
    </row>
    <row r="85" spans="1:14" ht="15.75" thickBot="1">
      <c r="B85" s="91" t="s">
        <v>974</v>
      </c>
      <c r="C85" s="92"/>
      <c r="D85" s="92"/>
      <c r="E85" s="92"/>
      <c r="F85" s="92"/>
      <c r="G85" s="92"/>
      <c r="H85" s="92"/>
      <c r="I85" s="93"/>
      <c r="J85" s="94"/>
      <c r="K85" s="305">
        <v>0.05</v>
      </c>
      <c r="L85" s="859">
        <f>N78*K85</f>
        <v>1827.2681370092139</v>
      </c>
      <c r="M85" s="860"/>
      <c r="N85" s="51"/>
    </row>
    <row r="86" spans="1:14" ht="15.75" thickBot="1">
      <c r="B86" s="823" t="s">
        <v>953</v>
      </c>
      <c r="C86" s="824"/>
      <c r="D86" s="824"/>
      <c r="E86" s="824"/>
      <c r="F86" s="824"/>
      <c r="G86" s="824"/>
      <c r="H86" s="824"/>
      <c r="I86" s="824"/>
      <c r="J86" s="824"/>
      <c r="K86" s="824"/>
      <c r="L86" s="824"/>
      <c r="M86" s="825"/>
      <c r="N86" s="52">
        <f>L83+L84+L85</f>
        <v>10963.608822055283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47508.97156223956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307</v>
      </c>
      <c r="B36" s="836" t="str">
        <f>VLOOKUP(A36,EQUIPOS!A6:D154,3,FALSE)</f>
        <v>Retroexcavadora, Potencia en el Volante 78 HP 2200 RPM</v>
      </c>
      <c r="C36" s="837"/>
      <c r="D36" s="837"/>
      <c r="E36" s="837"/>
      <c r="F36" s="837"/>
      <c r="G36" s="837"/>
      <c r="H36" s="838"/>
      <c r="I36" s="267"/>
      <c r="J36" s="268"/>
      <c r="K36" s="269">
        <f>VLOOKUP(A36,EQUIPOS!A6:D161,4,FALSE)</f>
        <v>148860.57096721759</v>
      </c>
      <c r="L36" s="270"/>
      <c r="M36" s="271">
        <v>4</v>
      </c>
      <c r="N36" s="272">
        <f>K36/M36</f>
        <v>37215.142741804397</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78.238118749999998</v>
      </c>
    </row>
    <row r="43" spans="1:14" ht="15.75" thickBot="1">
      <c r="B43" s="823" t="s">
        <v>953</v>
      </c>
      <c r="C43" s="824"/>
      <c r="D43" s="824"/>
      <c r="E43" s="824"/>
      <c r="F43" s="824"/>
      <c r="G43" s="824"/>
      <c r="H43" s="824"/>
      <c r="I43" s="824"/>
      <c r="J43" s="824"/>
      <c r="K43" s="824"/>
      <c r="L43" s="824"/>
      <c r="M43" s="825"/>
      <c r="N43" s="99">
        <f>SUM(N36:N42)</f>
        <v>37293.380860554396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7">
        <f>VLOOKUP(A59,TRANSPORTE!A5:D94,4,FALSE)</f>
        <v>1225.9744865717296</v>
      </c>
      <c r="M59" s="828"/>
      <c r="N59" s="287">
        <f>K59*L59</f>
        <v>3714.7026943123406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3714.7026943123406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3911.9059374999997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44919.989492366738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8983.997898473348</v>
      </c>
      <c r="M83" s="858"/>
      <c r="N83" s="51"/>
    </row>
    <row r="84" spans="1:14">
      <c r="B84" s="89" t="s">
        <v>973</v>
      </c>
      <c r="C84" s="90"/>
      <c r="D84" s="90"/>
      <c r="E84" s="90"/>
      <c r="F84" s="90"/>
      <c r="G84" s="90"/>
      <c r="H84" s="90"/>
      <c r="I84" s="87"/>
      <c r="J84" s="88"/>
      <c r="K84" s="304">
        <v>0.05</v>
      </c>
      <c r="L84" s="857">
        <f>N78*K84</f>
        <v>2245.999474618337</v>
      </c>
      <c r="M84" s="858"/>
      <c r="N84" s="51"/>
    </row>
    <row r="85" spans="1:14" ht="15.75" thickBot="1">
      <c r="B85" s="91" t="s">
        <v>974</v>
      </c>
      <c r="C85" s="92"/>
      <c r="D85" s="92"/>
      <c r="E85" s="92"/>
      <c r="F85" s="92"/>
      <c r="G85" s="92"/>
      <c r="H85" s="92"/>
      <c r="I85" s="93"/>
      <c r="J85" s="94"/>
      <c r="K85" s="305">
        <v>0.05</v>
      </c>
      <c r="L85" s="859">
        <f>N78*K85</f>
        <v>2245.999474618337</v>
      </c>
      <c r="M85" s="860"/>
      <c r="N85" s="51"/>
    </row>
    <row r="86" spans="1:14" ht="15.75" thickBot="1">
      <c r="B86" s="823" t="s">
        <v>953</v>
      </c>
      <c r="C86" s="824"/>
      <c r="D86" s="824"/>
      <c r="E86" s="824"/>
      <c r="F86" s="824"/>
      <c r="G86" s="824"/>
      <c r="H86" s="824"/>
      <c r="I86" s="824"/>
      <c r="J86" s="824"/>
      <c r="K86" s="824"/>
      <c r="L86" s="824"/>
      <c r="M86" s="825"/>
      <c r="N86" s="52">
        <f>L83+L84+L85</f>
        <v>13475.996847710021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58395.986340076757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c r="B36" s="836"/>
      <c r="C36" s="837"/>
      <c r="D36" s="837"/>
      <c r="E36" s="837"/>
      <c r="F36" s="837"/>
      <c r="G36" s="837"/>
      <c r="H36" s="838"/>
      <c r="I36" s="267"/>
      <c r="J36" s="268"/>
      <c r="K36" s="269"/>
      <c r="L36" s="270"/>
      <c r="M36" s="271"/>
      <c r="N36" s="272"/>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166.90798666666666</v>
      </c>
    </row>
    <row r="43" spans="1:14" ht="15.75" thickBot="1">
      <c r="B43" s="823" t="s">
        <v>953</v>
      </c>
      <c r="C43" s="824"/>
      <c r="D43" s="824"/>
      <c r="E43" s="824"/>
      <c r="F43" s="824"/>
      <c r="G43" s="824"/>
      <c r="H43" s="824"/>
      <c r="I43" s="824"/>
      <c r="J43" s="824"/>
      <c r="K43" s="824"/>
      <c r="L43" s="824"/>
      <c r="M43" s="825"/>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6" t="s">
        <v>961</v>
      </c>
      <c r="M58" s="799"/>
      <c r="N58" s="76" t="s">
        <v>951</v>
      </c>
    </row>
    <row r="59" spans="2:14">
      <c r="B59" s="46"/>
      <c r="C59" s="317"/>
      <c r="D59" s="317"/>
      <c r="E59" s="317"/>
      <c r="F59" s="317"/>
      <c r="G59" s="317"/>
      <c r="H59" s="311"/>
      <c r="I59" s="279"/>
      <c r="J59" s="286"/>
      <c r="K59" s="279"/>
      <c r="L59" s="827"/>
      <c r="M59" s="828"/>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1669.0798666666665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367.19757066666665</v>
      </c>
      <c r="M83" s="858"/>
      <c r="N83" s="51"/>
    </row>
    <row r="84" spans="1:14">
      <c r="B84" s="89" t="s">
        <v>973</v>
      </c>
      <c r="C84" s="90"/>
      <c r="D84" s="90"/>
      <c r="E84" s="90"/>
      <c r="F84" s="90"/>
      <c r="G84" s="90"/>
      <c r="H84" s="90"/>
      <c r="I84" s="87"/>
      <c r="J84" s="88"/>
      <c r="K84" s="304">
        <v>0.05</v>
      </c>
      <c r="L84" s="857">
        <f>N78*K84</f>
        <v>91.799392666666662</v>
      </c>
      <c r="M84" s="858"/>
      <c r="N84" s="51"/>
    </row>
    <row r="85" spans="1:14" ht="15.75" thickBot="1">
      <c r="B85" s="91" t="s">
        <v>974</v>
      </c>
      <c r="C85" s="92"/>
      <c r="D85" s="92"/>
      <c r="E85" s="92"/>
      <c r="F85" s="92"/>
      <c r="G85" s="92"/>
      <c r="H85" s="92"/>
      <c r="I85" s="93"/>
      <c r="J85" s="94"/>
      <c r="K85" s="305">
        <v>0.05</v>
      </c>
      <c r="L85" s="859">
        <f>N78*K85</f>
        <v>91.799392666666662</v>
      </c>
      <c r="M85" s="860"/>
      <c r="N85" s="51"/>
    </row>
    <row r="86" spans="1:14" ht="15.75" thickBot="1">
      <c r="B86" s="823" t="s">
        <v>953</v>
      </c>
      <c r="C86" s="824"/>
      <c r="D86" s="824"/>
      <c r="E86" s="824"/>
      <c r="F86" s="824"/>
      <c r="G86" s="824"/>
      <c r="H86" s="824"/>
      <c r="I86" s="824"/>
      <c r="J86" s="824"/>
      <c r="K86" s="824"/>
      <c r="L86" s="824"/>
      <c r="M86" s="825"/>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310</v>
      </c>
      <c r="B36" s="836" t="str">
        <f>VLOOKUP(A36,EQUIPOS!A6:D154,3,FALSE)</f>
        <v>Retroexcavadora A25C</v>
      </c>
      <c r="C36" s="837"/>
      <c r="D36" s="837"/>
      <c r="E36" s="837"/>
      <c r="F36" s="837"/>
      <c r="G36" s="837"/>
      <c r="H36" s="838"/>
      <c r="I36" s="267"/>
      <c r="J36" s="268"/>
      <c r="K36" s="269">
        <f>VLOOKUP(A36,EQUIPOS!A6:D163,4,FALSE)</f>
        <v>119925.07260367421</v>
      </c>
      <c r="L36" s="270"/>
      <c r="M36" s="271">
        <v>3</v>
      </c>
      <c r="N36" s="272">
        <f>K36/M36</f>
        <v>39975.02420122474</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104.31749166666667</v>
      </c>
    </row>
    <row r="43" spans="1:14" ht="15.75" thickBot="1">
      <c r="B43" s="823" t="s">
        <v>953</v>
      </c>
      <c r="C43" s="824"/>
      <c r="D43" s="824"/>
      <c r="E43" s="824"/>
      <c r="F43" s="824"/>
      <c r="G43" s="824"/>
      <c r="H43" s="824"/>
      <c r="I43" s="824"/>
      <c r="J43" s="824"/>
      <c r="K43" s="824"/>
      <c r="L43" s="824"/>
      <c r="M43" s="825"/>
      <c r="N43" s="99">
        <f>SUM(N36:N42)</f>
        <v>40079.341692891408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7">
        <f>VLOOKUP(A59,TRANSPORTE!A6:D117,4,FALSE)</f>
        <v>1225.9744865717296</v>
      </c>
      <c r="M59" s="828"/>
      <c r="N59" s="287">
        <f>K59*L59</f>
        <v>2084.1566271719403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2084.1566271719403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10431.749166666666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52595.247486730019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10519.049497346005</v>
      </c>
      <c r="M83" s="858"/>
      <c r="N83" s="51"/>
    </row>
    <row r="84" spans="1:14">
      <c r="B84" s="89" t="s">
        <v>973</v>
      </c>
      <c r="C84" s="90"/>
      <c r="D84" s="90"/>
      <c r="E84" s="90"/>
      <c r="F84" s="90"/>
      <c r="G84" s="90"/>
      <c r="H84" s="90"/>
      <c r="I84" s="87"/>
      <c r="J84" s="88"/>
      <c r="K84" s="304">
        <v>0.05</v>
      </c>
      <c r="L84" s="857">
        <f>N78*K84</f>
        <v>2629.7623743365011</v>
      </c>
      <c r="M84" s="858"/>
      <c r="N84" s="51"/>
    </row>
    <row r="85" spans="1:14" ht="15.75" thickBot="1">
      <c r="B85" s="91" t="s">
        <v>974</v>
      </c>
      <c r="C85" s="92"/>
      <c r="D85" s="92"/>
      <c r="E85" s="92"/>
      <c r="F85" s="92"/>
      <c r="G85" s="92"/>
      <c r="H85" s="92"/>
      <c r="I85" s="93"/>
      <c r="J85" s="94"/>
      <c r="K85" s="305">
        <v>0.05</v>
      </c>
      <c r="L85" s="859">
        <f>N78*K85</f>
        <v>2629.7623743365011</v>
      </c>
      <c r="M85" s="860"/>
      <c r="N85" s="51"/>
    </row>
    <row r="86" spans="1:14" ht="15.75" thickBot="1">
      <c r="B86" s="823" t="s">
        <v>953</v>
      </c>
      <c r="C86" s="824"/>
      <c r="D86" s="824"/>
      <c r="E86" s="824"/>
      <c r="F86" s="824"/>
      <c r="G86" s="824"/>
      <c r="H86" s="824"/>
      <c r="I86" s="824"/>
      <c r="J86" s="824"/>
      <c r="K86" s="824"/>
      <c r="L86" s="824"/>
      <c r="M86" s="825"/>
      <c r="N86" s="52">
        <f>L83+L84+L85</f>
        <v>15778.574246019005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68373.821732749027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310</v>
      </c>
      <c r="B36" s="836" t="str">
        <f>VLOOKUP(A36,EQUIPOS!A6:D154,3,FALSE)</f>
        <v>Retroexcavadora A25C</v>
      </c>
      <c r="C36" s="837"/>
      <c r="D36" s="837"/>
      <c r="E36" s="837"/>
      <c r="F36" s="837"/>
      <c r="G36" s="837"/>
      <c r="H36" s="838"/>
      <c r="I36" s="267"/>
      <c r="J36" s="268"/>
      <c r="K36" s="269">
        <f>VLOOKUP(A36,EQUIPOS!A6:D163,4,FALSE)</f>
        <v>119925.07260367421</v>
      </c>
      <c r="L36" s="270"/>
      <c r="M36" s="271">
        <v>3</v>
      </c>
      <c r="N36" s="272">
        <f>K36/M36</f>
        <v>39975.02420122474</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104.31749166666667</v>
      </c>
    </row>
    <row r="43" spans="1:14" ht="15.75" thickBot="1">
      <c r="B43" s="823" t="s">
        <v>953</v>
      </c>
      <c r="C43" s="824"/>
      <c r="D43" s="824"/>
      <c r="E43" s="824"/>
      <c r="F43" s="824"/>
      <c r="G43" s="824"/>
      <c r="H43" s="824"/>
      <c r="I43" s="824"/>
      <c r="J43" s="824"/>
      <c r="K43" s="824"/>
      <c r="L43" s="824"/>
      <c r="M43" s="825"/>
      <c r="N43" s="99">
        <f>SUM(N36:N42)</f>
        <v>40079.341692891408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7">
        <f>VLOOKUP(A59,TRANSPORTE!A6:D117,4,FALSE)</f>
        <v>1225.9744865717296</v>
      </c>
      <c r="M59" s="828"/>
      <c r="N59" s="287">
        <f>K59*L59</f>
        <v>2084.1566271719403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2084.1566271719403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10431.749166666666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52595.247486730019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10519.049497346005</v>
      </c>
      <c r="M83" s="858"/>
      <c r="N83" s="51"/>
    </row>
    <row r="84" spans="1:14">
      <c r="B84" s="89" t="s">
        <v>973</v>
      </c>
      <c r="C84" s="90"/>
      <c r="D84" s="90"/>
      <c r="E84" s="90"/>
      <c r="F84" s="90"/>
      <c r="G84" s="90"/>
      <c r="H84" s="90"/>
      <c r="I84" s="87"/>
      <c r="J84" s="88"/>
      <c r="K84" s="304">
        <v>0.05</v>
      </c>
      <c r="L84" s="857">
        <f>N78*K84</f>
        <v>2629.7623743365011</v>
      </c>
      <c r="M84" s="858"/>
      <c r="N84" s="51"/>
    </row>
    <row r="85" spans="1:14" ht="15.75" thickBot="1">
      <c r="B85" s="91" t="s">
        <v>974</v>
      </c>
      <c r="C85" s="92"/>
      <c r="D85" s="92"/>
      <c r="E85" s="92"/>
      <c r="F85" s="92"/>
      <c r="G85" s="92"/>
      <c r="H85" s="92"/>
      <c r="I85" s="93"/>
      <c r="J85" s="94"/>
      <c r="K85" s="305">
        <v>0.05</v>
      </c>
      <c r="L85" s="859">
        <f>N78*K85</f>
        <v>2629.7623743365011</v>
      </c>
      <c r="M85" s="860"/>
      <c r="N85" s="51"/>
    </row>
    <row r="86" spans="1:14" ht="15.75" thickBot="1">
      <c r="B86" s="823" t="s">
        <v>953</v>
      </c>
      <c r="C86" s="824"/>
      <c r="D86" s="824"/>
      <c r="E86" s="824"/>
      <c r="F86" s="824"/>
      <c r="G86" s="824"/>
      <c r="H86" s="824"/>
      <c r="I86" s="824"/>
      <c r="J86" s="824"/>
      <c r="K86" s="824"/>
      <c r="L86" s="824"/>
      <c r="M86" s="825"/>
      <c r="N86" s="52">
        <f>L83+L84+L85</f>
        <v>15778.574246019005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68373.821732749027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7"/>
      <c r="J36" s="268"/>
      <c r="K36" s="269">
        <f>VLOOKUP(A36,EQUIPOS!A6:D163,4,FALSE)</f>
        <v>163839.53877154671</v>
      </c>
      <c r="L36" s="270"/>
      <c r="M36" s="271">
        <v>45</v>
      </c>
      <c r="N36" s="272">
        <f>K36/M36</f>
        <v>3640.8786393677046</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1.738624861111111</v>
      </c>
    </row>
    <row r="43" spans="1:14" ht="15.75" thickBot="1">
      <c r="B43" s="823" t="s">
        <v>953</v>
      </c>
      <c r="C43" s="824"/>
      <c r="D43" s="824"/>
      <c r="E43" s="824"/>
      <c r="F43" s="824"/>
      <c r="G43" s="824"/>
      <c r="H43" s="824"/>
      <c r="I43" s="824"/>
      <c r="J43" s="824"/>
      <c r="K43" s="824"/>
      <c r="L43" s="824"/>
      <c r="M43" s="825"/>
      <c r="N43" s="99">
        <f>SUM(N36:N42)</f>
        <v>3642.6172642288157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7">
        <f>VLOOKUP(A59,TRANSPORTE!A6:D117,4,FALSE)</f>
        <v>0.44384528730861394</v>
      </c>
      <c r="M59" s="828"/>
      <c r="N59" s="287">
        <f>K59*L59</f>
        <v>15.845276756917519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15.845276756917519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173.86248611111111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3832.3250270968442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766.46500541936894</v>
      </c>
      <c r="M83" s="858"/>
      <c r="N83" s="51"/>
    </row>
    <row r="84" spans="1:14">
      <c r="B84" s="89" t="s">
        <v>973</v>
      </c>
      <c r="C84" s="90"/>
      <c r="D84" s="90"/>
      <c r="E84" s="90"/>
      <c r="F84" s="90"/>
      <c r="G84" s="90"/>
      <c r="H84" s="90"/>
      <c r="I84" s="87"/>
      <c r="J84" s="88"/>
      <c r="K84" s="304">
        <v>0.05</v>
      </c>
      <c r="L84" s="857">
        <f>N78*K84</f>
        <v>191.61625135484223</v>
      </c>
      <c r="M84" s="858"/>
      <c r="N84" s="51"/>
    </row>
    <row r="85" spans="1:14" ht="15.75" thickBot="1">
      <c r="B85" s="91" t="s">
        <v>974</v>
      </c>
      <c r="C85" s="92"/>
      <c r="D85" s="92"/>
      <c r="E85" s="92"/>
      <c r="F85" s="92"/>
      <c r="G85" s="92"/>
      <c r="H85" s="92"/>
      <c r="I85" s="93"/>
      <c r="J85" s="94"/>
      <c r="K85" s="305">
        <v>0.05</v>
      </c>
      <c r="L85" s="859">
        <f>N78*K85</f>
        <v>191.61625135484223</v>
      </c>
      <c r="M85" s="860"/>
      <c r="N85" s="51"/>
    </row>
    <row r="86" spans="1:14" ht="15.75" thickBot="1">
      <c r="B86" s="823" t="s">
        <v>953</v>
      </c>
      <c r="C86" s="824"/>
      <c r="D86" s="824"/>
      <c r="E86" s="824"/>
      <c r="F86" s="824"/>
      <c r="G86" s="824"/>
      <c r="H86" s="824"/>
      <c r="I86" s="824"/>
      <c r="J86" s="824"/>
      <c r="K86" s="824"/>
      <c r="L86" s="824"/>
      <c r="M86" s="825"/>
      <c r="N86" s="52">
        <f>L83+L84+L85</f>
        <v>1149.6975081290534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4982.0225352258976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c r="B36" s="836"/>
      <c r="C36" s="837"/>
      <c r="D36" s="837"/>
      <c r="E36" s="837"/>
      <c r="F36" s="837"/>
      <c r="G36" s="837"/>
      <c r="H36" s="838"/>
      <c r="I36" s="267"/>
      <c r="J36" s="268"/>
      <c r="K36" s="269"/>
      <c r="L36" s="270"/>
      <c r="M36" s="271"/>
      <c r="N36" s="272"/>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0.1</v>
      </c>
      <c r="M42" s="848"/>
      <c r="N42" s="105">
        <f>N76*L42</f>
        <v>69.544994444444441</v>
      </c>
    </row>
    <row r="43" spans="1:14" ht="15.75" thickBot="1">
      <c r="B43" s="823" t="s">
        <v>953</v>
      </c>
      <c r="C43" s="824"/>
      <c r="D43" s="824"/>
      <c r="E43" s="824"/>
      <c r="F43" s="824"/>
      <c r="G43" s="824"/>
      <c r="H43" s="824"/>
      <c r="I43" s="824"/>
      <c r="J43" s="824"/>
      <c r="K43" s="824"/>
      <c r="L43" s="824"/>
      <c r="M43" s="825"/>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7">
        <f>VLOOKUP(A59,TRANSPORTE!A6:D117,4,FALSE)</f>
        <v>0.44384528730861394</v>
      </c>
      <c r="M59" s="828"/>
      <c r="N59" s="287">
        <f>K59*L59</f>
        <v>4.5494141949132931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4.5494141949132931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695.44994444444444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769.54435308380221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153.90887061676045</v>
      </c>
      <c r="M83" s="858"/>
      <c r="N83" s="51"/>
    </row>
    <row r="84" spans="1:14">
      <c r="B84" s="89" t="s">
        <v>973</v>
      </c>
      <c r="C84" s="90"/>
      <c r="D84" s="90"/>
      <c r="E84" s="90"/>
      <c r="F84" s="90"/>
      <c r="G84" s="90"/>
      <c r="H84" s="90"/>
      <c r="I84" s="87"/>
      <c r="J84" s="88"/>
      <c r="K84" s="304">
        <v>0.05</v>
      </c>
      <c r="L84" s="857">
        <f>N78*K84</f>
        <v>38.477217654190113</v>
      </c>
      <c r="M84" s="858"/>
      <c r="N84" s="51"/>
    </row>
    <row r="85" spans="1:14" ht="15.75" thickBot="1">
      <c r="B85" s="91" t="s">
        <v>974</v>
      </c>
      <c r="C85" s="92"/>
      <c r="D85" s="92"/>
      <c r="E85" s="92"/>
      <c r="F85" s="92"/>
      <c r="G85" s="92"/>
      <c r="H85" s="92"/>
      <c r="I85" s="93"/>
      <c r="J85" s="94"/>
      <c r="K85" s="305">
        <v>0.05</v>
      </c>
      <c r="L85" s="859">
        <f>N78*K85</f>
        <v>38.477217654190113</v>
      </c>
      <c r="M85" s="860"/>
      <c r="N85" s="51"/>
    </row>
    <row r="86" spans="1:14" ht="15.75" thickBot="1">
      <c r="B86" s="823" t="s">
        <v>953</v>
      </c>
      <c r="C86" s="824"/>
      <c r="D86" s="824"/>
      <c r="E86" s="824"/>
      <c r="F86" s="824"/>
      <c r="G86" s="824"/>
      <c r="H86" s="824"/>
      <c r="I86" s="824"/>
      <c r="J86" s="824"/>
      <c r="K86" s="824"/>
      <c r="L86" s="824"/>
      <c r="M86" s="825"/>
      <c r="N86" s="52">
        <f>L83+L84+L85</f>
        <v>230.86330592514065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1000.4076590089428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7"/>
      <c r="J36" s="268"/>
      <c r="K36" s="269">
        <f>VLOOKUP(A36,EQUIPOS!A6:D163,4,FALSE)</f>
        <v>163839.53877154671</v>
      </c>
      <c r="L36" s="270"/>
      <c r="M36" s="271">
        <v>45</v>
      </c>
      <c r="N36" s="272">
        <f>K36/M36</f>
        <v>3640.8786393677046</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1.738624861111111</v>
      </c>
    </row>
    <row r="43" spans="1:14" ht="15.75" thickBot="1">
      <c r="B43" s="823" t="s">
        <v>953</v>
      </c>
      <c r="C43" s="824"/>
      <c r="D43" s="824"/>
      <c r="E43" s="824"/>
      <c r="F43" s="824"/>
      <c r="G43" s="824"/>
      <c r="H43" s="824"/>
      <c r="I43" s="824"/>
      <c r="J43" s="824"/>
      <c r="K43" s="824"/>
      <c r="L43" s="824"/>
      <c r="M43" s="825"/>
      <c r="N43" s="99">
        <f>SUM(N36:N42)</f>
        <v>3642.6172642288157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7">
        <f>VLOOKUP(A59,TRANSPORTE!A6:D117,4,FALSE)</f>
        <v>1066.8608603655175</v>
      </c>
      <c r="M59" s="828"/>
      <c r="N59" s="287">
        <f>K59*L59</f>
        <v>864.68539302195006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864.68539302195006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173.86248611111111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4681.1651433618772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936.23302867237544</v>
      </c>
      <c r="M83" s="858"/>
      <c r="N83" s="51"/>
    </row>
    <row r="84" spans="1:14">
      <c r="B84" s="89" t="s">
        <v>973</v>
      </c>
      <c r="C84" s="90"/>
      <c r="D84" s="90"/>
      <c r="E84" s="90"/>
      <c r="F84" s="90"/>
      <c r="G84" s="90"/>
      <c r="H84" s="90"/>
      <c r="I84" s="87"/>
      <c r="J84" s="88"/>
      <c r="K84" s="304">
        <v>0.05</v>
      </c>
      <c r="L84" s="857">
        <f>N78*K84</f>
        <v>234.05825716809386</v>
      </c>
      <c r="M84" s="858"/>
      <c r="N84" s="51"/>
    </row>
    <row r="85" spans="1:14" ht="15.75" thickBot="1">
      <c r="B85" s="91" t="s">
        <v>974</v>
      </c>
      <c r="C85" s="92"/>
      <c r="D85" s="92"/>
      <c r="E85" s="92"/>
      <c r="F85" s="92"/>
      <c r="G85" s="92"/>
      <c r="H85" s="92"/>
      <c r="I85" s="93"/>
      <c r="J85" s="94"/>
      <c r="K85" s="305">
        <v>0.05</v>
      </c>
      <c r="L85" s="859">
        <f>N78*K85</f>
        <v>234.05825716809386</v>
      </c>
      <c r="M85" s="860"/>
      <c r="N85" s="51"/>
    </row>
    <row r="86" spans="1:14" ht="15.75" thickBot="1">
      <c r="B86" s="823" t="s">
        <v>953</v>
      </c>
      <c r="C86" s="824"/>
      <c r="D86" s="824"/>
      <c r="E86" s="824"/>
      <c r="F86" s="824"/>
      <c r="G86" s="824"/>
      <c r="H86" s="824"/>
      <c r="I86" s="824"/>
      <c r="J86" s="824"/>
      <c r="K86" s="824"/>
      <c r="L86" s="824"/>
      <c r="M86" s="825"/>
      <c r="N86" s="52">
        <f>L83+L84+L85</f>
        <v>1404.3495430085632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6085.5146863704404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7"/>
      <c r="J36" s="268"/>
      <c r="K36" s="269">
        <f>VLOOKUP(A36,EQUIPOS!A5:D154,4,FALSE)</f>
        <v>239239.82882103371</v>
      </c>
      <c r="L36" s="270"/>
      <c r="M36" s="271">
        <v>0.625</v>
      </c>
      <c r="N36" s="272">
        <f>K36/M36</f>
        <v>382783.72611365392</v>
      </c>
    </row>
    <row r="37" spans="1:14">
      <c r="A37" s="108" t="s">
        <v>241</v>
      </c>
      <c r="B37" s="836" t="str">
        <f>VLOOKUP(A37,EQUIPOS!A7:D154,3,FALSE)</f>
        <v>Grúa (capacidad 15 ton)</v>
      </c>
      <c r="C37" s="837"/>
      <c r="D37" s="837"/>
      <c r="E37" s="837"/>
      <c r="F37" s="837"/>
      <c r="G37" s="837"/>
      <c r="H37" s="838"/>
      <c r="I37" s="267"/>
      <c r="J37" s="268"/>
      <c r="K37" s="269">
        <f>VLOOKUP(A37,EQUIPOS!A6:D154,4,FALSE)</f>
        <v>177170.02314067518</v>
      </c>
      <c r="L37" s="270"/>
      <c r="M37" s="271">
        <v>0.625</v>
      </c>
      <c r="N37" s="272">
        <f>K37/M37</f>
        <v>283472.0370250803</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3129.52475</v>
      </c>
    </row>
    <row r="43" spans="1:14" ht="15.75" thickBot="1">
      <c r="B43" s="823" t="s">
        <v>953</v>
      </c>
      <c r="C43" s="824"/>
      <c r="D43" s="824"/>
      <c r="E43" s="824"/>
      <c r="F43" s="824"/>
      <c r="G43" s="824"/>
      <c r="H43" s="824"/>
      <c r="I43" s="824"/>
      <c r="J43" s="824"/>
      <c r="K43" s="824"/>
      <c r="L43" s="824"/>
      <c r="M43" s="825"/>
      <c r="N43" s="394">
        <f>SUM(N36:N42)</f>
        <v>669385.28788873425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5430.1304709303959</v>
      </c>
      <c r="N48" s="272">
        <f>K48*M48</f>
        <v>54301.304709303957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1732.4623732110322</v>
      </c>
      <c r="N50" s="272">
        <f>K50*M50</f>
        <v>1732.4623732110322</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293158.19910083007</v>
      </c>
      <c r="N51" s="272">
        <f>K51*M51</f>
        <v>586316.39820166014</v>
      </c>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657837.66528417508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62590.494999999995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1389813.4481729092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277962.68963458185</v>
      </c>
      <c r="M83" s="858"/>
      <c r="N83" s="51"/>
    </row>
    <row r="84" spans="1:14">
      <c r="B84" s="89" t="s">
        <v>973</v>
      </c>
      <c r="C84" s="90"/>
      <c r="D84" s="90"/>
      <c r="E84" s="90"/>
      <c r="F84" s="90"/>
      <c r="G84" s="90"/>
      <c r="H84" s="90"/>
      <c r="I84" s="87"/>
      <c r="J84" s="88"/>
      <c r="K84" s="304">
        <v>0.05</v>
      </c>
      <c r="L84" s="857">
        <f>N78*K84</f>
        <v>69490.672408645463</v>
      </c>
      <c r="M84" s="858"/>
      <c r="N84" s="51"/>
    </row>
    <row r="85" spans="1:14" ht="15.75" thickBot="1">
      <c r="B85" s="91" t="s">
        <v>974</v>
      </c>
      <c r="C85" s="92"/>
      <c r="D85" s="92"/>
      <c r="E85" s="92"/>
      <c r="F85" s="92"/>
      <c r="G85" s="92"/>
      <c r="H85" s="92"/>
      <c r="I85" s="93"/>
      <c r="J85" s="94"/>
      <c r="K85" s="305">
        <v>0.05</v>
      </c>
      <c r="L85" s="859">
        <f>N78*K85</f>
        <v>69490.672408645463</v>
      </c>
      <c r="M85" s="860"/>
      <c r="N85" s="51"/>
    </row>
    <row r="86" spans="1:14" ht="15.75" thickBot="1">
      <c r="B86" s="823" t="s">
        <v>953</v>
      </c>
      <c r="C86" s="824"/>
      <c r="D86" s="824"/>
      <c r="E86" s="824"/>
      <c r="F86" s="824"/>
      <c r="G86" s="824"/>
      <c r="H86" s="824"/>
      <c r="I86" s="824"/>
      <c r="J86" s="824"/>
      <c r="K86" s="824"/>
      <c r="L86" s="824"/>
      <c r="M86" s="825"/>
      <c r="N86" s="52">
        <f>L83+L84+L85</f>
        <v>416944.03445187275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1806757.482624782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7"/>
      <c r="J36" s="268"/>
      <c r="K36" s="269">
        <f>VLOOKUP(A36,EQUIPOS!A6:D163,4,FALSE)</f>
        <v>239239.82882103371</v>
      </c>
      <c r="L36" s="270"/>
      <c r="M36" s="271">
        <v>0.5</v>
      </c>
      <c r="N36" s="272">
        <f>K36/M36</f>
        <v>478479.65764206741</v>
      </c>
    </row>
    <row r="37" spans="1:14">
      <c r="A37" s="108" t="s">
        <v>241</v>
      </c>
      <c r="B37" s="836" t="str">
        <f>VLOOKUP(A37,EQUIPOS!A7:D154,3,FALSE)</f>
        <v>Grúa (capacidad 15 ton)</v>
      </c>
      <c r="C37" s="837"/>
      <c r="D37" s="837"/>
      <c r="E37" s="837"/>
      <c r="F37" s="837"/>
      <c r="G37" s="837"/>
      <c r="H37" s="838"/>
      <c r="I37" s="267"/>
      <c r="J37" s="268"/>
      <c r="K37" s="269">
        <f>VLOOKUP(A37,EQUIPOS!A7:D164,4,FALSE)</f>
        <v>177170.02314067518</v>
      </c>
      <c r="L37" s="270"/>
      <c r="M37" s="271">
        <v>0.5</v>
      </c>
      <c r="N37" s="272">
        <f>K37/M37</f>
        <v>354340.04628135037</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3911.9059374999997</v>
      </c>
    </row>
    <row r="43" spans="1:14" ht="15.75" thickBot="1">
      <c r="B43" s="823" t="s">
        <v>953</v>
      </c>
      <c r="C43" s="824"/>
      <c r="D43" s="824"/>
      <c r="E43" s="824"/>
      <c r="F43" s="824"/>
      <c r="G43" s="824"/>
      <c r="H43" s="824"/>
      <c r="I43" s="824"/>
      <c r="J43" s="824"/>
      <c r="K43" s="824"/>
      <c r="L43" s="824"/>
      <c r="M43" s="825"/>
      <c r="N43" s="394">
        <f>SUM(N36:N42)</f>
        <v>836731.60986091767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5430.1304709303959</v>
      </c>
      <c r="N48" s="272">
        <f>K48*M48</f>
        <v>54301.304709303957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1732.4623732110322</v>
      </c>
      <c r="N50" s="272">
        <f>K50*M50</f>
        <v>1732.4623732110322</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293158.19910083007</v>
      </c>
      <c r="N51" s="272">
        <f>K51*M51</f>
        <v>586316.39820166014</v>
      </c>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657837.66528417508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78238.118749999994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1572807.3938950927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314561.47877901857</v>
      </c>
      <c r="M83" s="858"/>
      <c r="N83" s="51"/>
    </row>
    <row r="84" spans="1:14">
      <c r="B84" s="89" t="s">
        <v>973</v>
      </c>
      <c r="C84" s="90"/>
      <c r="D84" s="90"/>
      <c r="E84" s="90"/>
      <c r="F84" s="90"/>
      <c r="G84" s="90"/>
      <c r="H84" s="90"/>
      <c r="I84" s="87"/>
      <c r="J84" s="88"/>
      <c r="K84" s="304">
        <v>0.05</v>
      </c>
      <c r="L84" s="857">
        <f>N78*K84</f>
        <v>78640.369694754641</v>
      </c>
      <c r="M84" s="858"/>
      <c r="N84" s="51"/>
    </row>
    <row r="85" spans="1:14" ht="15.75" thickBot="1">
      <c r="B85" s="91" t="s">
        <v>974</v>
      </c>
      <c r="C85" s="92"/>
      <c r="D85" s="92"/>
      <c r="E85" s="92"/>
      <c r="F85" s="92"/>
      <c r="G85" s="92"/>
      <c r="H85" s="92"/>
      <c r="I85" s="93"/>
      <c r="J85" s="94"/>
      <c r="K85" s="305">
        <v>0.05</v>
      </c>
      <c r="L85" s="859">
        <f>N78*K85</f>
        <v>78640.369694754641</v>
      </c>
      <c r="M85" s="860"/>
      <c r="N85" s="51"/>
    </row>
    <row r="86" spans="1:14" ht="15.75" thickBot="1">
      <c r="B86" s="823" t="s">
        <v>953</v>
      </c>
      <c r="C86" s="824"/>
      <c r="D86" s="824"/>
      <c r="E86" s="824"/>
      <c r="F86" s="824"/>
      <c r="G86" s="824"/>
      <c r="H86" s="824"/>
      <c r="I86" s="824"/>
      <c r="J86" s="824"/>
      <c r="K86" s="824"/>
      <c r="L86" s="824"/>
      <c r="M86" s="825"/>
      <c r="N86" s="52">
        <f>L83+L84+L85</f>
        <v>471842.21816852788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2044649.6120636205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7"/>
      <c r="J36" s="268"/>
      <c r="K36" s="269">
        <f>VLOOKUP(A36,EQUIPOS!A6:D163,4,FALSE)</f>
        <v>239239.82882103371</v>
      </c>
      <c r="L36" s="270"/>
      <c r="M36" s="271">
        <v>0.4375</v>
      </c>
      <c r="N36" s="272">
        <f>K36/M36</f>
        <v>546833.89444807707</v>
      </c>
    </row>
    <row r="37" spans="1:14">
      <c r="A37" s="108" t="s">
        <v>241</v>
      </c>
      <c r="B37" s="836" t="str">
        <f>VLOOKUP(A37,EQUIPOS!A7:D154,3,FALSE)</f>
        <v>Grúa (capacidad 15 ton)</v>
      </c>
      <c r="C37" s="837"/>
      <c r="D37" s="837"/>
      <c r="E37" s="837"/>
      <c r="F37" s="837"/>
      <c r="G37" s="837"/>
      <c r="H37" s="838"/>
      <c r="I37" s="267"/>
      <c r="J37" s="268"/>
      <c r="K37" s="269">
        <f>VLOOKUP(A37,EQUIPOS!A7:D164,4,FALSE)</f>
        <v>177170.02314067518</v>
      </c>
      <c r="L37" s="270"/>
      <c r="M37" s="271">
        <v>0.4375</v>
      </c>
      <c r="N37" s="272">
        <f>K37/M37</f>
        <v>404960.05289297184</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4470.7496428571421</v>
      </c>
    </row>
    <row r="43" spans="1:14" ht="15.75" thickBot="1">
      <c r="B43" s="823" t="s">
        <v>953</v>
      </c>
      <c r="C43" s="824"/>
      <c r="D43" s="824"/>
      <c r="E43" s="824"/>
      <c r="F43" s="824"/>
      <c r="G43" s="824"/>
      <c r="H43" s="824"/>
      <c r="I43" s="824"/>
      <c r="J43" s="824"/>
      <c r="K43" s="824"/>
      <c r="L43" s="824"/>
      <c r="M43" s="825"/>
      <c r="N43" s="394">
        <f>SUM(N36:N42)</f>
        <v>956264.69698390597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5430.1304709303959</v>
      </c>
      <c r="N48" s="272">
        <f>K48*M48</f>
        <v>54301.304709303957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1732.4623732110322</v>
      </c>
      <c r="N50" s="272">
        <f>K50*M50</f>
        <v>1732.4623732110322</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293158.19910083007</v>
      </c>
      <c r="N51" s="272">
        <f>K51*M51</f>
        <v>586316.39820166014</v>
      </c>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657837.66528417508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89414.992857142846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1703517.3551252238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340703.4710250448</v>
      </c>
      <c r="M83" s="858"/>
      <c r="N83" s="51"/>
    </row>
    <row r="84" spans="1:14">
      <c r="B84" s="89" t="s">
        <v>973</v>
      </c>
      <c r="C84" s="90"/>
      <c r="D84" s="90"/>
      <c r="E84" s="90"/>
      <c r="F84" s="90"/>
      <c r="G84" s="90"/>
      <c r="H84" s="90"/>
      <c r="I84" s="87"/>
      <c r="J84" s="88"/>
      <c r="K84" s="304">
        <v>0.05</v>
      </c>
      <c r="L84" s="857">
        <f>N78*K84</f>
        <v>85175.867756261199</v>
      </c>
      <c r="M84" s="858"/>
      <c r="N84" s="51"/>
    </row>
    <row r="85" spans="1:14" ht="15.75" thickBot="1">
      <c r="B85" s="91" t="s">
        <v>974</v>
      </c>
      <c r="C85" s="92"/>
      <c r="D85" s="92"/>
      <c r="E85" s="92"/>
      <c r="F85" s="92"/>
      <c r="G85" s="92"/>
      <c r="H85" s="92"/>
      <c r="I85" s="93"/>
      <c r="J85" s="94"/>
      <c r="K85" s="305">
        <v>0.05</v>
      </c>
      <c r="L85" s="859">
        <f>N78*K85</f>
        <v>85175.867756261199</v>
      </c>
      <c r="M85" s="860"/>
      <c r="N85" s="51"/>
    </row>
    <row r="86" spans="1:14" ht="15.75" thickBot="1">
      <c r="B86" s="823" t="s">
        <v>953</v>
      </c>
      <c r="C86" s="824"/>
      <c r="D86" s="824"/>
      <c r="E86" s="824"/>
      <c r="F86" s="824"/>
      <c r="G86" s="824"/>
      <c r="H86" s="824"/>
      <c r="I86" s="824"/>
      <c r="J86" s="824"/>
      <c r="K86" s="824"/>
      <c r="L86" s="824"/>
      <c r="M86" s="825"/>
      <c r="N86" s="52">
        <f>L83+L84+L85</f>
        <v>511055.2065375672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2214572.5616627908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7"/>
      <c r="J36" s="268"/>
      <c r="K36" s="269">
        <f>VLOOKUP(A36,EQUIPOS!A6:D163,4,FALSE)</f>
        <v>239239.82882103371</v>
      </c>
      <c r="L36" s="270"/>
      <c r="M36" s="271">
        <v>0.875</v>
      </c>
      <c r="N36" s="272">
        <f>K36/M36</f>
        <v>273416.94722403854</v>
      </c>
    </row>
    <row r="37" spans="1:14">
      <c r="A37" s="108" t="s">
        <v>241</v>
      </c>
      <c r="B37" s="836" t="str">
        <f>VLOOKUP(A37,EQUIPOS!A7:D154,3,FALSE)</f>
        <v>Grúa (capacidad 15 ton)</v>
      </c>
      <c r="C37" s="837"/>
      <c r="D37" s="837"/>
      <c r="E37" s="837"/>
      <c r="F37" s="837"/>
      <c r="G37" s="837"/>
      <c r="H37" s="838"/>
      <c r="I37" s="267"/>
      <c r="J37" s="268"/>
      <c r="K37" s="269">
        <f>VLOOKUP(A37,EQUIPOS!A7:D164,4,FALSE)</f>
        <v>177170.02314067518</v>
      </c>
      <c r="L37" s="270"/>
      <c r="M37" s="271">
        <v>0.875</v>
      </c>
      <c r="N37" s="272">
        <f>K37/M37</f>
        <v>202480.02644648592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1788.299857142857</v>
      </c>
    </row>
    <row r="43" spans="1:14" ht="15.75" thickBot="1">
      <c r="B43" s="823" t="s">
        <v>953</v>
      </c>
      <c r="C43" s="824"/>
      <c r="D43" s="824"/>
      <c r="E43" s="824"/>
      <c r="F43" s="824"/>
      <c r="G43" s="824"/>
      <c r="H43" s="824"/>
      <c r="I43" s="824"/>
      <c r="J43" s="824"/>
      <c r="K43" s="824"/>
      <c r="L43" s="824"/>
      <c r="M43" s="825"/>
      <c r="N43" s="394">
        <f>SUM(N36:N42)</f>
        <v>477685.27352766728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5430.1304709303959</v>
      </c>
      <c r="N48" s="272">
        <f>K48*M48</f>
        <v>54301.304709303957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1732.4623732110322</v>
      </c>
      <c r="N50" s="272">
        <f>K50*M50</f>
        <v>1732.4623732110322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71521.267082514983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35765.997142857137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584972.53775303939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116994.50755060789</v>
      </c>
      <c r="M83" s="858"/>
      <c r="N83" s="51"/>
    </row>
    <row r="84" spans="1:14">
      <c r="B84" s="89" t="s">
        <v>973</v>
      </c>
      <c r="C84" s="90"/>
      <c r="D84" s="90"/>
      <c r="E84" s="90"/>
      <c r="F84" s="90"/>
      <c r="G84" s="90"/>
      <c r="H84" s="90"/>
      <c r="I84" s="87"/>
      <c r="J84" s="88"/>
      <c r="K84" s="304">
        <v>0.05</v>
      </c>
      <c r="L84" s="857">
        <f>N78*K84</f>
        <v>29248.626887651972</v>
      </c>
      <c r="M84" s="858"/>
      <c r="N84" s="51"/>
    </row>
    <row r="85" spans="1:14" ht="15.75" thickBot="1">
      <c r="B85" s="91" t="s">
        <v>974</v>
      </c>
      <c r="C85" s="92"/>
      <c r="D85" s="92"/>
      <c r="E85" s="92"/>
      <c r="F85" s="92"/>
      <c r="G85" s="92"/>
      <c r="H85" s="92"/>
      <c r="I85" s="93"/>
      <c r="J85" s="94"/>
      <c r="K85" s="305">
        <v>0.05</v>
      </c>
      <c r="L85" s="859">
        <f>N78*K85</f>
        <v>29248.626887651972</v>
      </c>
      <c r="M85" s="860"/>
      <c r="N85" s="51"/>
    </row>
    <row r="86" spans="1:14" ht="15.75" thickBot="1">
      <c r="B86" s="823" t="s">
        <v>953</v>
      </c>
      <c r="C86" s="824"/>
      <c r="D86" s="824"/>
      <c r="E86" s="824"/>
      <c r="F86" s="824"/>
      <c r="G86" s="824"/>
      <c r="H86" s="824"/>
      <c r="I86" s="824"/>
      <c r="J86" s="824"/>
      <c r="K86" s="824"/>
      <c r="L86" s="824"/>
      <c r="M86" s="825"/>
      <c r="N86" s="52">
        <f>L83+L84+L85</f>
        <v>175491.76132591182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760464.29907895124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7"/>
      <c r="J36" s="268"/>
      <c r="K36" s="269">
        <f>VLOOKUP(A36,EQUIPOS!A6:D163,4,FALSE)</f>
        <v>239239.82882103371</v>
      </c>
      <c r="L36" s="270"/>
      <c r="M36" s="271">
        <v>0.75</v>
      </c>
      <c r="N36" s="272">
        <f>K36/M36</f>
        <v>318986.43842804496</v>
      </c>
    </row>
    <row r="37" spans="1:14">
      <c r="A37" s="108" t="s">
        <v>241</v>
      </c>
      <c r="B37" s="836" t="str">
        <f>VLOOKUP(A37,EQUIPOS!A7:D154,3,FALSE)</f>
        <v>Grúa (capacidad 15 ton)</v>
      </c>
      <c r="C37" s="837"/>
      <c r="D37" s="837"/>
      <c r="E37" s="837"/>
      <c r="F37" s="837"/>
      <c r="G37" s="837"/>
      <c r="H37" s="838"/>
      <c r="I37" s="267"/>
      <c r="J37" s="268"/>
      <c r="K37" s="269">
        <f>VLOOKUP(A37,EQUIPOS!A7:D164,4,FALSE)</f>
        <v>177170.02314067518</v>
      </c>
      <c r="L37" s="270"/>
      <c r="M37" s="271">
        <v>0.75</v>
      </c>
      <c r="N37" s="272">
        <f>K37/M37</f>
        <v>236226.69752090026</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2086.3498333333332</v>
      </c>
    </row>
    <row r="43" spans="1:14" ht="15.75" thickBot="1">
      <c r="B43" s="823" t="s">
        <v>953</v>
      </c>
      <c r="C43" s="824"/>
      <c r="D43" s="824"/>
      <c r="E43" s="824"/>
      <c r="F43" s="824"/>
      <c r="G43" s="824"/>
      <c r="H43" s="824"/>
      <c r="I43" s="824"/>
      <c r="J43" s="824"/>
      <c r="K43" s="824"/>
      <c r="L43" s="824"/>
      <c r="M43" s="825"/>
      <c r="N43" s="394">
        <f>SUM(N36:N42)</f>
        <v>557299.48578227847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5430.1304709303959</v>
      </c>
      <c r="N48" s="272">
        <f>K48*M48</f>
        <v>54301.304709303957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1732.4623732110322</v>
      </c>
      <c r="N50" s="272">
        <f>K50*M50</f>
        <v>1732.4623732110322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71521.267082514983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41726.996666666666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670547.74953146011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134109.54990629203</v>
      </c>
      <c r="M83" s="858"/>
      <c r="N83" s="51"/>
    </row>
    <row r="84" spans="1:14">
      <c r="B84" s="89" t="s">
        <v>973</v>
      </c>
      <c r="C84" s="90"/>
      <c r="D84" s="90"/>
      <c r="E84" s="90"/>
      <c r="F84" s="90"/>
      <c r="G84" s="90"/>
      <c r="H84" s="90"/>
      <c r="I84" s="87"/>
      <c r="J84" s="88"/>
      <c r="K84" s="304">
        <v>0.05</v>
      </c>
      <c r="L84" s="857">
        <f>N78*K84</f>
        <v>33527.387476573007</v>
      </c>
      <c r="M84" s="858"/>
      <c r="N84" s="51"/>
    </row>
    <row r="85" spans="1:14" ht="15.75" thickBot="1">
      <c r="B85" s="91" t="s">
        <v>974</v>
      </c>
      <c r="C85" s="92"/>
      <c r="D85" s="92"/>
      <c r="E85" s="92"/>
      <c r="F85" s="92"/>
      <c r="G85" s="92"/>
      <c r="H85" s="92"/>
      <c r="I85" s="93"/>
      <c r="J85" s="94"/>
      <c r="K85" s="305">
        <v>0.05</v>
      </c>
      <c r="L85" s="859">
        <f>N78*K85</f>
        <v>33527.387476573007</v>
      </c>
      <c r="M85" s="860"/>
      <c r="N85" s="51"/>
    </row>
    <row r="86" spans="1:14" ht="15.75" thickBot="1">
      <c r="B86" s="823" t="s">
        <v>953</v>
      </c>
      <c r="C86" s="824"/>
      <c r="D86" s="824"/>
      <c r="E86" s="824"/>
      <c r="F86" s="824"/>
      <c r="G86" s="824"/>
      <c r="H86" s="824"/>
      <c r="I86" s="824"/>
      <c r="J86" s="824"/>
      <c r="K86" s="824"/>
      <c r="L86" s="824"/>
      <c r="M86" s="825"/>
      <c r="N86" s="52">
        <f>L83+L84+L85</f>
        <v>201164.32485943803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871712.07439089811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7"/>
      <c r="J36" s="268"/>
      <c r="K36" s="269">
        <f>VLOOKUP(A36,EQUIPOS!A6:D163,4,FALSE)</f>
        <v>239239.82882103371</v>
      </c>
      <c r="L36" s="270"/>
      <c r="M36" s="271">
        <v>0.6875</v>
      </c>
      <c r="N36" s="272">
        <f>K36/M36</f>
        <v>347985.20555786719</v>
      </c>
    </row>
    <row r="37" spans="1:14">
      <c r="A37" s="108" t="s">
        <v>241</v>
      </c>
      <c r="B37" s="836" t="str">
        <f>VLOOKUP(A37,EQUIPOS!A7:D154,3,FALSE)</f>
        <v>Grúa (capacidad 15 ton)</v>
      </c>
      <c r="C37" s="837"/>
      <c r="D37" s="837"/>
      <c r="E37" s="837"/>
      <c r="F37" s="837"/>
      <c r="G37" s="837"/>
      <c r="H37" s="838"/>
      <c r="I37" s="267"/>
      <c r="J37" s="268"/>
      <c r="K37" s="269">
        <f>VLOOKUP(A37,EQUIPOS!A7:D164,4,FALSE)</f>
        <v>177170.02314067518</v>
      </c>
      <c r="L37" s="270"/>
      <c r="M37" s="271">
        <v>0.6875</v>
      </c>
      <c r="N37" s="272">
        <f>K37/M37</f>
        <v>257701.8518409821</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2276.0179999999996</v>
      </c>
    </row>
    <row r="43" spans="1:14" ht="15.75" thickBot="1">
      <c r="B43" s="823" t="s">
        <v>953</v>
      </c>
      <c r="C43" s="824"/>
      <c r="D43" s="824"/>
      <c r="E43" s="824"/>
      <c r="F43" s="824"/>
      <c r="G43" s="824"/>
      <c r="H43" s="824"/>
      <c r="I43" s="824"/>
      <c r="J43" s="824"/>
      <c r="K43" s="824"/>
      <c r="L43" s="824"/>
      <c r="M43" s="825"/>
      <c r="N43" s="394">
        <f>SUM(N36:N42)</f>
        <v>607963.07539884932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5430.1304709303959</v>
      </c>
      <c r="N48" s="272">
        <f>K48*M48</f>
        <v>54301.304709303957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1732.4623732110322</v>
      </c>
      <c r="N50" s="272">
        <f>K50*M50</f>
        <v>1732.4623732110322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71521.267082514983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45520.359999999993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725004.70248136425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145000.94049627284</v>
      </c>
      <c r="M83" s="858"/>
      <c r="N83" s="51"/>
    </row>
    <row r="84" spans="1:14">
      <c r="B84" s="89" t="s">
        <v>973</v>
      </c>
      <c r="C84" s="90"/>
      <c r="D84" s="90"/>
      <c r="E84" s="90"/>
      <c r="F84" s="90"/>
      <c r="G84" s="90"/>
      <c r="H84" s="90"/>
      <c r="I84" s="87"/>
      <c r="J84" s="88"/>
      <c r="K84" s="304">
        <v>0.05</v>
      </c>
      <c r="L84" s="857">
        <f>N78*K84</f>
        <v>36250.235124068211</v>
      </c>
      <c r="M84" s="858"/>
      <c r="N84" s="51"/>
    </row>
    <row r="85" spans="1:14" ht="15.75" thickBot="1">
      <c r="B85" s="91" t="s">
        <v>974</v>
      </c>
      <c r="C85" s="92"/>
      <c r="D85" s="92"/>
      <c r="E85" s="92"/>
      <c r="F85" s="92"/>
      <c r="G85" s="92"/>
      <c r="H85" s="92"/>
      <c r="I85" s="93"/>
      <c r="J85" s="94"/>
      <c r="K85" s="305">
        <v>0.05</v>
      </c>
      <c r="L85" s="859">
        <f>N78*K85</f>
        <v>36250.235124068211</v>
      </c>
      <c r="M85" s="860"/>
      <c r="N85" s="51"/>
    </row>
    <row r="86" spans="1:14" ht="15.75" thickBot="1">
      <c r="B86" s="823" t="s">
        <v>953</v>
      </c>
      <c r="C86" s="824"/>
      <c r="D86" s="824"/>
      <c r="E86" s="824"/>
      <c r="F86" s="824"/>
      <c r="G86" s="824"/>
      <c r="H86" s="824"/>
      <c r="I86" s="824"/>
      <c r="J86" s="824"/>
      <c r="K86" s="824"/>
      <c r="L86" s="824"/>
      <c r="M86" s="825"/>
      <c r="N86" s="52">
        <f>L83+L84+L85</f>
        <v>217501.41074440928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942506.11322577356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52" t="s">
        <v>241</v>
      </c>
      <c r="B36" s="836" t="str">
        <f>VLOOKUP(A36,EQUIPOS!A6:D154,3,FALSE)</f>
        <v>Grúa (capacidad 15 ton)</v>
      </c>
      <c r="C36" s="837"/>
      <c r="D36" s="837"/>
      <c r="E36" s="837"/>
      <c r="F36" s="837"/>
      <c r="G36" s="837"/>
      <c r="H36" s="838"/>
      <c r="I36" s="267"/>
      <c r="J36" s="268"/>
      <c r="K36" s="269">
        <f>VLOOKUP(A36,EQUIPOS!A6:D163,4,FALSE)</f>
        <v>177170.02314067518</v>
      </c>
      <c r="L36" s="270"/>
      <c r="M36" s="396">
        <v>1.125</v>
      </c>
      <c r="N36" s="272">
        <f>K36/M36</f>
        <v>157484.46501393348</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1390.8998888888889</v>
      </c>
    </row>
    <row r="43" spans="1:14" ht="15.75" thickBot="1">
      <c r="B43" s="823" t="s">
        <v>953</v>
      </c>
      <c r="C43" s="824"/>
      <c r="D43" s="824"/>
      <c r="E43" s="824"/>
      <c r="F43" s="824"/>
      <c r="G43" s="824"/>
      <c r="H43" s="824"/>
      <c r="I43" s="824"/>
      <c r="J43" s="824"/>
      <c r="K43" s="824"/>
      <c r="L43" s="824"/>
      <c r="M43" s="825"/>
      <c r="N43" s="394">
        <f>SUM(N36:N42)</f>
        <v>158875.36490282236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5430.1304709303959</v>
      </c>
      <c r="N48" s="272">
        <f>K48*M48</f>
        <v>54301.304709303957</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1732.4623732110322</v>
      </c>
      <c r="N49" s="272">
        <f>K49*M49</f>
        <v>1732.4623732110322</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15487.5</v>
      </c>
      <c r="N50" s="272">
        <f>K50*M50</f>
        <v>15487.5</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71521.267082514998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27817.997777777775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258214.62976311514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51642.925952623031</v>
      </c>
      <c r="M83" s="858"/>
      <c r="N83" s="51"/>
    </row>
    <row r="84" spans="1:14">
      <c r="B84" s="89" t="s">
        <v>973</v>
      </c>
      <c r="C84" s="90"/>
      <c r="D84" s="90"/>
      <c r="E84" s="90"/>
      <c r="F84" s="90"/>
      <c r="G84" s="90"/>
      <c r="H84" s="90"/>
      <c r="I84" s="87"/>
      <c r="J84" s="88"/>
      <c r="K84" s="304">
        <v>0.05</v>
      </c>
      <c r="L84" s="857">
        <f>N78*K84</f>
        <v>12910.731488155758</v>
      </c>
      <c r="M84" s="858"/>
      <c r="N84" s="51"/>
    </row>
    <row r="85" spans="1:14" ht="15.75" thickBot="1">
      <c r="B85" s="91" t="s">
        <v>974</v>
      </c>
      <c r="C85" s="92"/>
      <c r="D85" s="92"/>
      <c r="E85" s="92"/>
      <c r="F85" s="92"/>
      <c r="G85" s="92"/>
      <c r="H85" s="92"/>
      <c r="I85" s="93"/>
      <c r="J85" s="94"/>
      <c r="K85" s="305">
        <v>0.05</v>
      </c>
      <c r="L85" s="859">
        <f>N78*K85</f>
        <v>12910.731488155758</v>
      </c>
      <c r="M85" s="860"/>
      <c r="N85" s="51"/>
    </row>
    <row r="86" spans="1:14" ht="15.75" thickBot="1">
      <c r="B86" s="823" t="s">
        <v>953</v>
      </c>
      <c r="C86" s="824"/>
      <c r="D86" s="824"/>
      <c r="E86" s="824"/>
      <c r="F86" s="824"/>
      <c r="G86" s="824"/>
      <c r="H86" s="824"/>
      <c r="I86" s="824"/>
      <c r="J86" s="824"/>
      <c r="K86" s="824"/>
      <c r="L86" s="824"/>
      <c r="M86" s="825"/>
      <c r="N86" s="52">
        <f>L83+L84+L85</f>
        <v>77464.388928934539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335679.01869204966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55" t="s">
        <v>241</v>
      </c>
      <c r="B36" s="836" t="str">
        <f>VLOOKUP(A36,EQUIPOS!A6:D154,3,FALSE)</f>
        <v>Grúa (capacidad 15 ton)</v>
      </c>
      <c r="C36" s="837"/>
      <c r="D36" s="837"/>
      <c r="E36" s="837"/>
      <c r="F36" s="837"/>
      <c r="G36" s="837"/>
      <c r="H36" s="838"/>
      <c r="I36" s="267"/>
      <c r="J36" s="268"/>
      <c r="K36" s="269">
        <f>VLOOKUP(A36,EQUIPOS!A6:D163,4,FALSE)</f>
        <v>177170.02314067518</v>
      </c>
      <c r="L36" s="270"/>
      <c r="M36" s="462">
        <v>1</v>
      </c>
      <c r="N36" s="272">
        <f>K36/M36</f>
        <v>177170.02314067518</v>
      </c>
    </row>
    <row r="37" spans="1:14">
      <c r="A37" s="155" t="s">
        <v>373</v>
      </c>
      <c r="B37" s="836" t="str">
        <f>VLOOKUP(A37,EQUIPOS!A7:D154,3,FALSE)</f>
        <v>Volqueta 6 m3</v>
      </c>
      <c r="C37" s="837"/>
      <c r="D37" s="837"/>
      <c r="E37" s="837"/>
      <c r="F37" s="837"/>
      <c r="G37" s="837"/>
      <c r="H37" s="838"/>
      <c r="I37" s="267"/>
      <c r="J37" s="268"/>
      <c r="K37" s="269">
        <f>VLOOKUP(A37,EQUIPOS!A7:D164,4,FALSE)</f>
        <v>82228.073539684905</v>
      </c>
      <c r="L37" s="270"/>
      <c r="M37" s="463">
        <v>1</v>
      </c>
      <c r="N37" s="272">
        <f>K37/M37</f>
        <v>82228.073539684905</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1564.762375</v>
      </c>
    </row>
    <row r="43" spans="1:14" ht="15.75" thickBot="1">
      <c r="B43" s="823" t="s">
        <v>953</v>
      </c>
      <c r="C43" s="824"/>
      <c r="D43" s="824"/>
      <c r="E43" s="824"/>
      <c r="F43" s="824"/>
      <c r="G43" s="824"/>
      <c r="H43" s="824"/>
      <c r="I43" s="824"/>
      <c r="J43" s="824"/>
      <c r="K43" s="824"/>
      <c r="L43" s="824"/>
      <c r="M43" s="825"/>
      <c r="N43" s="394">
        <f>SUM(N36:N42)</f>
        <v>260962.85905536008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5430.1304709303959</v>
      </c>
      <c r="N48" s="272">
        <f>K48*M48</f>
        <v>54301.304709303957</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1732.4623732110322</v>
      </c>
      <c r="N49" s="272">
        <f>K49*M49</f>
        <v>1732.4623732110322</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15487.5</v>
      </c>
      <c r="N50" s="272">
        <f>K50*M50</f>
        <v>15487.5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71521.267082514998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31295.247499999998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363779.37363787508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72755.874727575021</v>
      </c>
      <c r="M83" s="858"/>
      <c r="N83" s="51"/>
    </row>
    <row r="84" spans="1:14">
      <c r="B84" s="89" t="s">
        <v>973</v>
      </c>
      <c r="C84" s="90"/>
      <c r="D84" s="90"/>
      <c r="E84" s="90"/>
      <c r="F84" s="90"/>
      <c r="G84" s="90"/>
      <c r="H84" s="90"/>
      <c r="I84" s="87"/>
      <c r="J84" s="88"/>
      <c r="K84" s="304">
        <v>0.05</v>
      </c>
      <c r="L84" s="857">
        <f>N78*K84</f>
        <v>18188.968681893755</v>
      </c>
      <c r="M84" s="858"/>
      <c r="N84" s="51"/>
    </row>
    <row r="85" spans="1:14" ht="15.75" thickBot="1">
      <c r="B85" s="91" t="s">
        <v>974</v>
      </c>
      <c r="C85" s="92"/>
      <c r="D85" s="92"/>
      <c r="E85" s="92"/>
      <c r="F85" s="92"/>
      <c r="G85" s="92"/>
      <c r="H85" s="92"/>
      <c r="I85" s="93"/>
      <c r="J85" s="94"/>
      <c r="K85" s="305">
        <v>0.05</v>
      </c>
      <c r="L85" s="859">
        <f>N78*K85</f>
        <v>18188.968681893755</v>
      </c>
      <c r="M85" s="860"/>
      <c r="N85" s="51"/>
    </row>
    <row r="86" spans="1:14" ht="15.75" thickBot="1">
      <c r="B86" s="823" t="s">
        <v>953</v>
      </c>
      <c r="C86" s="824"/>
      <c r="D86" s="824"/>
      <c r="E86" s="824"/>
      <c r="F86" s="824"/>
      <c r="G86" s="824"/>
      <c r="H86" s="824"/>
      <c r="I86" s="824"/>
      <c r="J86" s="824"/>
      <c r="K86" s="824"/>
      <c r="L86" s="824"/>
      <c r="M86" s="825"/>
      <c r="N86" s="52">
        <f>L83+L84+L85</f>
        <v>109133.81209136252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472913.18572923762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7"/>
      <c r="J36" s="268"/>
      <c r="K36" s="269">
        <f>VLOOKUP(A36,EQUIPOS!A6:D163,4,FALSE)</f>
        <v>177170.02314067518</v>
      </c>
      <c r="L36" s="270"/>
      <c r="M36" s="271">
        <v>0.9375</v>
      </c>
      <c r="N36" s="272">
        <f>K36/M36</f>
        <v>188981.35801672019</v>
      </c>
    </row>
    <row r="37" spans="1:14">
      <c r="A37" s="144" t="s">
        <v>373</v>
      </c>
      <c r="B37" s="836" t="str">
        <f>VLOOKUP(A37,EQUIPOS!A7:D154,3,FALSE)</f>
        <v>Volqueta 6 m3</v>
      </c>
      <c r="C37" s="837"/>
      <c r="D37" s="837"/>
      <c r="E37" s="837"/>
      <c r="F37" s="837"/>
      <c r="G37" s="837"/>
      <c r="H37" s="838"/>
      <c r="I37" s="267"/>
      <c r="J37" s="268"/>
      <c r="K37" s="269">
        <f>VLOOKUP(A37,EQUIPOS!A7:D164,4,FALSE)</f>
        <v>82228.073539684905</v>
      </c>
      <c r="L37" s="270"/>
      <c r="M37" s="271">
        <v>0.9375</v>
      </c>
      <c r="N37" s="272">
        <f>K37/M37</f>
        <v>87709.945108997228</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1669.0798666666667</v>
      </c>
    </row>
    <row r="43" spans="1:14" ht="15.75" thickBot="1">
      <c r="B43" s="823" t="s">
        <v>953</v>
      </c>
      <c r="C43" s="824"/>
      <c r="D43" s="824"/>
      <c r="E43" s="824"/>
      <c r="F43" s="824"/>
      <c r="G43" s="824"/>
      <c r="H43" s="824"/>
      <c r="I43" s="824"/>
      <c r="J43" s="824"/>
      <c r="K43" s="824"/>
      <c r="L43" s="824"/>
      <c r="M43" s="825"/>
      <c r="N43" s="394">
        <f>SUM(N36:N42)</f>
        <v>278360.38299238408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5430.1304709303959</v>
      </c>
      <c r="N48" s="272">
        <f>K48*M48</f>
        <v>54301.304709303957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15487.5</v>
      </c>
      <c r="N49" s="272">
        <f>K49*M49</f>
        <v>15487.5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1732.4623732110322</v>
      </c>
      <c r="N50" s="272">
        <f>K50*M50</f>
        <v>1732.4623732110322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71521.267082514983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33381.597333333331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383263.24740823242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76652.649481646484</v>
      </c>
      <c r="M83" s="858"/>
      <c r="N83" s="51"/>
    </row>
    <row r="84" spans="1:14">
      <c r="B84" s="89" t="s">
        <v>973</v>
      </c>
      <c r="C84" s="90"/>
      <c r="D84" s="90"/>
      <c r="E84" s="90"/>
      <c r="F84" s="90"/>
      <c r="G84" s="90"/>
      <c r="H84" s="90"/>
      <c r="I84" s="87"/>
      <c r="J84" s="88"/>
      <c r="K84" s="304">
        <v>0.05</v>
      </c>
      <c r="L84" s="857">
        <f>N78*K84</f>
        <v>19163.162370411621</v>
      </c>
      <c r="M84" s="858"/>
      <c r="N84" s="51"/>
    </row>
    <row r="85" spans="1:14" ht="15.75" thickBot="1">
      <c r="B85" s="91" t="s">
        <v>974</v>
      </c>
      <c r="C85" s="92"/>
      <c r="D85" s="92"/>
      <c r="E85" s="92"/>
      <c r="F85" s="92"/>
      <c r="G85" s="92"/>
      <c r="H85" s="92"/>
      <c r="I85" s="93"/>
      <c r="J85" s="94"/>
      <c r="K85" s="305">
        <v>0.05</v>
      </c>
      <c r="L85" s="859">
        <f>N78*K85</f>
        <v>19163.162370411621</v>
      </c>
      <c r="M85" s="860"/>
      <c r="N85" s="51"/>
    </row>
    <row r="86" spans="1:14" ht="15.75" thickBot="1">
      <c r="B86" s="823" t="s">
        <v>953</v>
      </c>
      <c r="C86" s="824"/>
      <c r="D86" s="824"/>
      <c r="E86" s="824"/>
      <c r="F86" s="824"/>
      <c r="G86" s="824"/>
      <c r="H86" s="824"/>
      <c r="I86" s="824"/>
      <c r="J86" s="824"/>
      <c r="K86" s="824"/>
      <c r="L86" s="824"/>
      <c r="M86" s="825"/>
      <c r="N86" s="52">
        <f>L83+L84+L85</f>
        <v>114978.97422246973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498242.22163070214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7"/>
      <c r="J36" s="268"/>
      <c r="K36" s="269">
        <f>VLOOKUP(A36,EQUIPOS!A6:D163,4,FALSE)</f>
        <v>177170.02314067518</v>
      </c>
      <c r="L36" s="270"/>
      <c r="M36" s="271">
        <v>1.5</v>
      </c>
      <c r="N36" s="272">
        <f>K36/M36</f>
        <v>118113.34876045013</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1043.1749166666666</v>
      </c>
    </row>
    <row r="43" spans="1:14" ht="15.75" thickBot="1">
      <c r="B43" s="823" t="s">
        <v>953</v>
      </c>
      <c r="C43" s="824"/>
      <c r="D43" s="824"/>
      <c r="E43" s="824"/>
      <c r="F43" s="824"/>
      <c r="G43" s="824"/>
      <c r="H43" s="824"/>
      <c r="I43" s="824"/>
      <c r="J43" s="824"/>
      <c r="K43" s="824"/>
      <c r="L43" s="824"/>
      <c r="M43" s="825"/>
      <c r="N43" s="394">
        <f>SUM(N36:N42)</f>
        <v>119156.5236771168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5430.1304709303959</v>
      </c>
      <c r="N48" s="272">
        <f>K48*M48</f>
        <v>54301.304709303957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15487.5</v>
      </c>
      <c r="N49" s="272">
        <f>K49*M49</f>
        <v>15487.5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1732.4623732110322</v>
      </c>
      <c r="N50" s="272">
        <f>K50*M50</f>
        <v>1732.4623732110322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71521.267082514983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20863.498333333333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211541.2890929651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42308.257818593025</v>
      </c>
      <c r="M83" s="858"/>
      <c r="N83" s="51"/>
    </row>
    <row r="84" spans="1:14">
      <c r="B84" s="89" t="s">
        <v>973</v>
      </c>
      <c r="C84" s="90"/>
      <c r="D84" s="90"/>
      <c r="E84" s="90"/>
      <c r="F84" s="90"/>
      <c r="G84" s="90"/>
      <c r="H84" s="90"/>
      <c r="I84" s="87"/>
      <c r="J84" s="88"/>
      <c r="K84" s="304">
        <v>0.05</v>
      </c>
      <c r="L84" s="857">
        <f>N78*K84</f>
        <v>10577.064454648256</v>
      </c>
      <c r="M84" s="858"/>
      <c r="N84" s="51"/>
    </row>
    <row r="85" spans="1:14" ht="15.75" thickBot="1">
      <c r="B85" s="91" t="s">
        <v>974</v>
      </c>
      <c r="C85" s="92"/>
      <c r="D85" s="92"/>
      <c r="E85" s="92"/>
      <c r="F85" s="92"/>
      <c r="G85" s="92"/>
      <c r="H85" s="92"/>
      <c r="I85" s="93"/>
      <c r="J85" s="94"/>
      <c r="K85" s="305">
        <v>0.05</v>
      </c>
      <c r="L85" s="859">
        <f>N78*K85</f>
        <v>10577.064454648256</v>
      </c>
      <c r="M85" s="860"/>
      <c r="N85" s="51"/>
    </row>
    <row r="86" spans="1:14" ht="15.75" thickBot="1">
      <c r="B86" s="823" t="s">
        <v>953</v>
      </c>
      <c r="C86" s="824"/>
      <c r="D86" s="824"/>
      <c r="E86" s="824"/>
      <c r="F86" s="824"/>
      <c r="G86" s="824"/>
      <c r="H86" s="824"/>
      <c r="I86" s="824"/>
      <c r="J86" s="824"/>
      <c r="K86" s="824"/>
      <c r="L86" s="824"/>
      <c r="M86" s="825"/>
      <c r="N86" s="52">
        <f>L83+L84+L85</f>
        <v>63462.386727889541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275003.67582085467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7"/>
      <c r="J36" s="268"/>
      <c r="K36" s="269">
        <f>VLOOKUP(A36,EQUIPOS!A6:D163,4,FALSE)</f>
        <v>177170.02314067518</v>
      </c>
      <c r="L36" s="270"/>
      <c r="M36" s="271">
        <v>1.375</v>
      </c>
      <c r="N36" s="272">
        <f>K36/M36</f>
        <v>128850.92592049105</v>
      </c>
    </row>
    <row r="37" spans="1:14">
      <c r="A37" s="144" t="s">
        <v>373</v>
      </c>
      <c r="B37" s="836" t="str">
        <f>VLOOKUP(A37,EQUIPOS!A7:D154,3,FALSE)</f>
        <v>Volqueta 6 m3</v>
      </c>
      <c r="C37" s="837"/>
      <c r="D37" s="837"/>
      <c r="E37" s="837"/>
      <c r="F37" s="837"/>
      <c r="G37" s="837"/>
      <c r="H37" s="838"/>
      <c r="I37" s="267"/>
      <c r="J37" s="268"/>
      <c r="K37" s="269">
        <f>VLOOKUP(A37,EQUIPOS!A7:D164,4,FALSE)</f>
        <v>82228.073539684905</v>
      </c>
      <c r="L37" s="270"/>
      <c r="M37" s="271">
        <v>1.375</v>
      </c>
      <c r="N37" s="272">
        <f>K37/M37</f>
        <v>59802.235301589018</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1138.0089999999998</v>
      </c>
    </row>
    <row r="43" spans="1:14" ht="15.75" thickBot="1">
      <c r="B43" s="823" t="s">
        <v>953</v>
      </c>
      <c r="C43" s="824"/>
      <c r="D43" s="824"/>
      <c r="E43" s="824"/>
      <c r="F43" s="824"/>
      <c r="G43" s="824"/>
      <c r="H43" s="824"/>
      <c r="I43" s="824"/>
      <c r="J43" s="824"/>
      <c r="K43" s="824"/>
      <c r="L43" s="824"/>
      <c r="M43" s="825"/>
      <c r="N43" s="394">
        <f>SUM(N36:N42)</f>
        <v>189791.17022208005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5430.1304709303959</v>
      </c>
      <c r="N48" s="272">
        <f>K48*M48</f>
        <v>54301.304709303957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15487.5</v>
      </c>
      <c r="N49" s="272">
        <f>K49*M49</f>
        <v>15487.5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1732.4623732110322</v>
      </c>
      <c r="N50" s="272">
        <f>K50*M50</f>
        <v>1732.4623732110322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71521.267082514983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22760.179999999997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284072.61730459501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56814.523460919008</v>
      </c>
      <c r="M83" s="858"/>
      <c r="N83" s="51"/>
    </row>
    <row r="84" spans="1:14">
      <c r="B84" s="89" t="s">
        <v>973</v>
      </c>
      <c r="C84" s="90"/>
      <c r="D84" s="90"/>
      <c r="E84" s="90"/>
      <c r="F84" s="90"/>
      <c r="G84" s="90"/>
      <c r="H84" s="90"/>
      <c r="I84" s="87"/>
      <c r="J84" s="88"/>
      <c r="K84" s="304">
        <v>0.05</v>
      </c>
      <c r="L84" s="857">
        <f>N78*K84</f>
        <v>14203.630865229752</v>
      </c>
      <c r="M84" s="858"/>
      <c r="N84" s="51"/>
    </row>
    <row r="85" spans="1:14" ht="15.75" thickBot="1">
      <c r="B85" s="91" t="s">
        <v>974</v>
      </c>
      <c r="C85" s="92"/>
      <c r="D85" s="92"/>
      <c r="E85" s="92"/>
      <c r="F85" s="92"/>
      <c r="G85" s="92"/>
      <c r="H85" s="92"/>
      <c r="I85" s="93"/>
      <c r="J85" s="94"/>
      <c r="K85" s="305">
        <v>0.05</v>
      </c>
      <c r="L85" s="859">
        <f>N78*K85</f>
        <v>14203.630865229752</v>
      </c>
      <c r="M85" s="860"/>
      <c r="N85" s="51"/>
    </row>
    <row r="86" spans="1:14" ht="15.75" thickBot="1">
      <c r="B86" s="823" t="s">
        <v>953</v>
      </c>
      <c r="C86" s="824"/>
      <c r="D86" s="824"/>
      <c r="E86" s="824"/>
      <c r="F86" s="824"/>
      <c r="G86" s="824"/>
      <c r="H86" s="824"/>
      <c r="I86" s="824"/>
      <c r="J86" s="824"/>
      <c r="K86" s="824"/>
      <c r="L86" s="824"/>
      <c r="M86" s="825"/>
      <c r="N86" s="52">
        <f>L83+L84+L85</f>
        <v>85221.785191378527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369294.40249597351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7"/>
      <c r="J36" s="268"/>
      <c r="K36" s="269">
        <f>VLOOKUP(A36,EQUIPOS!A6:D163,4,FALSE)</f>
        <v>177170.02314067518</v>
      </c>
      <c r="L36" s="270"/>
      <c r="M36" s="271">
        <v>1.3125</v>
      </c>
      <c r="N36" s="272">
        <f>K36/M36</f>
        <v>134986.68429765728</v>
      </c>
    </row>
    <row r="37" spans="1:14">
      <c r="A37" s="144" t="s">
        <v>373</v>
      </c>
      <c r="B37" s="836" t="str">
        <f>VLOOKUP(A37,EQUIPOS!A7:D154,3,FALSE)</f>
        <v>Volqueta 6 m3</v>
      </c>
      <c r="C37" s="837"/>
      <c r="D37" s="837"/>
      <c r="E37" s="837"/>
      <c r="F37" s="837"/>
      <c r="G37" s="837"/>
      <c r="H37" s="838"/>
      <c r="I37" s="267"/>
      <c r="J37" s="268"/>
      <c r="K37" s="269">
        <f>VLOOKUP(A37,EQUIPOS!A7:D164,4,FALSE)</f>
        <v>82228.073539684905</v>
      </c>
      <c r="L37" s="270"/>
      <c r="M37" s="271">
        <v>1.3125</v>
      </c>
      <c r="N37" s="272">
        <f>K37/M37</f>
        <v>62649.960792140882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0.05</v>
      </c>
      <c r="M42" s="848"/>
      <c r="N42" s="105">
        <f>N76*L42</f>
        <v>1192.1999047619047</v>
      </c>
    </row>
    <row r="43" spans="1:14" ht="15.75" thickBot="1">
      <c r="B43" s="823" t="s">
        <v>953</v>
      </c>
      <c r="C43" s="824"/>
      <c r="D43" s="824"/>
      <c r="E43" s="824"/>
      <c r="F43" s="824"/>
      <c r="G43" s="824"/>
      <c r="H43" s="824"/>
      <c r="I43" s="824"/>
      <c r="J43" s="824"/>
      <c r="K43" s="824"/>
      <c r="L43" s="824"/>
      <c r="M43" s="825"/>
      <c r="N43" s="394">
        <f>SUM(N36:N42)</f>
        <v>198828.84499456009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5430.1304709303959</v>
      </c>
      <c r="N48" s="272">
        <f>K48*M48</f>
        <v>54301.304709303957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15487.5</v>
      </c>
      <c r="N49" s="272">
        <f>K49*M49</f>
        <v>15487.5</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1732.4623732110322</v>
      </c>
      <c r="N50" s="272">
        <f>K50*M50</f>
        <v>1732.4623732110322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71521.267082514983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23843.998095238094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294194.11017231317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58838.822034462639</v>
      </c>
      <c r="M83" s="858"/>
      <c r="N83" s="51"/>
    </row>
    <row r="84" spans="1:14">
      <c r="B84" s="89" t="s">
        <v>973</v>
      </c>
      <c r="C84" s="90"/>
      <c r="D84" s="90"/>
      <c r="E84" s="90"/>
      <c r="F84" s="90"/>
      <c r="G84" s="90"/>
      <c r="H84" s="90"/>
      <c r="I84" s="87"/>
      <c r="J84" s="88"/>
      <c r="K84" s="304">
        <v>0.05</v>
      </c>
      <c r="L84" s="857">
        <f>N78*K84</f>
        <v>14709.70550861566</v>
      </c>
      <c r="M84" s="858"/>
      <c r="N84" s="51"/>
    </row>
    <row r="85" spans="1:14" ht="15.75" thickBot="1">
      <c r="B85" s="91" t="s">
        <v>974</v>
      </c>
      <c r="C85" s="92"/>
      <c r="D85" s="92"/>
      <c r="E85" s="92"/>
      <c r="F85" s="92"/>
      <c r="G85" s="92"/>
      <c r="H85" s="92"/>
      <c r="I85" s="93"/>
      <c r="J85" s="94"/>
      <c r="K85" s="305">
        <v>0.05</v>
      </c>
      <c r="L85" s="859">
        <f>N78*K85</f>
        <v>14709.70550861566</v>
      </c>
      <c r="M85" s="860"/>
      <c r="N85" s="51"/>
    </row>
    <row r="86" spans="1:14" ht="15.75" thickBot="1">
      <c r="B86" s="823" t="s">
        <v>953</v>
      </c>
      <c r="C86" s="824"/>
      <c r="D86" s="824"/>
      <c r="E86" s="824"/>
      <c r="F86" s="824"/>
      <c r="G86" s="824"/>
      <c r="H86" s="824"/>
      <c r="I86" s="824"/>
      <c r="J86" s="824"/>
      <c r="K86" s="824"/>
      <c r="L86" s="824"/>
      <c r="M86" s="825"/>
      <c r="N86" s="52">
        <f>L83+L84+L85</f>
        <v>88258.233051693955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382452.34322400711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312</v>
      </c>
      <c r="B36" s="836" t="str">
        <f>VLOOKUP(A36,EQUIPOS!A6:D154,3,FALSE)</f>
        <v>Retroexcavadora sobre oruga, potencia 138 HP, balde de 1,5 m3.</v>
      </c>
      <c r="C36" s="837"/>
      <c r="D36" s="837"/>
      <c r="E36" s="837"/>
      <c r="F36" s="837"/>
      <c r="G36" s="837"/>
      <c r="H36" s="838"/>
      <c r="I36" s="267"/>
      <c r="J36" s="268"/>
      <c r="K36" s="269">
        <f>VLOOKUP(A36,EQUIPOS!A6:D163,4,FALSE)</f>
        <v>163839.53877154671</v>
      </c>
      <c r="L36" s="270"/>
      <c r="M36" s="271">
        <v>66</v>
      </c>
      <c r="N36" s="272">
        <f>K36/M36</f>
        <v>2482.4172541143439</v>
      </c>
    </row>
    <row r="37" spans="1:14">
      <c r="A37" s="144" t="s">
        <v>129</v>
      </c>
      <c r="B37" s="836" t="str">
        <f>VLOOKUP(A37,EQUIPOS!A7:D154,3,FALSE)</f>
        <v xml:space="preserve">Buldozer, Potencia al volante de 140 HP, motor de 2200 RPM, longitud de hoja 4,80m. </v>
      </c>
      <c r="C37" s="837"/>
      <c r="D37" s="837"/>
      <c r="E37" s="837"/>
      <c r="F37" s="837"/>
      <c r="G37" s="837"/>
      <c r="H37" s="838"/>
      <c r="I37" s="267"/>
      <c r="J37" s="268"/>
      <c r="K37" s="269">
        <f>VLOOKUP(A37,EQUIPOS!A7:D164,4,FALSE)</f>
        <v>186075.18938222958</v>
      </c>
      <c r="L37" s="270"/>
      <c r="M37" s="271">
        <v>100</v>
      </c>
      <c r="N37" s="272">
        <f>K37/M37</f>
        <v>1860.7518938222959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1.1854260416666667</v>
      </c>
    </row>
    <row r="43" spans="1:14" ht="15.75" thickBot="1">
      <c r="B43" s="823" t="s">
        <v>953</v>
      </c>
      <c r="C43" s="824"/>
      <c r="D43" s="824"/>
      <c r="E43" s="824"/>
      <c r="F43" s="824"/>
      <c r="G43" s="824"/>
      <c r="H43" s="824"/>
      <c r="I43" s="824"/>
      <c r="J43" s="824"/>
      <c r="K43" s="824"/>
      <c r="L43" s="824"/>
      <c r="M43" s="825"/>
      <c r="N43" s="394">
        <f>SUM(N36:N42)</f>
        <v>4344.3545739783067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3254.496992882438</v>
      </c>
      <c r="N48" s="272">
        <f>K48*M48</f>
        <v>3254.496992882438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3254.496992882438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7717.3941710274121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1543.4788342054826</v>
      </c>
      <c r="M83" s="858"/>
      <c r="N83" s="51"/>
    </row>
    <row r="84" spans="1:14">
      <c r="B84" s="89" t="s">
        <v>973</v>
      </c>
      <c r="C84" s="90"/>
      <c r="D84" s="90"/>
      <c r="E84" s="90"/>
      <c r="F84" s="90"/>
      <c r="G84" s="90"/>
      <c r="H84" s="90"/>
      <c r="I84" s="87"/>
      <c r="J84" s="88"/>
      <c r="K84" s="304">
        <v>0.05</v>
      </c>
      <c r="L84" s="857">
        <f>N78*K84</f>
        <v>385.86970855137065</v>
      </c>
      <c r="M84" s="858"/>
      <c r="N84" s="51"/>
    </row>
    <row r="85" spans="1:14" ht="15.75" thickBot="1">
      <c r="B85" s="91" t="s">
        <v>974</v>
      </c>
      <c r="C85" s="92"/>
      <c r="D85" s="92"/>
      <c r="E85" s="92"/>
      <c r="F85" s="92"/>
      <c r="G85" s="92"/>
      <c r="H85" s="92"/>
      <c r="I85" s="93"/>
      <c r="J85" s="94"/>
      <c r="K85" s="305">
        <v>0.05</v>
      </c>
      <c r="L85" s="859">
        <f>N78*K85</f>
        <v>385.86970855137065</v>
      </c>
      <c r="M85" s="860"/>
      <c r="N85" s="51"/>
    </row>
    <row r="86" spans="1:14" ht="15.75" thickBot="1">
      <c r="B86" s="823" t="s">
        <v>953</v>
      </c>
      <c r="C86" s="824"/>
      <c r="D86" s="824"/>
      <c r="E86" s="824"/>
      <c r="F86" s="824"/>
      <c r="G86" s="824"/>
      <c r="H86" s="824"/>
      <c r="I86" s="824"/>
      <c r="J86" s="824"/>
      <c r="K86" s="824"/>
      <c r="L86" s="824"/>
      <c r="M86" s="825"/>
      <c r="N86" s="52">
        <f>L83+L84+L85</f>
        <v>2315.2182513082239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10032.612422335636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312</v>
      </c>
      <c r="B36" s="836" t="str">
        <f>VLOOKUP(A36,EQUIPOS!A6:D154,3,FALSE)</f>
        <v>Retroexcavadora sobre oruga, potencia 138 HP, balde de 1,5 m3.</v>
      </c>
      <c r="C36" s="837"/>
      <c r="D36" s="837"/>
      <c r="E36" s="837"/>
      <c r="F36" s="837"/>
      <c r="G36" s="837"/>
      <c r="H36" s="838"/>
      <c r="I36" s="267"/>
      <c r="J36" s="268"/>
      <c r="K36" s="269">
        <f>VLOOKUP(A36,EQUIPOS!A6:D163,4,FALSE)</f>
        <v>163839.53877154671</v>
      </c>
      <c r="L36" s="270"/>
      <c r="M36" s="271">
        <v>66</v>
      </c>
      <c r="N36" s="272">
        <f>K36/M36</f>
        <v>2482.4172541143439</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1.1854260416666667</v>
      </c>
    </row>
    <row r="43" spans="1:14" ht="15.75" thickBot="1">
      <c r="B43" s="823" t="s">
        <v>953</v>
      </c>
      <c r="C43" s="824"/>
      <c r="D43" s="824"/>
      <c r="E43" s="824"/>
      <c r="F43" s="824"/>
      <c r="G43" s="824"/>
      <c r="H43" s="824"/>
      <c r="I43" s="824"/>
      <c r="J43" s="824"/>
      <c r="K43" s="824"/>
      <c r="L43" s="824"/>
      <c r="M43" s="825"/>
      <c r="N43" s="394">
        <f>SUM(N36:N42)</f>
        <v>2483.6026801560106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2602.1452843226771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520.42905686453548</v>
      </c>
      <c r="M83" s="858"/>
      <c r="N83" s="51"/>
    </row>
    <row r="84" spans="1:14">
      <c r="B84" s="89" t="s">
        <v>973</v>
      </c>
      <c r="C84" s="90"/>
      <c r="D84" s="90"/>
      <c r="E84" s="90"/>
      <c r="F84" s="90"/>
      <c r="G84" s="90"/>
      <c r="H84" s="90"/>
      <c r="I84" s="87"/>
      <c r="J84" s="88"/>
      <c r="K84" s="304">
        <v>0.05</v>
      </c>
      <c r="L84" s="857">
        <f>N78*K84</f>
        <v>130.10726421613387</v>
      </c>
      <c r="M84" s="858"/>
      <c r="N84" s="51"/>
    </row>
    <row r="85" spans="1:14" ht="15.75" thickBot="1">
      <c r="B85" s="91" t="s">
        <v>974</v>
      </c>
      <c r="C85" s="92"/>
      <c r="D85" s="92"/>
      <c r="E85" s="92"/>
      <c r="F85" s="92"/>
      <c r="G85" s="92"/>
      <c r="H85" s="92"/>
      <c r="I85" s="93"/>
      <c r="J85" s="94"/>
      <c r="K85" s="305">
        <v>0.05</v>
      </c>
      <c r="L85" s="859">
        <f>N78*K85</f>
        <v>130.10726421613387</v>
      </c>
      <c r="M85" s="860"/>
      <c r="N85" s="51"/>
    </row>
    <row r="86" spans="1:14" ht="15.75" thickBot="1">
      <c r="B86" s="823" t="s">
        <v>953</v>
      </c>
      <c r="C86" s="824"/>
      <c r="D86" s="824"/>
      <c r="E86" s="824"/>
      <c r="F86" s="824"/>
      <c r="G86" s="824"/>
      <c r="H86" s="824"/>
      <c r="I86" s="824"/>
      <c r="J86" s="824"/>
      <c r="K86" s="824"/>
      <c r="L86" s="824"/>
      <c r="M86" s="825"/>
      <c r="N86" s="52">
        <f>L83+L84+L85</f>
        <v>780.64358529680328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3382.7888696194805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9" sqref="A9"/>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180</v>
      </c>
      <c r="B36" s="836" t="str">
        <f>VLOOKUP(A36,EQUIPOS!A6:D154,3,FALSE)</f>
        <v>Compresor 120 HP, con martillo.</v>
      </c>
      <c r="C36" s="837"/>
      <c r="D36" s="837"/>
      <c r="E36" s="837"/>
      <c r="F36" s="837"/>
      <c r="G36" s="837"/>
      <c r="H36" s="838"/>
      <c r="I36" s="267"/>
      <c r="J36" s="268"/>
      <c r="K36" s="269">
        <f>VLOOKUP(A36,EQUIPOS!A6:D163,4,FALSE)</f>
        <v>52022.962418971518</v>
      </c>
      <c r="L36" s="270"/>
      <c r="M36" s="271">
        <v>66</v>
      </c>
      <c r="N36" s="272">
        <f>K36/M36</f>
        <v>788.22670331775032</v>
      </c>
    </row>
    <row r="37" spans="1:14">
      <c r="A37" s="108" t="s">
        <v>129</v>
      </c>
      <c r="B37" s="836" t="str">
        <f>VLOOKUP(A37,EQUIPOS!A7:D154,3,FALSE)</f>
        <v xml:space="preserve">Buldozer, Potencia al volante de 140 HP, motor de 2200 RPM, longitud de hoja 4,80m. </v>
      </c>
      <c r="C37" s="837"/>
      <c r="D37" s="837"/>
      <c r="E37" s="837"/>
      <c r="F37" s="837"/>
      <c r="G37" s="837"/>
      <c r="H37" s="838"/>
      <c r="I37" s="267"/>
      <c r="J37" s="268"/>
      <c r="K37" s="269">
        <f>VLOOKUP(A37,EQUIPOS!A7:D164,4,FALSE)</f>
        <v>186075.18938222958</v>
      </c>
      <c r="L37" s="270"/>
      <c r="M37" s="271">
        <v>100</v>
      </c>
      <c r="N37" s="272">
        <f>K37/M37</f>
        <v>1860.7518938222959</v>
      </c>
    </row>
    <row r="38" spans="1:14">
      <c r="A38" t="s">
        <v>312</v>
      </c>
      <c r="B38" s="836" t="str">
        <f>VLOOKUP(A38,EQUIPOS!A8:D154,3,FALSE)</f>
        <v>Retroexcavadora sobre oruga, potencia 138 HP, balde de 1,5 m3.</v>
      </c>
      <c r="C38" s="837"/>
      <c r="D38" s="837"/>
      <c r="E38" s="837"/>
      <c r="F38" s="837"/>
      <c r="G38" s="837"/>
      <c r="H38" s="838"/>
      <c r="I38" s="267"/>
      <c r="J38" s="268"/>
      <c r="K38" s="269">
        <f>VLOOKUP(A38,EQUIPOS!A8:D165,4,FALSE)</f>
        <v>163839.53877154671</v>
      </c>
      <c r="L38" s="270"/>
      <c r="M38" s="271">
        <v>66</v>
      </c>
      <c r="N38" s="272">
        <f>K38/M38</f>
        <v>2482.4172541143439</v>
      </c>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N78*L42</f>
        <v>6.4119976747881813</v>
      </c>
    </row>
    <row r="43" spans="1:14" ht="15.75" thickBot="1">
      <c r="B43" s="823" t="s">
        <v>953</v>
      </c>
      <c r="C43" s="824"/>
      <c r="D43" s="824"/>
      <c r="E43" s="824"/>
      <c r="F43" s="824"/>
      <c r="G43" s="824"/>
      <c r="H43" s="824"/>
      <c r="I43" s="824"/>
      <c r="J43" s="824"/>
      <c r="K43" s="824"/>
      <c r="L43" s="824"/>
      <c r="M43" s="825"/>
      <c r="N43" s="394">
        <f>SUM(N36:N42)</f>
        <v>5137.8078489291784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7524.3449172214459</v>
      </c>
      <c r="N48" s="272">
        <f>K48*M48</f>
        <v>1504.8689834442894</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1916.9907797402357</v>
      </c>
      <c r="N49" s="272">
        <f t="shared" ref="N49:N54" si="0">K49*M49</f>
        <v>5750.972339220707</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13176.970009598803</v>
      </c>
      <c r="N50" s="272">
        <f t="shared" si="0"/>
        <v>3953.0910028796407</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1180.706439990018</v>
      </c>
      <c r="N51" s="272">
        <f t="shared" si="0"/>
        <v>236.14128799800361</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1142.7013442751243</v>
      </c>
      <c r="N52" s="272">
        <f t="shared" si="0"/>
        <v>571.35067213756213</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3254.496992882438</v>
      </c>
      <c r="N54" s="272">
        <f t="shared" si="0"/>
        <v>3254.496992882438</v>
      </c>
    </row>
    <row r="55" spans="1:14" ht="15.75" thickBot="1">
      <c r="B55" s="818"/>
      <c r="C55" s="819"/>
      <c r="D55" s="819"/>
      <c r="E55" s="819"/>
      <c r="F55" s="819"/>
      <c r="G55" s="819"/>
      <c r="H55" s="819"/>
      <c r="I55" s="820"/>
      <c r="J55" s="42"/>
      <c r="K55" s="44"/>
      <c r="L55" s="821"/>
      <c r="M55" s="822"/>
      <c r="N55" s="45"/>
    </row>
    <row r="56" spans="1:14" ht="15.75" thickBot="1">
      <c r="B56" s="823" t="s">
        <v>953</v>
      </c>
      <c r="C56" s="824"/>
      <c r="D56" s="824"/>
      <c r="E56" s="824"/>
      <c r="F56" s="824"/>
      <c r="G56" s="824"/>
      <c r="H56" s="824"/>
      <c r="I56" s="824"/>
      <c r="J56" s="824"/>
      <c r="K56" s="824"/>
      <c r="L56" s="824"/>
      <c r="M56" s="825"/>
      <c r="N56" s="394">
        <f>SUM(N48:N55)</f>
        <v>15270.921278562639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B61" s="46"/>
      <c r="C61" s="317"/>
      <c r="D61" s="317"/>
      <c r="E61" s="317"/>
      <c r="F61" s="317"/>
      <c r="G61" s="317"/>
      <c r="H61" s="311"/>
      <c r="I61" s="279"/>
      <c r="J61" s="286"/>
      <c r="K61" s="279"/>
      <c r="L61" s="827"/>
      <c r="M61" s="828"/>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3" t="s">
        <v>953</v>
      </c>
      <c r="C78" s="824"/>
      <c r="D78" s="824"/>
      <c r="E78" s="824"/>
      <c r="F78" s="824"/>
      <c r="G78" s="824"/>
      <c r="H78" s="824"/>
      <c r="I78" s="830"/>
      <c r="J78" s="830"/>
      <c r="K78" s="830"/>
      <c r="L78" s="830"/>
      <c r="M78" s="831"/>
      <c r="N78" s="301">
        <f>SUM(N72:N77)</f>
        <v>320.59988373940905</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20729.329011231224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4145.865802246245</v>
      </c>
      <c r="M85" s="858"/>
      <c r="N85" s="51"/>
    </row>
    <row r="86" spans="1:14">
      <c r="B86" s="89" t="s">
        <v>973</v>
      </c>
      <c r="C86" s="90"/>
      <c r="D86" s="90"/>
      <c r="E86" s="90"/>
      <c r="F86" s="90"/>
      <c r="G86" s="90"/>
      <c r="H86" s="90"/>
      <c r="I86" s="87"/>
      <c r="J86" s="88"/>
      <c r="K86" s="304">
        <v>0.05</v>
      </c>
      <c r="L86" s="857">
        <f>N80*K86</f>
        <v>1036.4664505615613</v>
      </c>
      <c r="M86" s="858"/>
      <c r="N86" s="51"/>
    </row>
    <row r="87" spans="1:14" ht="15.75" thickBot="1">
      <c r="B87" s="91" t="s">
        <v>974</v>
      </c>
      <c r="C87" s="92"/>
      <c r="D87" s="92"/>
      <c r="E87" s="92"/>
      <c r="F87" s="92"/>
      <c r="G87" s="92"/>
      <c r="H87" s="92"/>
      <c r="I87" s="93"/>
      <c r="J87" s="94"/>
      <c r="K87" s="305">
        <v>0.05</v>
      </c>
      <c r="L87" s="859">
        <f>N80*K87</f>
        <v>1036.4664505615613</v>
      </c>
      <c r="M87" s="860"/>
      <c r="N87" s="51"/>
    </row>
    <row r="88" spans="1:14" ht="15.75" thickBot="1">
      <c r="B88" s="823" t="s">
        <v>953</v>
      </c>
      <c r="C88" s="824"/>
      <c r="D88" s="824"/>
      <c r="E88" s="824"/>
      <c r="F88" s="824"/>
      <c r="G88" s="824"/>
      <c r="H88" s="824"/>
      <c r="I88" s="824"/>
      <c r="J88" s="824"/>
      <c r="K88" s="824"/>
      <c r="L88" s="824"/>
      <c r="M88" s="825"/>
      <c r="N88" s="52">
        <f>L85+L86+L87</f>
        <v>6218.7987033693671</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26948.127714600592</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1" t="s">
        <v>2218</v>
      </c>
      <c r="C107" s="862"/>
      <c r="D107" s="862"/>
      <c r="E107" s="862"/>
      <c r="F107" s="862"/>
      <c r="G107" s="862"/>
      <c r="H107" s="862"/>
      <c r="I107" s="862"/>
      <c r="J107" s="862"/>
      <c r="K107" s="862"/>
      <c r="L107" s="862"/>
      <c r="M107" s="862"/>
      <c r="N107" s="863"/>
    </row>
    <row r="108" spans="2:14" ht="15" customHeight="1">
      <c r="B108" s="861"/>
      <c r="C108" s="862"/>
      <c r="D108" s="862"/>
      <c r="E108" s="862"/>
      <c r="F108" s="862"/>
      <c r="G108" s="862"/>
      <c r="H108" s="862"/>
      <c r="I108" s="862"/>
      <c r="J108" s="862"/>
      <c r="K108" s="862"/>
      <c r="L108" s="862"/>
      <c r="M108" s="862"/>
      <c r="N108" s="863"/>
    </row>
    <row r="109" spans="2:14" ht="30" customHeight="1">
      <c r="B109" s="864" t="s">
        <v>2219</v>
      </c>
      <c r="C109" s="865"/>
      <c r="D109" s="865"/>
      <c r="E109" s="865"/>
      <c r="F109" s="865"/>
      <c r="G109" s="865"/>
      <c r="H109" s="865"/>
      <c r="I109" s="865"/>
      <c r="J109" s="865"/>
      <c r="K109" s="865"/>
      <c r="L109" s="865"/>
      <c r="M109" s="865"/>
      <c r="N109" s="866"/>
    </row>
    <row r="110" spans="2:14">
      <c r="B110" s="864"/>
      <c r="C110" s="865"/>
      <c r="D110" s="865"/>
      <c r="E110" s="865"/>
      <c r="F110" s="865"/>
      <c r="G110" s="865"/>
      <c r="H110" s="865"/>
      <c r="I110" s="865"/>
      <c r="J110" s="865"/>
      <c r="K110" s="865"/>
      <c r="L110" s="865"/>
      <c r="M110" s="865"/>
      <c r="N110" s="866"/>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0"/>
      <c r="K120" s="800"/>
      <c r="L120" s="800"/>
      <c r="M120" s="800"/>
      <c r="N120" s="801"/>
    </row>
    <row r="121" spans="2:14" ht="15.75" thickBot="1">
      <c r="B121" s="261" t="s">
        <v>2221</v>
      </c>
      <c r="C121" s="393"/>
      <c r="D121" s="393"/>
      <c r="E121" s="57"/>
      <c r="F121" s="57"/>
      <c r="G121" s="57"/>
      <c r="H121" s="57"/>
      <c r="I121" s="57"/>
      <c r="J121" s="802"/>
      <c r="K121" s="802"/>
      <c r="L121" s="802"/>
      <c r="M121" s="802"/>
      <c r="N121"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7"/>
      <c r="J36" s="268"/>
      <c r="K36" s="269">
        <f>VLOOKUP(A36,EQUIPOS!A6:D163,4,FALSE)</f>
        <v>163839.53877154671</v>
      </c>
      <c r="L36" s="270"/>
      <c r="M36" s="271">
        <v>66</v>
      </c>
      <c r="N36" s="272">
        <f>K36/M36</f>
        <v>2482.4172541143439</v>
      </c>
    </row>
    <row r="37" spans="1:14">
      <c r="A37" s="108" t="s">
        <v>129</v>
      </c>
      <c r="B37" s="836" t="str">
        <f>VLOOKUP(A37,EQUIPOS!A7:D154,3,FALSE)</f>
        <v xml:space="preserve">Buldozer, Potencia al volante de 140 HP, motor de 2200 RPM, longitud de hoja 4,80m. </v>
      </c>
      <c r="C37" s="837"/>
      <c r="D37" s="837"/>
      <c r="E37" s="837"/>
      <c r="F37" s="837"/>
      <c r="G37" s="837"/>
      <c r="H37" s="838"/>
      <c r="I37" s="267"/>
      <c r="J37" s="268"/>
      <c r="K37" s="269">
        <f>VLOOKUP(A37,EQUIPOS!A7:D164,4,FALSE)</f>
        <v>186075.18938222958</v>
      </c>
      <c r="L37" s="270"/>
      <c r="M37" s="271">
        <v>100</v>
      </c>
      <c r="N37" s="272">
        <f>K37/M37</f>
        <v>1860.7518938222959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1.1854260416666667</v>
      </c>
    </row>
    <row r="43" spans="1:14" ht="15.75" thickBot="1">
      <c r="B43" s="823" t="s">
        <v>953</v>
      </c>
      <c r="C43" s="824"/>
      <c r="D43" s="824"/>
      <c r="E43" s="824"/>
      <c r="F43" s="824"/>
      <c r="G43" s="824"/>
      <c r="H43" s="824"/>
      <c r="I43" s="824"/>
      <c r="J43" s="824"/>
      <c r="K43" s="824"/>
      <c r="L43" s="824"/>
      <c r="M43" s="825"/>
      <c r="N43" s="394">
        <f>SUM(N36:N42)</f>
        <v>4344.3545739783067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3254.496992882438</v>
      </c>
      <c r="N48" s="272">
        <f>K48*M48</f>
        <v>3254.496992882438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3254.496992882438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7717.3941710274121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1543.4788342054826</v>
      </c>
      <c r="M83" s="858"/>
      <c r="N83" s="51"/>
    </row>
    <row r="84" spans="1:14">
      <c r="B84" s="89" t="s">
        <v>973</v>
      </c>
      <c r="C84" s="90"/>
      <c r="D84" s="90"/>
      <c r="E84" s="90"/>
      <c r="F84" s="90"/>
      <c r="G84" s="90"/>
      <c r="H84" s="90"/>
      <c r="I84" s="87"/>
      <c r="J84" s="88"/>
      <c r="K84" s="304">
        <v>0.05</v>
      </c>
      <c r="L84" s="857">
        <f>N78*K84</f>
        <v>385.86970855137065</v>
      </c>
      <c r="M84" s="858"/>
      <c r="N84" s="51"/>
    </row>
    <row r="85" spans="1:14" ht="15.75" thickBot="1">
      <c r="B85" s="91" t="s">
        <v>974</v>
      </c>
      <c r="C85" s="92"/>
      <c r="D85" s="92"/>
      <c r="E85" s="92"/>
      <c r="F85" s="92"/>
      <c r="G85" s="92"/>
      <c r="H85" s="92"/>
      <c r="I85" s="93"/>
      <c r="J85" s="94"/>
      <c r="K85" s="305">
        <v>0.05</v>
      </c>
      <c r="L85" s="859">
        <f>N78*K85</f>
        <v>385.86970855137065</v>
      </c>
      <c r="M85" s="860"/>
      <c r="N85" s="51"/>
    </row>
    <row r="86" spans="1:14" ht="15.75" thickBot="1">
      <c r="B86" s="823" t="s">
        <v>953</v>
      </c>
      <c r="C86" s="824"/>
      <c r="D86" s="824"/>
      <c r="E86" s="824"/>
      <c r="F86" s="824"/>
      <c r="G86" s="824"/>
      <c r="H86" s="824"/>
      <c r="I86" s="824"/>
      <c r="J86" s="824"/>
      <c r="K86" s="824"/>
      <c r="L86" s="824"/>
      <c r="M86" s="825"/>
      <c r="N86" s="52">
        <f>L83+L84+L85</f>
        <v>2315.2182513082239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10032.612422335636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53" sqref="A53:XFD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7"/>
      <c r="J36" s="268"/>
      <c r="K36" s="269">
        <f>VLOOKUP(A36,EQUIPOS!A6:D163,4,FALSE)</f>
        <v>163839.53877154671</v>
      </c>
      <c r="L36" s="270"/>
      <c r="M36" s="271">
        <v>66</v>
      </c>
      <c r="N36" s="272">
        <f>K36/M36</f>
        <v>2482.4172541143439</v>
      </c>
    </row>
    <row r="37" spans="1:14">
      <c r="A37" s="108" t="s">
        <v>180</v>
      </c>
      <c r="B37" s="836" t="str">
        <f>VLOOKUP(A37,EQUIPOS!A7:D154,3,FALSE)</f>
        <v>Compresor 120 HP, con martillo.</v>
      </c>
      <c r="C37" s="837"/>
      <c r="D37" s="837"/>
      <c r="E37" s="837"/>
      <c r="F37" s="837"/>
      <c r="G37" s="837"/>
      <c r="H37" s="838"/>
      <c r="I37" s="267"/>
      <c r="J37" s="268"/>
      <c r="K37" s="269">
        <f>VLOOKUP(A37,EQUIPOS!A7:D164,4,FALSE)</f>
        <v>52022.962418971518</v>
      </c>
      <c r="L37" s="270"/>
      <c r="M37" s="271">
        <v>66</v>
      </c>
      <c r="N37" s="272">
        <f>K37/M37</f>
        <v>788.22670331775032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N79*L42</f>
        <v>6.4119976747881813</v>
      </c>
    </row>
    <row r="43" spans="1:14" ht="15.75" thickBot="1">
      <c r="B43" s="823" t="s">
        <v>953</v>
      </c>
      <c r="C43" s="824"/>
      <c r="D43" s="824"/>
      <c r="E43" s="824"/>
      <c r="F43" s="824"/>
      <c r="G43" s="824"/>
      <c r="H43" s="824"/>
      <c r="I43" s="824"/>
      <c r="J43" s="824"/>
      <c r="K43" s="824"/>
      <c r="L43" s="824"/>
      <c r="M43" s="825"/>
      <c r="N43" s="394">
        <f>SUM(N36:N42)</f>
        <v>3277.0559551068827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7524.3449172214459</v>
      </c>
      <c r="N48" s="272">
        <f t="shared" ref="N48:N52" si="0">K48*M48</f>
        <v>1504.8689834442894</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1916.9907797402357</v>
      </c>
      <c r="N49" s="272">
        <f t="shared" si="0"/>
        <v>5750.972339220707</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13176.970009598803</v>
      </c>
      <c r="N50" s="272">
        <f t="shared" si="0"/>
        <v>3953.0910028796407</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1180.706439990018</v>
      </c>
      <c r="N51" s="272">
        <f t="shared" si="0"/>
        <v>236.14128799800361</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1142.7013442751243</v>
      </c>
      <c r="N52" s="272">
        <f t="shared" si="0"/>
        <v>571.35067213756213</v>
      </c>
    </row>
    <row r="53" spans="1:14">
      <c r="B53" s="43"/>
      <c r="C53" s="281"/>
      <c r="D53" s="281"/>
      <c r="E53" s="281"/>
      <c r="F53" s="281"/>
      <c r="G53" s="281"/>
      <c r="H53" s="281"/>
      <c r="I53" s="268"/>
      <c r="J53" s="224"/>
      <c r="K53" s="282"/>
      <c r="L53" s="267"/>
      <c r="M53" s="283"/>
      <c r="N53" s="272"/>
    </row>
    <row r="54" spans="1:14" ht="15.75" thickBot="1">
      <c r="B54" s="818"/>
      <c r="C54" s="819"/>
      <c r="D54" s="819"/>
      <c r="E54" s="819"/>
      <c r="F54" s="819"/>
      <c r="G54" s="819"/>
      <c r="H54" s="819"/>
      <c r="I54" s="820"/>
      <c r="J54" s="42"/>
      <c r="K54" s="44"/>
      <c r="L54" s="821"/>
      <c r="M54" s="822"/>
      <c r="N54" s="45"/>
    </row>
    <row r="55" spans="1:14" ht="15.75" thickBot="1">
      <c r="B55" s="823" t="s">
        <v>953</v>
      </c>
      <c r="C55" s="824"/>
      <c r="D55" s="824"/>
      <c r="E55" s="824"/>
      <c r="F55" s="824"/>
      <c r="G55" s="824"/>
      <c r="H55" s="824"/>
      <c r="I55" s="824"/>
      <c r="J55" s="824"/>
      <c r="K55" s="824"/>
      <c r="L55" s="824"/>
      <c r="M55" s="825"/>
      <c r="N55" s="394">
        <f>SUM(N48:N54)</f>
        <v>12016.424285680201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948"/>
      <c r="C65" s="949"/>
      <c r="D65" s="949"/>
      <c r="E65" s="949"/>
      <c r="F65" s="949"/>
      <c r="G65" s="950"/>
      <c r="H65" s="311"/>
      <c r="I65" s="279"/>
      <c r="J65" s="286"/>
      <c r="K65" s="279"/>
      <c r="L65" s="827"/>
      <c r="M65" s="828"/>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0"/>
      <c r="C78" s="811"/>
      <c r="D78" s="811"/>
      <c r="E78" s="811"/>
      <c r="F78" s="811"/>
      <c r="G78" s="811"/>
      <c r="H78" s="811"/>
      <c r="I78" s="126"/>
      <c r="J78" s="126"/>
      <c r="K78" s="126"/>
      <c r="L78" s="911"/>
      <c r="M78" s="911"/>
      <c r="N78" s="45"/>
    </row>
    <row r="79" spans="1:15" ht="15.75" thickBot="1">
      <c r="B79" s="829" t="s">
        <v>953</v>
      </c>
      <c r="C79" s="830"/>
      <c r="D79" s="830"/>
      <c r="E79" s="830"/>
      <c r="F79" s="830"/>
      <c r="G79" s="830"/>
      <c r="H79" s="830"/>
      <c r="I79" s="830"/>
      <c r="J79" s="830"/>
      <c r="K79" s="830"/>
      <c r="L79" s="830"/>
      <c r="M79" s="831"/>
      <c r="N79" s="301">
        <f>SUM(N73:N78)</f>
        <v>320.59988373940905</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N43+N55+N68+N79</f>
        <v>15614.080124526494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4" t="s">
        <v>969</v>
      </c>
      <c r="C85" s="815"/>
      <c r="D85" s="815"/>
      <c r="E85" s="815"/>
      <c r="F85" s="815"/>
      <c r="G85" s="815"/>
      <c r="H85" s="815"/>
      <c r="I85" s="314"/>
      <c r="J85" s="334"/>
      <c r="K85" s="302" t="s">
        <v>970</v>
      </c>
      <c r="L85" s="853" t="s">
        <v>971</v>
      </c>
      <c r="M85" s="854"/>
      <c r="N85" s="303"/>
    </row>
    <row r="86" spans="1:14">
      <c r="B86" s="855" t="s">
        <v>972</v>
      </c>
      <c r="C86" s="856"/>
      <c r="D86" s="856"/>
      <c r="E86" s="856"/>
      <c r="F86" s="856"/>
      <c r="G86" s="856"/>
      <c r="H86" s="856"/>
      <c r="I86" s="87"/>
      <c r="J86" s="88"/>
      <c r="K86" s="304">
        <v>0.2</v>
      </c>
      <c r="L86" s="857">
        <f>N81*K86</f>
        <v>3122.8160249052989</v>
      </c>
      <c r="M86" s="858"/>
      <c r="N86" s="51"/>
    </row>
    <row r="87" spans="1:14">
      <c r="B87" s="89" t="s">
        <v>973</v>
      </c>
      <c r="C87" s="90"/>
      <c r="D87" s="90"/>
      <c r="E87" s="90"/>
      <c r="F87" s="90"/>
      <c r="G87" s="90"/>
      <c r="H87" s="90"/>
      <c r="I87" s="87"/>
      <c r="J87" s="88"/>
      <c r="K87" s="304">
        <v>0.05</v>
      </c>
      <c r="L87" s="857">
        <f>N81*K87</f>
        <v>780.70400622632474</v>
      </c>
      <c r="M87" s="858"/>
      <c r="N87" s="51"/>
    </row>
    <row r="88" spans="1:14" ht="15.75" thickBot="1">
      <c r="B88" s="91" t="s">
        <v>974</v>
      </c>
      <c r="C88" s="92"/>
      <c r="D88" s="92"/>
      <c r="E88" s="92"/>
      <c r="F88" s="92"/>
      <c r="G88" s="92"/>
      <c r="H88" s="92"/>
      <c r="I88" s="93"/>
      <c r="J88" s="94"/>
      <c r="K88" s="305">
        <v>0.05</v>
      </c>
      <c r="L88" s="859">
        <f>N81*K88</f>
        <v>780.70400622632474</v>
      </c>
      <c r="M88" s="860"/>
      <c r="N88" s="51"/>
    </row>
    <row r="89" spans="1:14" ht="15.75" thickBot="1">
      <c r="B89" s="823" t="s">
        <v>953</v>
      </c>
      <c r="C89" s="824"/>
      <c r="D89" s="824"/>
      <c r="E89" s="824"/>
      <c r="F89" s="824"/>
      <c r="G89" s="824"/>
      <c r="H89" s="824"/>
      <c r="I89" s="824"/>
      <c r="J89" s="824"/>
      <c r="K89" s="824"/>
      <c r="L89" s="824"/>
      <c r="M89" s="825"/>
      <c r="N89" s="52">
        <f>L86+L87+L88</f>
        <v>4684.2240373579489</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20298.304161884444</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1" t="s">
        <v>2218</v>
      </c>
      <c r="C108" s="862"/>
      <c r="D108" s="862"/>
      <c r="E108" s="862"/>
      <c r="F108" s="862"/>
      <c r="G108" s="862"/>
      <c r="H108" s="862"/>
      <c r="I108" s="862"/>
      <c r="J108" s="862"/>
      <c r="K108" s="862"/>
      <c r="L108" s="862"/>
      <c r="M108" s="862"/>
      <c r="N108" s="863"/>
    </row>
    <row r="109" spans="2:14" ht="15" customHeight="1">
      <c r="B109" s="861"/>
      <c r="C109" s="862"/>
      <c r="D109" s="862"/>
      <c r="E109" s="862"/>
      <c r="F109" s="862"/>
      <c r="G109" s="862"/>
      <c r="H109" s="862"/>
      <c r="I109" s="862"/>
      <c r="J109" s="862"/>
      <c r="K109" s="862"/>
      <c r="L109" s="862"/>
      <c r="M109" s="862"/>
      <c r="N109" s="863"/>
    </row>
    <row r="110" spans="2:14" ht="32.25" customHeight="1">
      <c r="B110" s="864" t="s">
        <v>2219</v>
      </c>
      <c r="C110" s="865"/>
      <c r="D110" s="865"/>
      <c r="E110" s="865"/>
      <c r="F110" s="865"/>
      <c r="G110" s="865"/>
      <c r="H110" s="865"/>
      <c r="I110" s="865"/>
      <c r="J110" s="865"/>
      <c r="K110" s="865"/>
      <c r="L110" s="865"/>
      <c r="M110" s="865"/>
      <c r="N110" s="866"/>
    </row>
    <row r="111" spans="2:14">
      <c r="B111" s="864"/>
      <c r="C111" s="865"/>
      <c r="D111" s="865"/>
      <c r="E111" s="865"/>
      <c r="F111" s="865"/>
      <c r="G111" s="865"/>
      <c r="H111" s="865"/>
      <c r="I111" s="865"/>
      <c r="J111" s="865"/>
      <c r="K111" s="865"/>
      <c r="L111" s="865"/>
      <c r="M111" s="865"/>
      <c r="N111" s="866"/>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0"/>
      <c r="K121" s="800"/>
      <c r="L121" s="800"/>
      <c r="M121" s="800"/>
      <c r="N121" s="801"/>
    </row>
    <row r="122" spans="2:14" ht="15.75" thickBot="1">
      <c r="B122" s="261" t="s">
        <v>2221</v>
      </c>
      <c r="C122" s="393"/>
      <c r="D122" s="393"/>
      <c r="E122" s="57"/>
      <c r="F122" s="57"/>
      <c r="G122" s="57"/>
      <c r="H122" s="57"/>
      <c r="I122" s="57"/>
      <c r="J122" s="802"/>
      <c r="K122" s="802"/>
      <c r="L122" s="802"/>
      <c r="M122" s="802"/>
      <c r="N122" s="80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7"/>
      <c r="J36" s="268"/>
      <c r="K36" s="269">
        <f>VLOOKUP(A36,EQUIPOS!A6:D163,4,FALSE)</f>
        <v>163839.53877154671</v>
      </c>
      <c r="L36" s="270"/>
      <c r="M36" s="271">
        <v>66</v>
      </c>
      <c r="N36" s="272">
        <f>K36/M36</f>
        <v>2482.4172541143439</v>
      </c>
    </row>
    <row r="37" spans="1:14">
      <c r="A37" s="108"/>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1.1854260416666667</v>
      </c>
    </row>
    <row r="43" spans="1:14" ht="15.75" thickBot="1">
      <c r="B43" s="823" t="s">
        <v>953</v>
      </c>
      <c r="C43" s="824"/>
      <c r="D43" s="824"/>
      <c r="E43" s="824"/>
      <c r="F43" s="824"/>
      <c r="G43" s="824"/>
      <c r="H43" s="824"/>
      <c r="I43" s="824"/>
      <c r="J43" s="824"/>
      <c r="K43" s="824"/>
      <c r="L43" s="824"/>
      <c r="M43" s="825"/>
      <c r="N43" s="394">
        <f>SUM(N36:N42)</f>
        <v>2483.6026801560106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118.54260416666666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2602.1452843226771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520.42905686453548</v>
      </c>
      <c r="M83" s="858"/>
      <c r="N83" s="51"/>
    </row>
    <row r="84" spans="1:14">
      <c r="B84" s="89" t="s">
        <v>973</v>
      </c>
      <c r="C84" s="90"/>
      <c r="D84" s="90"/>
      <c r="E84" s="90"/>
      <c r="F84" s="90"/>
      <c r="G84" s="90"/>
      <c r="H84" s="90"/>
      <c r="I84" s="87"/>
      <c r="J84" s="88"/>
      <c r="K84" s="304">
        <v>0.05</v>
      </c>
      <c r="L84" s="857">
        <f>N78*K84</f>
        <v>130.10726421613387</v>
      </c>
      <c r="M84" s="858"/>
      <c r="N84" s="51"/>
    </row>
    <row r="85" spans="1:14" ht="15.75" thickBot="1">
      <c r="B85" s="91" t="s">
        <v>974</v>
      </c>
      <c r="C85" s="92"/>
      <c r="D85" s="92"/>
      <c r="E85" s="92"/>
      <c r="F85" s="92"/>
      <c r="G85" s="92"/>
      <c r="H85" s="92"/>
      <c r="I85" s="93"/>
      <c r="J85" s="94"/>
      <c r="K85" s="305">
        <v>0.05</v>
      </c>
      <c r="L85" s="859">
        <f>N78*K85</f>
        <v>130.10726421613387</v>
      </c>
      <c r="M85" s="860"/>
      <c r="N85" s="51"/>
    </row>
    <row r="86" spans="1:14" ht="15.75" thickBot="1">
      <c r="B86" s="823" t="s">
        <v>953</v>
      </c>
      <c r="C86" s="824"/>
      <c r="D86" s="824"/>
      <c r="E86" s="824"/>
      <c r="F86" s="824"/>
      <c r="G86" s="824"/>
      <c r="H86" s="824"/>
      <c r="I86" s="824"/>
      <c r="J86" s="824"/>
      <c r="K86" s="824"/>
      <c r="L86" s="824"/>
      <c r="M86" s="825"/>
      <c r="N86" s="52">
        <f>L83+L84+L85</f>
        <v>780.64358529680328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3382.7888696194805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148</v>
      </c>
      <c r="B36" s="836" t="str">
        <f>VLOOKUP(A36,EQUIPOS!A6:D154,3,FALSE)</f>
        <v>Cargador : Potencia en el volante 110 hp, Clasificación de RPM del motor 2300.</v>
      </c>
      <c r="C36" s="837"/>
      <c r="D36" s="837"/>
      <c r="E36" s="837"/>
      <c r="F36" s="837"/>
      <c r="G36" s="837"/>
      <c r="H36" s="838"/>
      <c r="I36" s="267"/>
      <c r="J36" s="268"/>
      <c r="K36" s="269">
        <f>VLOOKUP(A36,EQUIPOS!A6:D163,4,FALSE)</f>
        <v>107657.92296946517</v>
      </c>
      <c r="L36" s="270"/>
      <c r="M36" s="271">
        <v>66</v>
      </c>
      <c r="N36" s="272">
        <f>K36/M36</f>
        <v>1631.1806510525025</v>
      </c>
    </row>
    <row r="37" spans="1:14">
      <c r="A37" s="108" t="s">
        <v>129</v>
      </c>
      <c r="B37" s="836" t="str">
        <f>VLOOKUP(A37,EQUIPOS!A7:D154,3,FALSE)</f>
        <v xml:space="preserve">Buldozer, Potencia al volante de 140 HP, motor de 2200 RPM, longitud de hoja 4,80m. </v>
      </c>
      <c r="C37" s="837"/>
      <c r="D37" s="837"/>
      <c r="E37" s="837"/>
      <c r="F37" s="837"/>
      <c r="G37" s="837"/>
      <c r="H37" s="838"/>
      <c r="I37" s="267"/>
      <c r="J37" s="268"/>
      <c r="K37" s="269">
        <f>VLOOKUP(A37,EQUIPOS!A7:D164,4,FALSE)</f>
        <v>186075.18938222958</v>
      </c>
      <c r="L37" s="270"/>
      <c r="M37" s="271">
        <v>100</v>
      </c>
      <c r="N37" s="272">
        <f>K37/M37</f>
        <v>1860.7518938222959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74"/>
      <c r="L39" s="840"/>
      <c r="M39" s="841"/>
      <c r="N39" s="273"/>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2.3708520833333333</v>
      </c>
    </row>
    <row r="43" spans="1:14" ht="15.75" thickBot="1">
      <c r="B43" s="823" t="s">
        <v>953</v>
      </c>
      <c r="C43" s="824"/>
      <c r="D43" s="824"/>
      <c r="E43" s="824"/>
      <c r="F43" s="824"/>
      <c r="G43" s="824"/>
      <c r="H43" s="824"/>
      <c r="I43" s="824"/>
      <c r="J43" s="824"/>
      <c r="K43" s="824"/>
      <c r="L43" s="824"/>
      <c r="M43" s="825"/>
      <c r="N43" s="394">
        <f>SUM(N36:N42)</f>
        <v>3494.303396958132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2305.4552287956749</v>
      </c>
      <c r="N48" s="272">
        <f>K48*M48</f>
        <v>2305.4552287956749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2305.4552287956749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237.08520833333333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6036.8438340871398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1207.368766817428</v>
      </c>
      <c r="M83" s="858"/>
      <c r="N83" s="51"/>
    </row>
    <row r="84" spans="1:14">
      <c r="B84" s="89" t="s">
        <v>973</v>
      </c>
      <c r="C84" s="90"/>
      <c r="D84" s="90"/>
      <c r="E84" s="90"/>
      <c r="F84" s="90"/>
      <c r="G84" s="90"/>
      <c r="H84" s="90"/>
      <c r="I84" s="87"/>
      <c r="J84" s="88"/>
      <c r="K84" s="304">
        <v>0.05</v>
      </c>
      <c r="L84" s="857">
        <f>N78*K84</f>
        <v>301.84219170435699</v>
      </c>
      <c r="M84" s="858"/>
      <c r="N84" s="51"/>
    </row>
    <row r="85" spans="1:14" ht="15.75" thickBot="1">
      <c r="B85" s="91" t="s">
        <v>974</v>
      </c>
      <c r="C85" s="92"/>
      <c r="D85" s="92"/>
      <c r="E85" s="92"/>
      <c r="F85" s="92"/>
      <c r="G85" s="92"/>
      <c r="H85" s="92"/>
      <c r="I85" s="93"/>
      <c r="J85" s="94"/>
      <c r="K85" s="305">
        <v>0.05</v>
      </c>
      <c r="L85" s="859">
        <f>N78*K85</f>
        <v>301.84219170435699</v>
      </c>
      <c r="M85" s="860"/>
      <c r="N85" s="51"/>
    </row>
    <row r="86" spans="1:14" ht="15.75" thickBot="1">
      <c r="B86" s="823" t="s">
        <v>953</v>
      </c>
      <c r="C86" s="824"/>
      <c r="D86" s="824"/>
      <c r="E86" s="824"/>
      <c r="F86" s="824"/>
      <c r="G86" s="824"/>
      <c r="H86" s="824"/>
      <c r="I86" s="824"/>
      <c r="J86" s="824"/>
      <c r="K86" s="824"/>
      <c r="L86" s="824"/>
      <c r="M86" s="825"/>
      <c r="N86" s="52">
        <f>L83+L84+L85</f>
        <v>1811.053150226142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7847.8969843132818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129</v>
      </c>
      <c r="B36" s="836" t="str">
        <f>VLOOKUP(A36,EQUIPOS!A6:D154,3,FALSE)</f>
        <v xml:space="preserve">Buldozer, Potencia al volante de 140 HP, motor de 2200 RPM, longitud de hoja 4,80m. </v>
      </c>
      <c r="C36" s="837"/>
      <c r="D36" s="837"/>
      <c r="E36" s="837"/>
      <c r="F36" s="837"/>
      <c r="G36" s="837"/>
      <c r="H36" s="838"/>
      <c r="I36" s="267"/>
      <c r="J36" s="268"/>
      <c r="K36" s="269">
        <f>VLOOKUP(A36,EQUIPOS!A6:D163,4,FALSE)</f>
        <v>186075.18938222958</v>
      </c>
      <c r="L36" s="464"/>
      <c r="M36" s="283">
        <v>50</v>
      </c>
      <c r="N36" s="272">
        <f>K36/M36</f>
        <v>3721.5037876445917</v>
      </c>
    </row>
    <row r="37" spans="1:14">
      <c r="A37" s="108" t="s">
        <v>152</v>
      </c>
      <c r="B37" s="836" t="str">
        <f>VLOOKUP(A37,EQUIPOS!A7:D154,3,FALSE)</f>
        <v xml:space="preserve">Carrotanque de agua(1000 Galones) </v>
      </c>
      <c r="C37" s="837"/>
      <c r="D37" s="837"/>
      <c r="E37" s="837"/>
      <c r="F37" s="837"/>
      <c r="G37" s="837"/>
      <c r="H37" s="838"/>
      <c r="I37" s="267"/>
      <c r="J37" s="268"/>
      <c r="K37" s="269">
        <f>VLOOKUP(A37,EQUIPOS!A7:D164,4,FALSE)</f>
        <v>65028.703023714399</v>
      </c>
      <c r="L37" s="464"/>
      <c r="M37" s="283">
        <v>50</v>
      </c>
      <c r="N37" s="272">
        <f>K37/M37</f>
        <v>1300.574060474288</v>
      </c>
    </row>
    <row r="38" spans="1:14">
      <c r="A38" s="205" t="s">
        <v>269</v>
      </c>
      <c r="B38" s="836" t="str">
        <f>VLOOKUP(A38,EQUIPOS!A8:D154,3,FALSE)</f>
        <v>Motoniveladora  potencia 215 HP, ancho de cuchilla 4,27 m, peso 18 ton.</v>
      </c>
      <c r="C38" s="837"/>
      <c r="D38" s="837"/>
      <c r="E38" s="837"/>
      <c r="F38" s="837"/>
      <c r="G38" s="837"/>
      <c r="H38" s="838"/>
      <c r="I38" s="267"/>
      <c r="J38" s="268"/>
      <c r="K38" s="269">
        <f>VLOOKUP(A38,EQUIPOS!A8:D165,4,FALSE)</f>
        <v>145664.29477312023</v>
      </c>
      <c r="L38" s="464"/>
      <c r="M38" s="283">
        <v>50</v>
      </c>
      <c r="N38" s="272">
        <f>K38/M38</f>
        <v>2913.2858954624044</v>
      </c>
    </row>
    <row r="39" spans="1:14">
      <c r="A39" s="205" t="s">
        <v>365</v>
      </c>
      <c r="B39" s="836" t="str">
        <f>VLOOKUP(A39,EQUIPOS!A9:D154,3,FALSE)</f>
        <v xml:space="preserve">Vibrocompatador, potencia 153 HP, peso 10 Ton. </v>
      </c>
      <c r="C39" s="837"/>
      <c r="D39" s="837"/>
      <c r="E39" s="837"/>
      <c r="F39" s="837"/>
      <c r="G39" s="837"/>
      <c r="H39" s="838"/>
      <c r="I39" s="839"/>
      <c r="J39" s="820"/>
      <c r="K39" s="269">
        <f>VLOOKUP(A39,EQUIPOS!A9:D166,4,FALSE)</f>
        <v>104045.92483794304</v>
      </c>
      <c r="L39" s="951">
        <v>50</v>
      </c>
      <c r="M39" s="952"/>
      <c r="N39" s="272">
        <f>K39/L39</f>
        <v>2080.9184967588608</v>
      </c>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10016.282240340144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423.19184653601997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10439.474086876164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2087.8948173752328</v>
      </c>
      <c r="M83" s="858"/>
      <c r="N83" s="51"/>
    </row>
    <row r="84" spans="1:14">
      <c r="B84" s="89" t="s">
        <v>973</v>
      </c>
      <c r="C84" s="90"/>
      <c r="D84" s="90"/>
      <c r="E84" s="90"/>
      <c r="F84" s="90"/>
      <c r="G84" s="90"/>
      <c r="H84" s="90"/>
      <c r="I84" s="87"/>
      <c r="J84" s="88"/>
      <c r="K84" s="304">
        <v>0.05</v>
      </c>
      <c r="L84" s="857">
        <f>N78*K84</f>
        <v>521.97370434380821</v>
      </c>
      <c r="M84" s="858"/>
      <c r="N84" s="51"/>
    </row>
    <row r="85" spans="1:14" ht="15.75" thickBot="1">
      <c r="B85" s="91" t="s">
        <v>974</v>
      </c>
      <c r="C85" s="92"/>
      <c r="D85" s="92"/>
      <c r="E85" s="92"/>
      <c r="F85" s="92"/>
      <c r="G85" s="92"/>
      <c r="H85" s="92"/>
      <c r="I85" s="93"/>
      <c r="J85" s="94"/>
      <c r="K85" s="305">
        <v>0.05</v>
      </c>
      <c r="L85" s="859">
        <f>N78*K85</f>
        <v>521.97370434380821</v>
      </c>
      <c r="M85" s="860"/>
      <c r="N85" s="51"/>
    </row>
    <row r="86" spans="1:14" ht="15.75" thickBot="1">
      <c r="B86" s="823" t="s">
        <v>953</v>
      </c>
      <c r="C86" s="824"/>
      <c r="D86" s="824"/>
      <c r="E86" s="824"/>
      <c r="F86" s="824"/>
      <c r="G86" s="824"/>
      <c r="H86" s="824"/>
      <c r="I86" s="824"/>
      <c r="J86" s="824"/>
      <c r="K86" s="824"/>
      <c r="L86" s="824"/>
      <c r="M86" s="825"/>
      <c r="N86" s="52">
        <f>L83+L84+L85</f>
        <v>3131.842226062849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13571.316312939012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129</v>
      </c>
      <c r="B36" s="836" t="str">
        <f>VLOOKUP(A36,EQUIPOS!A6:D154,3,FALSE)</f>
        <v xml:space="preserve">Buldozer, Potencia al volante de 140 HP, motor de 2200 RPM, longitud de hoja 4,80m. </v>
      </c>
      <c r="C36" s="837"/>
      <c r="D36" s="837"/>
      <c r="E36" s="837"/>
      <c r="F36" s="837"/>
      <c r="G36" s="837"/>
      <c r="H36" s="838"/>
      <c r="I36" s="267"/>
      <c r="J36" s="268"/>
      <c r="K36" s="269">
        <f>VLOOKUP(A36,EQUIPOS!A6:D163,4,FALSE)</f>
        <v>186075.18938222958</v>
      </c>
      <c r="L36" s="270"/>
      <c r="M36" s="271">
        <v>40</v>
      </c>
      <c r="N36" s="272">
        <f>K36/M36</f>
        <v>4651.8797345557396</v>
      </c>
    </row>
    <row r="37" spans="1:14">
      <c r="A37" s="113" t="s">
        <v>365</v>
      </c>
      <c r="B37" s="836" t="str">
        <f>VLOOKUP(A37,EQUIPOS!A7:D154,3,FALSE)</f>
        <v xml:space="preserve">Vibrocompatador, potencia 153 HP, peso 10 Ton. </v>
      </c>
      <c r="C37" s="837"/>
      <c r="D37" s="837"/>
      <c r="E37" s="837"/>
      <c r="F37" s="837"/>
      <c r="G37" s="837"/>
      <c r="H37" s="838"/>
      <c r="I37" s="267"/>
      <c r="J37" s="268"/>
      <c r="K37" s="269">
        <f>VLOOKUP(A37,EQUIPOS!A7:D164,4,FALSE)</f>
        <v>104045.92483794304</v>
      </c>
      <c r="L37" s="270"/>
      <c r="M37" s="271">
        <v>40</v>
      </c>
      <c r="N37" s="272">
        <f>K37/M37</f>
        <v>2601.148120948576</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7253.0278555043151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528.98980817002484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7782.0176636743399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1556.4035327348681</v>
      </c>
      <c r="M83" s="858"/>
      <c r="N83" s="51"/>
    </row>
    <row r="84" spans="1:14">
      <c r="B84" s="89" t="s">
        <v>973</v>
      </c>
      <c r="C84" s="90"/>
      <c r="D84" s="90"/>
      <c r="E84" s="90"/>
      <c r="F84" s="90"/>
      <c r="G84" s="90"/>
      <c r="H84" s="90"/>
      <c r="I84" s="87"/>
      <c r="J84" s="88"/>
      <c r="K84" s="304">
        <v>0.05</v>
      </c>
      <c r="L84" s="857">
        <f>N78*K84</f>
        <v>389.10088318371703</v>
      </c>
      <c r="M84" s="858"/>
      <c r="N84" s="51"/>
    </row>
    <row r="85" spans="1:14" ht="15.75" thickBot="1">
      <c r="B85" s="91" t="s">
        <v>974</v>
      </c>
      <c r="C85" s="92"/>
      <c r="D85" s="92"/>
      <c r="E85" s="92"/>
      <c r="F85" s="92"/>
      <c r="G85" s="92"/>
      <c r="H85" s="92"/>
      <c r="I85" s="93"/>
      <c r="J85" s="94"/>
      <c r="K85" s="305">
        <v>0.05</v>
      </c>
      <c r="L85" s="859">
        <f>N78*K85</f>
        <v>389.10088318371703</v>
      </c>
      <c r="M85" s="860"/>
      <c r="N85" s="51"/>
    </row>
    <row r="86" spans="1:14" ht="15.75" thickBot="1">
      <c r="B86" s="823" t="s">
        <v>953</v>
      </c>
      <c r="C86" s="824"/>
      <c r="D86" s="824"/>
      <c r="E86" s="824"/>
      <c r="F86" s="824"/>
      <c r="G86" s="824"/>
      <c r="H86" s="824"/>
      <c r="I86" s="824"/>
      <c r="J86" s="824"/>
      <c r="K86" s="824"/>
      <c r="L86" s="824"/>
      <c r="M86" s="825"/>
      <c r="N86" s="52">
        <f>L83+L84+L85</f>
        <v>2334.6052991023021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10116.622962776642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129</v>
      </c>
      <c r="B36" s="836" t="str">
        <f>VLOOKUP(A36,EQUIPOS!A6:D154,3,FALSE)</f>
        <v xml:space="preserve">Buldozer, Potencia al volante de 140 HP, motor de 2200 RPM, longitud de hoja 4,80m. </v>
      </c>
      <c r="C36" s="837"/>
      <c r="D36" s="837"/>
      <c r="E36" s="837"/>
      <c r="F36" s="837"/>
      <c r="G36" s="837"/>
      <c r="H36" s="838"/>
      <c r="I36" s="267"/>
      <c r="J36" s="268"/>
      <c r="K36" s="269">
        <f>VLOOKUP(A36,EQUIPOS!A6:D163,4,FALSE)</f>
        <v>186075.18938222958</v>
      </c>
      <c r="L36" s="270"/>
      <c r="M36" s="271">
        <v>40</v>
      </c>
      <c r="N36" s="272">
        <f>K36/M36</f>
        <v>4651.8797345557396</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4651.8797345557396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528.98980817002484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5180.8695427257644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1036.1739085451529</v>
      </c>
      <c r="M83" s="858"/>
      <c r="N83" s="51"/>
    </row>
    <row r="84" spans="1:14">
      <c r="B84" s="89" t="s">
        <v>973</v>
      </c>
      <c r="C84" s="90"/>
      <c r="D84" s="90"/>
      <c r="E84" s="90"/>
      <c r="F84" s="90"/>
      <c r="G84" s="90"/>
      <c r="H84" s="90"/>
      <c r="I84" s="87"/>
      <c r="J84" s="88"/>
      <c r="K84" s="304">
        <v>0.05</v>
      </c>
      <c r="L84" s="857">
        <f>N78*K84</f>
        <v>259.04347713628823</v>
      </c>
      <c r="M84" s="858"/>
      <c r="N84" s="51"/>
    </row>
    <row r="85" spans="1:14" ht="15.75" thickBot="1">
      <c r="B85" s="91" t="s">
        <v>974</v>
      </c>
      <c r="C85" s="92"/>
      <c r="D85" s="92"/>
      <c r="E85" s="92"/>
      <c r="F85" s="92"/>
      <c r="G85" s="92"/>
      <c r="H85" s="92"/>
      <c r="I85" s="93"/>
      <c r="J85" s="94"/>
      <c r="K85" s="305">
        <v>0.05</v>
      </c>
      <c r="L85" s="859">
        <f>N78*K85</f>
        <v>259.04347713628823</v>
      </c>
      <c r="M85" s="860"/>
      <c r="N85" s="51"/>
    </row>
    <row r="86" spans="1:14" ht="15.75" thickBot="1">
      <c r="B86" s="823" t="s">
        <v>953</v>
      </c>
      <c r="C86" s="824"/>
      <c r="D86" s="824"/>
      <c r="E86" s="824"/>
      <c r="F86" s="824"/>
      <c r="G86" s="824"/>
      <c r="H86" s="824"/>
      <c r="I86" s="824"/>
      <c r="J86" s="824"/>
      <c r="K86" s="824"/>
      <c r="L86" s="824"/>
      <c r="M86" s="825"/>
      <c r="N86" s="52">
        <f>L83+L84+L85</f>
        <v>1554.2608628177293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6735.1304055434939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2.31867233614408</v>
      </c>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6555.482720535626</v>
      </c>
      <c r="N48" s="272">
        <f>K48*M48</f>
        <v>8522.1275366963146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8522.1275366963146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47"/>
      <c r="D59" s="47"/>
      <c r="E59" s="47"/>
      <c r="F59" s="47"/>
      <c r="G59" s="47"/>
      <c r="H59" s="288"/>
      <c r="I59" s="279"/>
      <c r="J59" s="279"/>
      <c r="K59" s="279"/>
      <c r="L59" s="827"/>
      <c r="M59" s="828"/>
      <c r="N59" s="291"/>
    </row>
    <row r="60" spans="1:14" ht="24.75" customHeight="1">
      <c r="B60" s="46"/>
      <c r="C60" s="317"/>
      <c r="D60" s="317"/>
      <c r="E60" s="317"/>
      <c r="F60" s="317"/>
      <c r="G60" s="317"/>
      <c r="H60" s="311"/>
      <c r="I60" s="399"/>
      <c r="J60" s="286"/>
      <c r="K60" s="279"/>
      <c r="L60" s="827"/>
      <c r="M60" s="828"/>
      <c r="N60" s="287"/>
    </row>
    <row r="61" spans="1:14">
      <c r="B61" s="46"/>
      <c r="C61" s="47"/>
      <c r="D61" s="47"/>
      <c r="E61" s="47"/>
      <c r="F61" s="47"/>
      <c r="G61" s="317"/>
      <c r="H61" s="311"/>
      <c r="I61" s="399"/>
      <c r="J61" s="286"/>
      <c r="K61" s="279"/>
      <c r="L61" s="827"/>
      <c r="M61" s="828"/>
      <c r="N61" s="291"/>
    </row>
    <row r="62" spans="1:14">
      <c r="B62" s="46"/>
      <c r="C62" s="47"/>
      <c r="D62" s="47"/>
      <c r="E62" s="47"/>
      <c r="F62" s="47"/>
      <c r="G62" s="47"/>
      <c r="H62" s="288"/>
      <c r="I62" s="279"/>
      <c r="J62" s="279"/>
      <c r="K62" s="279"/>
      <c r="L62" s="827"/>
      <c r="M62" s="828"/>
      <c r="N62" s="291"/>
    </row>
    <row r="63" spans="1:14">
      <c r="B63" s="46"/>
      <c r="C63" s="47"/>
      <c r="D63" s="47"/>
      <c r="E63" s="47"/>
      <c r="F63" s="47"/>
      <c r="G63" s="47"/>
      <c r="H63" s="288"/>
      <c r="I63" s="279"/>
      <c r="J63" s="279"/>
      <c r="K63" s="279"/>
      <c r="L63" s="827"/>
      <c r="M63" s="828"/>
      <c r="N63" s="291"/>
    </row>
    <row r="64" spans="1:14" ht="15.75" thickBot="1">
      <c r="B64" s="465"/>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8756.313442646866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1751.2626885293732</v>
      </c>
      <c r="M83" s="858"/>
      <c r="N83" s="51"/>
    </row>
    <row r="84" spans="1:14">
      <c r="B84" s="89" t="s">
        <v>973</v>
      </c>
      <c r="C84" s="90"/>
      <c r="D84" s="90"/>
      <c r="E84" s="90"/>
      <c r="F84" s="90"/>
      <c r="G84" s="90"/>
      <c r="H84" s="90"/>
      <c r="I84" s="87"/>
      <c r="J84" s="88"/>
      <c r="K84" s="304">
        <v>0.05</v>
      </c>
      <c r="L84" s="857">
        <f>N78*K84</f>
        <v>437.81567213234331</v>
      </c>
      <c r="M84" s="858"/>
      <c r="N84" s="51"/>
    </row>
    <row r="85" spans="1:14" ht="15.75" thickBot="1">
      <c r="B85" s="91" t="s">
        <v>974</v>
      </c>
      <c r="C85" s="92"/>
      <c r="D85" s="92"/>
      <c r="E85" s="92"/>
      <c r="F85" s="92"/>
      <c r="G85" s="92"/>
      <c r="H85" s="92"/>
      <c r="I85" s="93"/>
      <c r="J85" s="94"/>
      <c r="K85" s="305">
        <v>0.05</v>
      </c>
      <c r="L85" s="859">
        <f>N78*K85</f>
        <v>437.81567213234331</v>
      </c>
      <c r="M85" s="860"/>
      <c r="N85" s="51"/>
    </row>
    <row r="86" spans="1:14" ht="15.75" thickBot="1">
      <c r="B86" s="823" t="s">
        <v>953</v>
      </c>
      <c r="C86" s="824"/>
      <c r="D86" s="824"/>
      <c r="E86" s="824"/>
      <c r="F86" s="824"/>
      <c r="G86" s="824"/>
      <c r="H86" s="824"/>
      <c r="I86" s="824"/>
      <c r="J86" s="824"/>
      <c r="K86" s="824"/>
      <c r="L86" s="824"/>
      <c r="M86" s="825"/>
      <c r="N86" s="52">
        <f>L83+L84+L85</f>
        <v>2626.89403279406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11383.207475440926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0.01</v>
      </c>
      <c r="M42" s="848"/>
      <c r="N42" s="105">
        <f>N76*L42</f>
        <v>2.31867233614408</v>
      </c>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10391.179255480836</v>
      </c>
      <c r="N48" s="272">
        <f>K48*M48</f>
        <v>12469.415106577004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12469.415106577004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47"/>
      <c r="D59" s="47"/>
      <c r="E59" s="47"/>
      <c r="F59" s="47"/>
      <c r="G59" s="47"/>
      <c r="H59" s="288"/>
      <c r="I59" s="279"/>
      <c r="J59" s="279"/>
      <c r="K59" s="279"/>
      <c r="L59" s="827"/>
      <c r="M59" s="828"/>
      <c r="N59" s="291"/>
    </row>
    <row r="60" spans="1:14" ht="24.75" customHeight="1">
      <c r="B60" s="46"/>
      <c r="C60" s="317"/>
      <c r="D60" s="317"/>
      <c r="E60" s="317"/>
      <c r="F60" s="317"/>
      <c r="G60" s="317"/>
      <c r="H60" s="311"/>
      <c r="I60" s="399"/>
      <c r="J60" s="286"/>
      <c r="K60" s="279"/>
      <c r="L60" s="827"/>
      <c r="M60" s="828"/>
      <c r="N60" s="287"/>
    </row>
    <row r="61" spans="1:14">
      <c r="B61" s="46"/>
      <c r="C61" s="47"/>
      <c r="D61" s="47"/>
      <c r="E61" s="47"/>
      <c r="F61" s="47"/>
      <c r="G61" s="317"/>
      <c r="H61" s="311"/>
      <c r="I61" s="399"/>
      <c r="J61" s="286"/>
      <c r="K61" s="279"/>
      <c r="L61" s="827"/>
      <c r="M61" s="828"/>
      <c r="N61" s="291"/>
    </row>
    <row r="62" spans="1:14">
      <c r="B62" s="46"/>
      <c r="C62" s="47"/>
      <c r="D62" s="47"/>
      <c r="E62" s="47"/>
      <c r="F62" s="47"/>
      <c r="G62" s="47"/>
      <c r="H62" s="288"/>
      <c r="I62" s="279"/>
      <c r="J62" s="279"/>
      <c r="K62" s="279"/>
      <c r="L62" s="827"/>
      <c r="M62" s="828"/>
      <c r="N62" s="291"/>
    </row>
    <row r="63" spans="1:14">
      <c r="B63" s="46"/>
      <c r="C63" s="47"/>
      <c r="D63" s="47"/>
      <c r="E63" s="47"/>
      <c r="F63" s="47"/>
      <c r="G63" s="47"/>
      <c r="H63" s="288"/>
      <c r="I63" s="279"/>
      <c r="J63" s="279"/>
      <c r="K63" s="279"/>
      <c r="L63" s="827"/>
      <c r="M63" s="828"/>
      <c r="N63" s="291"/>
    </row>
    <row r="64" spans="1:14" ht="15.75" thickBot="1">
      <c r="B64" s="465"/>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12703.601012527555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2540.7202025055112</v>
      </c>
      <c r="M83" s="858"/>
      <c r="N83" s="51"/>
    </row>
    <row r="84" spans="1:14">
      <c r="B84" s="89" t="s">
        <v>973</v>
      </c>
      <c r="C84" s="90"/>
      <c r="D84" s="90"/>
      <c r="E84" s="90"/>
      <c r="F84" s="90"/>
      <c r="G84" s="90"/>
      <c r="H84" s="90"/>
      <c r="I84" s="87"/>
      <c r="J84" s="88"/>
      <c r="K84" s="304">
        <v>0.05</v>
      </c>
      <c r="L84" s="857">
        <f>N78*K84</f>
        <v>635.18005062637781</v>
      </c>
      <c r="M84" s="858"/>
      <c r="N84" s="51"/>
    </row>
    <row r="85" spans="1:14" ht="15.75" thickBot="1">
      <c r="B85" s="91" t="s">
        <v>974</v>
      </c>
      <c r="C85" s="92"/>
      <c r="D85" s="92"/>
      <c r="E85" s="92"/>
      <c r="F85" s="92"/>
      <c r="G85" s="92"/>
      <c r="H85" s="92"/>
      <c r="I85" s="93"/>
      <c r="J85" s="94"/>
      <c r="K85" s="305">
        <v>0.05</v>
      </c>
      <c r="L85" s="859">
        <f>N78*K85</f>
        <v>635.18005062637781</v>
      </c>
      <c r="M85" s="860"/>
      <c r="N85" s="51"/>
    </row>
    <row r="86" spans="1:14" ht="15.75" thickBot="1">
      <c r="B86" s="823" t="s">
        <v>953</v>
      </c>
      <c r="C86" s="824"/>
      <c r="D86" s="824"/>
      <c r="E86" s="824"/>
      <c r="F86" s="824"/>
      <c r="G86" s="824"/>
      <c r="H86" s="824"/>
      <c r="I86" s="824"/>
      <c r="J86" s="824"/>
      <c r="K86" s="824"/>
      <c r="L86" s="824"/>
      <c r="M86" s="825"/>
      <c r="N86" s="52">
        <f>L83+L84+L85</f>
        <v>3811.0803037582673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16514.681316285823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129</v>
      </c>
      <c r="B36" s="836" t="str">
        <f>VLOOKUP(A36,EQUIPOS!A6:D186,3,FALSE)</f>
        <v xml:space="preserve">Buldozer, Potencia al volante de 140 HP, motor de 2200 RPM, longitud de hoja 4,80m. </v>
      </c>
      <c r="C36" s="837"/>
      <c r="D36" s="837"/>
      <c r="E36" s="837"/>
      <c r="F36" s="837"/>
      <c r="G36" s="837"/>
      <c r="H36" s="838"/>
      <c r="I36" s="267"/>
      <c r="J36" s="268"/>
      <c r="K36" s="269">
        <f>VLOOKUP(A36,EQUIPOS!A6:D186,4,FALSE)</f>
        <v>186075.18938222958</v>
      </c>
      <c r="L36" s="270"/>
      <c r="M36" s="271">
        <v>45</v>
      </c>
      <c r="N36" s="272">
        <f>K36/M36</f>
        <v>4135.0042084939905</v>
      </c>
    </row>
    <row r="37" spans="1:14">
      <c r="A37" s="113" t="s">
        <v>152</v>
      </c>
      <c r="B37" s="836" t="str">
        <f>VLOOKUP(A37,EQUIPOS!A7:D187,3,FALSE)</f>
        <v xml:space="preserve">Carrotanque de agua(1000 Galones) </v>
      </c>
      <c r="C37" s="837"/>
      <c r="D37" s="837"/>
      <c r="E37" s="837"/>
      <c r="F37" s="837"/>
      <c r="G37" s="837"/>
      <c r="H37" s="838"/>
      <c r="I37" s="267"/>
      <c r="J37" s="268"/>
      <c r="K37" s="269">
        <f>VLOOKUP(A37,EQUIPOS!A7:D187,4,FALSE)</f>
        <v>65028.703023714399</v>
      </c>
      <c r="L37" s="270"/>
      <c r="M37" s="271">
        <v>45</v>
      </c>
      <c r="N37" s="272">
        <f>K37/M37</f>
        <v>1445.0822894158755</v>
      </c>
    </row>
    <row r="38" spans="1:14">
      <c r="A38" t="s">
        <v>269</v>
      </c>
      <c r="B38" s="836" t="str">
        <f>VLOOKUP(A38,EQUIPOS!A8:D188,3,FALSE)</f>
        <v>Motoniveladora  potencia 215 HP, ancho de cuchilla 4,27 m, peso 18 ton.</v>
      </c>
      <c r="C38" s="837"/>
      <c r="D38" s="837"/>
      <c r="E38" s="837"/>
      <c r="F38" s="837"/>
      <c r="G38" s="837"/>
      <c r="H38" s="838"/>
      <c r="I38" s="267"/>
      <c r="J38" s="268"/>
      <c r="K38" s="269">
        <f>VLOOKUP(A38,EQUIPOS!A8:D188,4,FALSE)</f>
        <v>145664.29477312023</v>
      </c>
      <c r="L38" s="270"/>
      <c r="M38" s="271">
        <v>45</v>
      </c>
      <c r="N38" s="272">
        <f>K38/M38</f>
        <v>3236.9843282915608</v>
      </c>
    </row>
    <row r="39" spans="1:14">
      <c r="A39" t="s">
        <v>365</v>
      </c>
      <c r="B39" s="836" t="str">
        <f>VLOOKUP(A39,EQUIPOS!A9:D189,3,FALSE)</f>
        <v xml:space="preserve">Vibrocompatador, potencia 153 HP, peso 10 Ton. </v>
      </c>
      <c r="C39" s="837"/>
      <c r="D39" s="837"/>
      <c r="E39" s="837"/>
      <c r="F39" s="837"/>
      <c r="G39" s="837"/>
      <c r="H39" s="838"/>
      <c r="I39" s="839"/>
      <c r="J39" s="820"/>
      <c r="K39" s="269">
        <f>VLOOKUP(A39,EQUIPOS!A9:D189,4,FALSE)</f>
        <v>104045.92483794304</v>
      </c>
      <c r="L39" s="840">
        <v>45</v>
      </c>
      <c r="M39" s="841"/>
      <c r="N39" s="272">
        <f>K39/L39</f>
        <v>2312.131663065401</v>
      </c>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12.881512978578222</v>
      </c>
    </row>
    <row r="43" spans="1:14" ht="15.75" thickBot="1">
      <c r="B43" s="823" t="s">
        <v>953</v>
      </c>
      <c r="C43" s="824"/>
      <c r="D43" s="824"/>
      <c r="E43" s="824"/>
      <c r="F43" s="824"/>
      <c r="G43" s="824"/>
      <c r="H43" s="824"/>
      <c r="I43" s="824"/>
      <c r="J43" s="824"/>
      <c r="K43" s="824"/>
      <c r="L43" s="824"/>
      <c r="M43" s="825"/>
      <c r="N43" s="394">
        <f>SUM(N36:N42)</f>
        <v>11142.084002245405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16142.663213664473</v>
      </c>
      <c r="N48" s="272">
        <f>K48*M48</f>
        <v>20178.329017080592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20178.329017080592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7">
        <f>VLOOKUP(A59,TRANSPORTE!A5:D123,4,FALSE)</f>
        <v>1225.9744865717296</v>
      </c>
      <c r="M59" s="828"/>
      <c r="N59" s="291">
        <f>K59*L59</f>
        <v>1532.4681082146619</v>
      </c>
    </row>
    <row r="60" spans="1:14" ht="24.75" customHeight="1">
      <c r="B60" s="46"/>
      <c r="C60" s="317"/>
      <c r="D60" s="317"/>
      <c r="E60" s="317"/>
      <c r="F60" s="317"/>
      <c r="G60" s="317"/>
      <c r="H60" s="311"/>
      <c r="I60" s="399"/>
      <c r="J60" s="286"/>
      <c r="K60" s="279"/>
      <c r="L60" s="827"/>
      <c r="M60" s="828"/>
      <c r="N60" s="287"/>
    </row>
    <row r="61" spans="1:14">
      <c r="B61" s="46"/>
      <c r="C61" s="47"/>
      <c r="D61" s="47"/>
      <c r="E61" s="47"/>
      <c r="F61" s="47"/>
      <c r="G61" s="317"/>
      <c r="H61" s="311"/>
      <c r="I61" s="399"/>
      <c r="J61" s="286"/>
      <c r="K61" s="279"/>
      <c r="L61" s="827"/>
      <c r="M61" s="828"/>
      <c r="N61" s="291"/>
    </row>
    <row r="62" spans="1:14">
      <c r="B62" s="46"/>
      <c r="C62" s="47"/>
      <c r="D62" s="47"/>
      <c r="E62" s="47"/>
      <c r="F62" s="47"/>
      <c r="G62" s="47"/>
      <c r="H62" s="288"/>
      <c r="I62" s="279"/>
      <c r="J62" s="279"/>
      <c r="K62" s="279"/>
      <c r="L62" s="827"/>
      <c r="M62" s="828"/>
      <c r="N62" s="291"/>
    </row>
    <row r="63" spans="1:14">
      <c r="B63" s="46"/>
      <c r="C63" s="47"/>
      <c r="D63" s="47"/>
      <c r="E63" s="47"/>
      <c r="F63" s="47"/>
      <c r="G63" s="47"/>
      <c r="H63" s="288"/>
      <c r="I63" s="279"/>
      <c r="J63" s="279"/>
      <c r="K63" s="279"/>
      <c r="L63" s="827"/>
      <c r="M63" s="828"/>
      <c r="N63" s="291"/>
    </row>
    <row r="64" spans="1:14" ht="15.75" thickBot="1">
      <c r="B64" s="465"/>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SUM(N59:N64)</f>
        <v>1532.4681082146619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33496.956776469575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6699.3913552939157</v>
      </c>
      <c r="M83" s="858"/>
      <c r="N83" s="51"/>
    </row>
    <row r="84" spans="1:14">
      <c r="B84" s="89" t="s">
        <v>973</v>
      </c>
      <c r="C84" s="90"/>
      <c r="D84" s="90"/>
      <c r="E84" s="90"/>
      <c r="F84" s="90"/>
      <c r="G84" s="90"/>
      <c r="H84" s="90"/>
      <c r="I84" s="87"/>
      <c r="J84" s="88"/>
      <c r="K84" s="304">
        <v>0.05</v>
      </c>
      <c r="L84" s="857">
        <f>N78*K84</f>
        <v>1674.8478388234789</v>
      </c>
      <c r="M84" s="858"/>
      <c r="N84" s="51"/>
    </row>
    <row r="85" spans="1:14" ht="15.75" thickBot="1">
      <c r="B85" s="91" t="s">
        <v>974</v>
      </c>
      <c r="C85" s="92"/>
      <c r="D85" s="92"/>
      <c r="E85" s="92"/>
      <c r="F85" s="92"/>
      <c r="G85" s="92"/>
      <c r="H85" s="92"/>
      <c r="I85" s="93"/>
      <c r="J85" s="94"/>
      <c r="K85" s="305">
        <v>0.05</v>
      </c>
      <c r="L85" s="859">
        <f>N78*K85</f>
        <v>1674.8478388234789</v>
      </c>
      <c r="M85" s="860"/>
      <c r="N85" s="51"/>
    </row>
    <row r="86" spans="1:14" ht="15.75" thickBot="1">
      <c r="B86" s="823" t="s">
        <v>953</v>
      </c>
      <c r="C86" s="824"/>
      <c r="D86" s="824"/>
      <c r="E86" s="824"/>
      <c r="F86" s="824"/>
      <c r="G86" s="824"/>
      <c r="H86" s="824"/>
      <c r="I86" s="824"/>
      <c r="J86" s="824"/>
      <c r="K86" s="824"/>
      <c r="L86" s="824"/>
      <c r="M86" s="825"/>
      <c r="N86" s="52">
        <f>L83+L84+L85</f>
        <v>10049.087032940875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ROUND((N78+N86),0)</f>
        <v>43546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129</v>
      </c>
      <c r="B36" s="836" t="str">
        <f>VLOOKUP(A36,EQUIPOS!A6:D186,3,FALSE)</f>
        <v xml:space="preserve">Buldozer, Potencia al volante de 140 HP, motor de 2200 RPM, longitud de hoja 4,80m. </v>
      </c>
      <c r="C36" s="837"/>
      <c r="D36" s="837"/>
      <c r="E36" s="837"/>
      <c r="F36" s="837"/>
      <c r="G36" s="837"/>
      <c r="H36" s="838"/>
      <c r="I36" s="267"/>
      <c r="J36" s="268"/>
      <c r="K36" s="269">
        <f>VLOOKUP(A36,EQUIPOS!A6:D186,4,FALSE)</f>
        <v>186075.18938222958</v>
      </c>
      <c r="L36" s="270"/>
      <c r="M36" s="271">
        <v>45</v>
      </c>
      <c r="N36" s="272">
        <f>K36/M36</f>
        <v>4135.0042084939905</v>
      </c>
    </row>
    <row r="37" spans="1:14">
      <c r="A37" s="113" t="s">
        <v>152</v>
      </c>
      <c r="B37" s="836" t="str">
        <f>VLOOKUP(A37,EQUIPOS!A7:D187,3,FALSE)</f>
        <v xml:space="preserve">Carrotanque de agua(1000 Galones) </v>
      </c>
      <c r="C37" s="837"/>
      <c r="D37" s="837"/>
      <c r="E37" s="837"/>
      <c r="F37" s="837"/>
      <c r="G37" s="837"/>
      <c r="H37" s="838"/>
      <c r="I37" s="267"/>
      <c r="J37" s="268"/>
      <c r="K37" s="269">
        <f>VLOOKUP(A37,EQUIPOS!A7:D187,4,FALSE)</f>
        <v>65028.703023714399</v>
      </c>
      <c r="L37" s="270"/>
      <c r="M37" s="271">
        <v>45</v>
      </c>
      <c r="N37" s="272">
        <f>K37/M37</f>
        <v>1445.0822894158755</v>
      </c>
    </row>
    <row r="38" spans="1:14">
      <c r="A38" t="s">
        <v>269</v>
      </c>
      <c r="B38" s="836" t="str">
        <f>VLOOKUP(A38,EQUIPOS!A8:D188,3,FALSE)</f>
        <v>Motoniveladora  potencia 215 HP, ancho de cuchilla 4,27 m, peso 18 ton.</v>
      </c>
      <c r="C38" s="837"/>
      <c r="D38" s="837"/>
      <c r="E38" s="837"/>
      <c r="F38" s="837"/>
      <c r="G38" s="837"/>
      <c r="H38" s="838"/>
      <c r="I38" s="267"/>
      <c r="J38" s="268"/>
      <c r="K38" s="269">
        <f>VLOOKUP(A38,EQUIPOS!A8:D188,4,FALSE)</f>
        <v>145664.29477312023</v>
      </c>
      <c r="L38" s="270"/>
      <c r="M38" s="271">
        <v>45</v>
      </c>
      <c r="N38" s="272">
        <f>K38/M38</f>
        <v>3236.9843282915608</v>
      </c>
    </row>
    <row r="39" spans="1:14">
      <c r="A39" t="s">
        <v>365</v>
      </c>
      <c r="B39" s="836" t="str">
        <f>VLOOKUP(A39,EQUIPOS!A9:D189,3,FALSE)</f>
        <v xml:space="preserve">Vibrocompatador, potencia 153 HP, peso 10 Ton. </v>
      </c>
      <c r="C39" s="837"/>
      <c r="D39" s="837"/>
      <c r="E39" s="837"/>
      <c r="F39" s="837"/>
      <c r="G39" s="837"/>
      <c r="H39" s="838"/>
      <c r="I39" s="839"/>
      <c r="J39" s="820"/>
      <c r="K39" s="269">
        <f>VLOOKUP(A39,EQUIPOS!A9:D189,4,FALSE)</f>
        <v>104045.92483794304</v>
      </c>
      <c r="L39" s="840">
        <v>45</v>
      </c>
      <c r="M39" s="841"/>
      <c r="N39" s="272">
        <f>K39/L39</f>
        <v>2312.131663065401</v>
      </c>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12.881512978578222</v>
      </c>
    </row>
    <row r="43" spans="1:14" ht="15.75" thickBot="1">
      <c r="B43" s="823" t="s">
        <v>953</v>
      </c>
      <c r="C43" s="824"/>
      <c r="D43" s="824"/>
      <c r="E43" s="824"/>
      <c r="F43" s="824"/>
      <c r="G43" s="824"/>
      <c r="H43" s="824"/>
      <c r="I43" s="824"/>
      <c r="J43" s="824"/>
      <c r="K43" s="824"/>
      <c r="L43" s="824"/>
      <c r="M43" s="825"/>
      <c r="N43" s="394">
        <f>SUM(N36:N42)</f>
        <v>11142.084002245405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42906.088622120667</v>
      </c>
      <c r="N48" s="272">
        <f>K48*M48</f>
        <v>53632.610777650836</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53632.610777650836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7">
        <f>VLOOKUP(A59,TRANSPORTE!A5:D123,4,FALSE)</f>
        <v>1225.9744865717296</v>
      </c>
      <c r="M59" s="828"/>
      <c r="N59" s="291">
        <f>K59*L59</f>
        <v>1532.4681082146619</v>
      </c>
    </row>
    <row r="60" spans="1:14" ht="24.75" customHeight="1">
      <c r="B60" s="46"/>
      <c r="C60" s="317"/>
      <c r="D60" s="317"/>
      <c r="E60" s="317"/>
      <c r="F60" s="317"/>
      <c r="G60" s="317"/>
      <c r="H60" s="311"/>
      <c r="I60" s="399"/>
      <c r="J60" s="286"/>
      <c r="K60" s="279"/>
      <c r="L60" s="827"/>
      <c r="M60" s="828"/>
      <c r="N60" s="287"/>
    </row>
    <row r="61" spans="1:14">
      <c r="B61" s="46"/>
      <c r="C61" s="47"/>
      <c r="D61" s="47"/>
      <c r="E61" s="47"/>
      <c r="F61" s="47"/>
      <c r="G61" s="317"/>
      <c r="H61" s="311"/>
      <c r="I61" s="399"/>
      <c r="J61" s="286"/>
      <c r="K61" s="279"/>
      <c r="L61" s="827"/>
      <c r="M61" s="828"/>
      <c r="N61" s="291"/>
    </row>
    <row r="62" spans="1:14">
      <c r="B62" s="46"/>
      <c r="C62" s="47"/>
      <c r="D62" s="47"/>
      <c r="E62" s="47"/>
      <c r="F62" s="47"/>
      <c r="G62" s="47"/>
      <c r="H62" s="288"/>
      <c r="I62" s="279"/>
      <c r="J62" s="279"/>
      <c r="K62" s="279"/>
      <c r="L62" s="827"/>
      <c r="M62" s="828"/>
      <c r="N62" s="291"/>
    </row>
    <row r="63" spans="1:14">
      <c r="B63" s="46"/>
      <c r="C63" s="47"/>
      <c r="D63" s="47"/>
      <c r="E63" s="47"/>
      <c r="F63" s="47"/>
      <c r="G63" s="47"/>
      <c r="H63" s="288"/>
      <c r="I63" s="279"/>
      <c r="J63" s="279"/>
      <c r="K63" s="279"/>
      <c r="L63" s="827"/>
      <c r="M63" s="828"/>
      <c r="N63" s="291"/>
    </row>
    <row r="64" spans="1:14" ht="15.75" thickBot="1">
      <c r="B64" s="465"/>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SUM(N59:N64)</f>
        <v>1532.4681082146619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66951.238537039811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13390.247707407963</v>
      </c>
      <c r="M83" s="858"/>
      <c r="N83" s="51"/>
    </row>
    <row r="84" spans="1:14">
      <c r="B84" s="89" t="s">
        <v>973</v>
      </c>
      <c r="C84" s="90"/>
      <c r="D84" s="90"/>
      <c r="E84" s="90"/>
      <c r="F84" s="90"/>
      <c r="G84" s="90"/>
      <c r="H84" s="90"/>
      <c r="I84" s="87"/>
      <c r="J84" s="88"/>
      <c r="K84" s="304">
        <v>0.05</v>
      </c>
      <c r="L84" s="857">
        <f>N78*K84</f>
        <v>3347.5619268519908</v>
      </c>
      <c r="M84" s="858"/>
      <c r="N84" s="51"/>
    </row>
    <row r="85" spans="1:14" ht="15.75" thickBot="1">
      <c r="B85" s="91" t="s">
        <v>974</v>
      </c>
      <c r="C85" s="92"/>
      <c r="D85" s="92"/>
      <c r="E85" s="92"/>
      <c r="F85" s="92"/>
      <c r="G85" s="92"/>
      <c r="H85" s="92"/>
      <c r="I85" s="93"/>
      <c r="J85" s="94"/>
      <c r="K85" s="305">
        <v>0.05</v>
      </c>
      <c r="L85" s="859">
        <f>N78*K85</f>
        <v>3347.5619268519908</v>
      </c>
      <c r="M85" s="860"/>
      <c r="N85" s="51"/>
    </row>
    <row r="86" spans="1:14" ht="15.75" thickBot="1">
      <c r="B86" s="823" t="s">
        <v>953</v>
      </c>
      <c r="C86" s="824"/>
      <c r="D86" s="824"/>
      <c r="E86" s="824"/>
      <c r="F86" s="824"/>
      <c r="G86" s="824"/>
      <c r="H86" s="824"/>
      <c r="I86" s="824"/>
      <c r="J86" s="824"/>
      <c r="K86" s="824"/>
      <c r="L86" s="824"/>
      <c r="M86" s="825"/>
      <c r="N86" s="52">
        <f>L83+L84+L85</f>
        <v>20085.371561111944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87036.610098151752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129</v>
      </c>
      <c r="B36" s="836" t="str">
        <f>VLOOKUP(A36,EQUIPOS!A6:D186,3,FALSE)</f>
        <v xml:space="preserve">Buldozer, Potencia al volante de 140 HP, motor de 2200 RPM, longitud de hoja 4,80m. </v>
      </c>
      <c r="C36" s="837"/>
      <c r="D36" s="837"/>
      <c r="E36" s="837"/>
      <c r="F36" s="837"/>
      <c r="G36" s="837"/>
      <c r="H36" s="838"/>
      <c r="I36" s="267"/>
      <c r="J36" s="268"/>
      <c r="K36" s="269">
        <f>VLOOKUP(A36,EQUIPOS!A6:D186,4,FALSE)</f>
        <v>186075.18938222958</v>
      </c>
      <c r="L36" s="270"/>
      <c r="M36" s="271">
        <v>45</v>
      </c>
      <c r="N36" s="272">
        <f>K36/M36</f>
        <v>4135.0042084939905</v>
      </c>
    </row>
    <row r="37" spans="1:14">
      <c r="A37" s="113" t="s">
        <v>152</v>
      </c>
      <c r="B37" s="836" t="str">
        <f>VLOOKUP(A37,EQUIPOS!A7:D187,3,FALSE)</f>
        <v xml:space="preserve">Carrotanque de agua(1000 Galones) </v>
      </c>
      <c r="C37" s="837"/>
      <c r="D37" s="837"/>
      <c r="E37" s="837"/>
      <c r="F37" s="837"/>
      <c r="G37" s="837"/>
      <c r="H37" s="838"/>
      <c r="I37" s="267"/>
      <c r="J37" s="268"/>
      <c r="K37" s="269">
        <f>VLOOKUP(A37,EQUIPOS!A7:D187,4,FALSE)</f>
        <v>65028.703023714399</v>
      </c>
      <c r="L37" s="270"/>
      <c r="M37" s="271">
        <v>45</v>
      </c>
      <c r="N37" s="272">
        <f>K37/M37</f>
        <v>1445.0822894158755</v>
      </c>
    </row>
    <row r="38" spans="1:14">
      <c r="A38" t="s">
        <v>269</v>
      </c>
      <c r="B38" s="836" t="str">
        <f>VLOOKUP(A38,EQUIPOS!A8:D188,3,FALSE)</f>
        <v>Motoniveladora  potencia 215 HP, ancho de cuchilla 4,27 m, peso 18 ton.</v>
      </c>
      <c r="C38" s="837"/>
      <c r="D38" s="837"/>
      <c r="E38" s="837"/>
      <c r="F38" s="837"/>
      <c r="G38" s="837"/>
      <c r="H38" s="838"/>
      <c r="I38" s="267"/>
      <c r="J38" s="268"/>
      <c r="K38" s="269">
        <f>VLOOKUP(A38,EQUIPOS!A8:D188,4,FALSE)</f>
        <v>145664.29477312023</v>
      </c>
      <c r="L38" s="270"/>
      <c r="M38" s="271">
        <v>45</v>
      </c>
      <c r="N38" s="272">
        <f>K38/M38</f>
        <v>3236.9843282915608</v>
      </c>
    </row>
    <row r="39" spans="1:14">
      <c r="A39" t="s">
        <v>365</v>
      </c>
      <c r="B39" s="836" t="str">
        <f>VLOOKUP(A39,EQUIPOS!A9:D189,3,FALSE)</f>
        <v xml:space="preserve">Vibrocompatador, potencia 153 HP, peso 10 Ton. </v>
      </c>
      <c r="C39" s="837"/>
      <c r="D39" s="837"/>
      <c r="E39" s="837"/>
      <c r="F39" s="837"/>
      <c r="G39" s="837"/>
      <c r="H39" s="838"/>
      <c r="I39" s="839"/>
      <c r="J39" s="820"/>
      <c r="K39" s="269">
        <f>VLOOKUP(A39,EQUIPOS!A9:D189,4,FALSE)</f>
        <v>104045.92483794304</v>
      </c>
      <c r="L39" s="840">
        <v>45</v>
      </c>
      <c r="M39" s="841"/>
      <c r="N39" s="272">
        <f>K39/L39</f>
        <v>2312.131663065401</v>
      </c>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t="s">
        <v>952</v>
      </c>
      <c r="C42" s="837"/>
      <c r="D42" s="837"/>
      <c r="E42" s="837"/>
      <c r="F42" s="837"/>
      <c r="G42" s="837"/>
      <c r="H42" s="838"/>
      <c r="I42" s="845"/>
      <c r="J42" s="846"/>
      <c r="K42" s="41"/>
      <c r="L42" s="847">
        <v>0.02</v>
      </c>
      <c r="M42" s="848"/>
      <c r="N42" s="105">
        <f>N76*L42</f>
        <v>12.881512978578222</v>
      </c>
    </row>
    <row r="43" spans="1:14" ht="15.75" thickBot="1">
      <c r="B43" s="823" t="s">
        <v>953</v>
      </c>
      <c r="C43" s="824"/>
      <c r="D43" s="824"/>
      <c r="E43" s="824"/>
      <c r="F43" s="824"/>
      <c r="G43" s="824"/>
      <c r="H43" s="824"/>
      <c r="I43" s="824"/>
      <c r="J43" s="824"/>
      <c r="K43" s="824"/>
      <c r="L43" s="824"/>
      <c r="M43" s="825"/>
      <c r="N43" s="394">
        <f>SUM(N36:N42)</f>
        <v>11142.084002245405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61992.515348982517</v>
      </c>
      <c r="N48" s="272">
        <f>K48*M48</f>
        <v>77490.64418622815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77490.64418622815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7">
        <f>VLOOKUP(A59,TRANSPORTE!A5:D123,4,FALSE)</f>
        <v>1225.9744865717296</v>
      </c>
      <c r="M59" s="828"/>
      <c r="N59" s="291">
        <f>K59*L59</f>
        <v>1532.4681082146619</v>
      </c>
    </row>
    <row r="60" spans="1:14" ht="24.75" customHeight="1">
      <c r="B60" s="46"/>
      <c r="C60" s="317"/>
      <c r="D60" s="317"/>
      <c r="E60" s="317"/>
      <c r="F60" s="317"/>
      <c r="G60" s="317"/>
      <c r="H60" s="311"/>
      <c r="I60" s="399"/>
      <c r="J60" s="286"/>
      <c r="K60" s="279"/>
      <c r="L60" s="827"/>
      <c r="M60" s="828"/>
      <c r="N60" s="287"/>
    </row>
    <row r="61" spans="1:14">
      <c r="B61" s="46"/>
      <c r="C61" s="47"/>
      <c r="D61" s="47"/>
      <c r="E61" s="47"/>
      <c r="F61" s="47"/>
      <c r="G61" s="317"/>
      <c r="H61" s="311"/>
      <c r="I61" s="399"/>
      <c r="J61" s="286"/>
      <c r="K61" s="279"/>
      <c r="L61" s="827"/>
      <c r="M61" s="828"/>
      <c r="N61" s="291"/>
    </row>
    <row r="62" spans="1:14">
      <c r="B62" s="46"/>
      <c r="C62" s="47"/>
      <c r="D62" s="47"/>
      <c r="E62" s="47"/>
      <c r="F62" s="47"/>
      <c r="G62" s="47"/>
      <c r="H62" s="288"/>
      <c r="I62" s="279"/>
      <c r="J62" s="279"/>
      <c r="K62" s="279"/>
      <c r="L62" s="827"/>
      <c r="M62" s="828"/>
      <c r="N62" s="291"/>
    </row>
    <row r="63" spans="1:14">
      <c r="B63" s="46"/>
      <c r="C63" s="47"/>
      <c r="D63" s="47"/>
      <c r="E63" s="47"/>
      <c r="F63" s="47"/>
      <c r="G63" s="47"/>
      <c r="H63" s="288"/>
      <c r="I63" s="279"/>
      <c r="J63" s="279"/>
      <c r="K63" s="279"/>
      <c r="L63" s="827"/>
      <c r="M63" s="828"/>
      <c r="N63" s="291"/>
    </row>
    <row r="64" spans="1:14" ht="15.75" thickBot="1">
      <c r="B64" s="465"/>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SUM(N59:N64)</f>
        <v>1532.4681082146619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90809.271945617118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18161.854389123426</v>
      </c>
      <c r="M83" s="858"/>
      <c r="N83" s="51"/>
    </row>
    <row r="84" spans="1:14">
      <c r="B84" s="89" t="s">
        <v>973</v>
      </c>
      <c r="C84" s="90"/>
      <c r="D84" s="90"/>
      <c r="E84" s="90"/>
      <c r="F84" s="90"/>
      <c r="G84" s="90"/>
      <c r="H84" s="90"/>
      <c r="I84" s="87"/>
      <c r="J84" s="88"/>
      <c r="K84" s="304">
        <v>0.05</v>
      </c>
      <c r="L84" s="857">
        <f>N78*K84</f>
        <v>4540.4635972808564</v>
      </c>
      <c r="M84" s="858"/>
      <c r="N84" s="51"/>
    </row>
    <row r="85" spans="1:14" ht="15.75" thickBot="1">
      <c r="B85" s="91" t="s">
        <v>974</v>
      </c>
      <c r="C85" s="92"/>
      <c r="D85" s="92"/>
      <c r="E85" s="92"/>
      <c r="F85" s="92"/>
      <c r="G85" s="92"/>
      <c r="H85" s="92"/>
      <c r="I85" s="93"/>
      <c r="J85" s="94"/>
      <c r="K85" s="305">
        <v>0.05</v>
      </c>
      <c r="L85" s="859">
        <f>N78*K85</f>
        <v>4540.4635972808564</v>
      </c>
      <c r="M85" s="860"/>
      <c r="N85" s="51"/>
    </row>
    <row r="86" spans="1:14" ht="15.75" thickBot="1">
      <c r="B86" s="823" t="s">
        <v>953</v>
      </c>
      <c r="C86" s="824"/>
      <c r="D86" s="824"/>
      <c r="E86" s="824"/>
      <c r="F86" s="824"/>
      <c r="G86" s="824"/>
      <c r="H86" s="824"/>
      <c r="I86" s="824"/>
      <c r="J86" s="824"/>
      <c r="K86" s="824"/>
      <c r="L86" s="824"/>
      <c r="M86" s="825"/>
      <c r="N86" s="52">
        <f>L83+L84+L85</f>
        <v>27242.781583685141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118052.05352930225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129</v>
      </c>
      <c r="B36" s="836" t="str">
        <f>VLOOKUP(A36,EQUIPOS!A6:D154,3,FALSE)</f>
        <v xml:space="preserve">Buldozer, Potencia al volante de 140 HP, motor de 2200 RPM, longitud de hoja 4,80m. </v>
      </c>
      <c r="C36" s="837"/>
      <c r="D36" s="837"/>
      <c r="E36" s="837"/>
      <c r="F36" s="837"/>
      <c r="G36" s="837"/>
      <c r="H36" s="838"/>
      <c r="I36" s="267"/>
      <c r="J36" s="268"/>
      <c r="K36" s="269">
        <f>VLOOKUP(A36,EQUIPOS!A6:D163,4,FALSE)</f>
        <v>186075.18938222958</v>
      </c>
      <c r="L36" s="270"/>
      <c r="M36" s="271">
        <v>400</v>
      </c>
      <c r="N36" s="272">
        <f>K36/M36</f>
        <v>465.18797345557397</v>
      </c>
    </row>
    <row r="37" spans="1:14">
      <c r="A37" s="113" t="s">
        <v>152</v>
      </c>
      <c r="B37" s="836" t="str">
        <f>VLOOKUP(A37,EQUIPOS!A7:D154,3,FALSE)</f>
        <v xml:space="preserve">Carrotanque de agua(1000 Galones) </v>
      </c>
      <c r="C37" s="837"/>
      <c r="D37" s="837"/>
      <c r="E37" s="837"/>
      <c r="F37" s="837"/>
      <c r="G37" s="837"/>
      <c r="H37" s="838"/>
      <c r="I37" s="267"/>
      <c r="J37" s="268"/>
      <c r="K37" s="269">
        <f>VLOOKUP(A37,EQUIPOS!A7:D164,4,FALSE)</f>
        <v>65028.703023714399</v>
      </c>
      <c r="L37" s="270"/>
      <c r="M37" s="271">
        <v>200</v>
      </c>
      <c r="N37" s="272">
        <f>K37/M37</f>
        <v>325.143515118572</v>
      </c>
    </row>
    <row r="38" spans="1:14">
      <c r="A38" t="s">
        <v>269</v>
      </c>
      <c r="B38" s="836" t="str">
        <f>VLOOKUP(A38,EQUIPOS!A8:D154,3,FALSE)</f>
        <v>Motoniveladora  potencia 215 HP, ancho de cuchilla 4,27 m, peso 18 ton.</v>
      </c>
      <c r="C38" s="837"/>
      <c r="D38" s="837"/>
      <c r="E38" s="837"/>
      <c r="F38" s="837"/>
      <c r="G38" s="837"/>
      <c r="H38" s="838"/>
      <c r="I38" s="267"/>
      <c r="J38" s="268"/>
      <c r="K38" s="269">
        <f>VLOOKUP(A38,EQUIPOS!A8:D165,4,FALSE)</f>
        <v>145664.29477312023</v>
      </c>
      <c r="L38" s="270"/>
      <c r="M38" s="271">
        <v>200</v>
      </c>
      <c r="N38" s="272">
        <f>K38/M38</f>
        <v>728.32147386560109</v>
      </c>
    </row>
    <row r="39" spans="1:14">
      <c r="A39" t="s">
        <v>365</v>
      </c>
      <c r="B39" s="836" t="str">
        <f>VLOOKUP(A39,EQUIPOS!A9:D155,3,FALSE)</f>
        <v xml:space="preserve">Vibrocompatador, potencia 153 HP, peso 10 Ton. </v>
      </c>
      <c r="C39" s="837"/>
      <c r="D39" s="837"/>
      <c r="E39" s="837"/>
      <c r="F39" s="837"/>
      <c r="G39" s="837"/>
      <c r="H39" s="838"/>
      <c r="I39" s="839"/>
      <c r="J39" s="820"/>
      <c r="K39" s="269">
        <f>VLOOKUP(A39,EQUIPOS!A9:D166,4,FALSE)</f>
        <v>104045.92483794304</v>
      </c>
      <c r="L39" s="840">
        <v>200</v>
      </c>
      <c r="M39" s="841"/>
      <c r="N39" s="272">
        <f>K39/L39</f>
        <v>520.2296241897152</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0.02</v>
      </c>
      <c r="N41" s="344">
        <f>N76*M41</f>
        <v>2.8983404201801002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2041.7809270496425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144.917021009005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2186.6979480586474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437.33958961172948</v>
      </c>
      <c r="M83" s="858"/>
      <c r="N83" s="51"/>
    </row>
    <row r="84" spans="1:14">
      <c r="B84" s="89" t="s">
        <v>973</v>
      </c>
      <c r="C84" s="90"/>
      <c r="D84" s="90"/>
      <c r="E84" s="90"/>
      <c r="F84" s="90"/>
      <c r="G84" s="90"/>
      <c r="H84" s="90"/>
      <c r="I84" s="87"/>
      <c r="J84" s="88"/>
      <c r="K84" s="304">
        <v>0.05</v>
      </c>
      <c r="L84" s="857">
        <f>N78*K84</f>
        <v>109.33489740293237</v>
      </c>
      <c r="M84" s="858"/>
      <c r="N84" s="51"/>
    </row>
    <row r="85" spans="1:14" ht="15.75" thickBot="1">
      <c r="B85" s="91" t="s">
        <v>974</v>
      </c>
      <c r="C85" s="92"/>
      <c r="D85" s="92"/>
      <c r="E85" s="92"/>
      <c r="F85" s="92"/>
      <c r="G85" s="92"/>
      <c r="H85" s="92"/>
      <c r="I85" s="93"/>
      <c r="J85" s="94"/>
      <c r="K85" s="305">
        <v>0.05</v>
      </c>
      <c r="L85" s="859">
        <f>N78*K85</f>
        <v>109.33489740293237</v>
      </c>
      <c r="M85" s="860"/>
      <c r="N85" s="51"/>
    </row>
    <row r="86" spans="1:14" ht="15.75" thickBot="1">
      <c r="B86" s="823" t="s">
        <v>953</v>
      </c>
      <c r="C86" s="824"/>
      <c r="D86" s="824"/>
      <c r="E86" s="824"/>
      <c r="F86" s="824"/>
      <c r="G86" s="824"/>
      <c r="H86" s="824"/>
      <c r="I86" s="824"/>
      <c r="J86" s="824"/>
      <c r="K86" s="824"/>
      <c r="L86" s="824"/>
      <c r="M86" s="825"/>
      <c r="N86" s="52">
        <f>L83+L84+L85</f>
        <v>656.00938441759422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2842.7073324762414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2.31867233614408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6495.7265620325807</v>
      </c>
      <c r="N48" s="272">
        <f>K48*M48</f>
        <v>7794.8718744390962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7794.8718744390962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8029.0577803896485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1605.8115560779297</v>
      </c>
      <c r="M83" s="858"/>
      <c r="N83" s="51"/>
    </row>
    <row r="84" spans="1:14">
      <c r="B84" s="89" t="s">
        <v>973</v>
      </c>
      <c r="C84" s="90"/>
      <c r="D84" s="90"/>
      <c r="E84" s="90"/>
      <c r="F84" s="90"/>
      <c r="G84" s="90"/>
      <c r="H84" s="90"/>
      <c r="I84" s="87"/>
      <c r="J84" s="88"/>
      <c r="K84" s="304">
        <v>0.05</v>
      </c>
      <c r="L84" s="857">
        <f>N78*K84</f>
        <v>401.45288901948243</v>
      </c>
      <c r="M84" s="858"/>
      <c r="N84" s="51"/>
    </row>
    <row r="85" spans="1:14" ht="15.75" thickBot="1">
      <c r="B85" s="91" t="s">
        <v>974</v>
      </c>
      <c r="C85" s="92"/>
      <c r="D85" s="92"/>
      <c r="E85" s="92"/>
      <c r="F85" s="92"/>
      <c r="G85" s="92"/>
      <c r="H85" s="92"/>
      <c r="I85" s="93"/>
      <c r="J85" s="94"/>
      <c r="K85" s="305">
        <v>0.05</v>
      </c>
      <c r="L85" s="859">
        <f>N78*K85</f>
        <v>401.45288901948243</v>
      </c>
      <c r="M85" s="860"/>
      <c r="N85" s="51"/>
    </row>
    <row r="86" spans="1:14" ht="15.75" thickBot="1">
      <c r="B86" s="823" t="s">
        <v>953</v>
      </c>
      <c r="C86" s="824"/>
      <c r="D86" s="824"/>
      <c r="E86" s="824"/>
      <c r="F86" s="824"/>
      <c r="G86" s="824"/>
      <c r="H86" s="824"/>
      <c r="I86" s="824"/>
      <c r="J86" s="824"/>
      <c r="K86" s="824"/>
      <c r="L86" s="824"/>
      <c r="M86" s="825"/>
      <c r="N86" s="52">
        <f>L83+L84+L85</f>
        <v>2408.7173341168946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10437.775114506543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2.31867233614408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1163.9091811901105</v>
      </c>
      <c r="M83" s="858"/>
      <c r="N83" s="51"/>
    </row>
    <row r="84" spans="1:14">
      <c r="B84" s="89" t="s">
        <v>973</v>
      </c>
      <c r="C84" s="90"/>
      <c r="D84" s="90"/>
      <c r="E84" s="90"/>
      <c r="F84" s="90"/>
      <c r="G84" s="90"/>
      <c r="H84" s="90"/>
      <c r="I84" s="87"/>
      <c r="J84" s="88"/>
      <c r="K84" s="304">
        <v>0.05</v>
      </c>
      <c r="L84" s="857">
        <f>N78*K84</f>
        <v>290.97729529752763</v>
      </c>
      <c r="M84" s="858"/>
      <c r="N84" s="51"/>
    </row>
    <row r="85" spans="1:14" ht="15.75" thickBot="1">
      <c r="B85" s="91" t="s">
        <v>974</v>
      </c>
      <c r="C85" s="92"/>
      <c r="D85" s="92"/>
      <c r="E85" s="92"/>
      <c r="F85" s="92"/>
      <c r="G85" s="92"/>
      <c r="H85" s="92"/>
      <c r="I85" s="93"/>
      <c r="J85" s="94"/>
      <c r="K85" s="305">
        <v>0.05</v>
      </c>
      <c r="L85" s="859">
        <f>N78*K85</f>
        <v>290.97729529752763</v>
      </c>
      <c r="M85" s="860"/>
      <c r="N85" s="51"/>
    </row>
    <row r="86" spans="1:14" ht="15.75" thickBot="1">
      <c r="B86" s="823" t="s">
        <v>953</v>
      </c>
      <c r="C86" s="824"/>
      <c r="D86" s="824"/>
      <c r="E86" s="824"/>
      <c r="F86" s="824"/>
      <c r="G86" s="824"/>
      <c r="H86" s="824"/>
      <c r="I86" s="824"/>
      <c r="J86" s="824"/>
      <c r="K86" s="824"/>
      <c r="L86" s="824"/>
      <c r="M86" s="825"/>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2.31867233614408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6550.3806685280233</v>
      </c>
      <c r="N48" s="272">
        <f>K48*M48</f>
        <v>7860.456802233628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7860.456802233628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8094.6427081841803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1618.9285416368361</v>
      </c>
      <c r="M83" s="858"/>
      <c r="N83" s="51"/>
    </row>
    <row r="84" spans="1:14">
      <c r="B84" s="89" t="s">
        <v>973</v>
      </c>
      <c r="C84" s="90"/>
      <c r="D84" s="90"/>
      <c r="E84" s="90"/>
      <c r="F84" s="90"/>
      <c r="G84" s="90"/>
      <c r="H84" s="90"/>
      <c r="I84" s="87"/>
      <c r="J84" s="88"/>
      <c r="K84" s="304">
        <v>0.05</v>
      </c>
      <c r="L84" s="857">
        <f>N78*K84</f>
        <v>404.73213540920904</v>
      </c>
      <c r="M84" s="858"/>
      <c r="N84" s="51"/>
    </row>
    <row r="85" spans="1:14" ht="15.75" thickBot="1">
      <c r="B85" s="91" t="s">
        <v>974</v>
      </c>
      <c r="C85" s="92"/>
      <c r="D85" s="92"/>
      <c r="E85" s="92"/>
      <c r="F85" s="92"/>
      <c r="G85" s="92"/>
      <c r="H85" s="92"/>
      <c r="I85" s="93"/>
      <c r="J85" s="94"/>
      <c r="K85" s="305">
        <v>0.05</v>
      </c>
      <c r="L85" s="859">
        <f>N78*K85</f>
        <v>404.73213540920904</v>
      </c>
      <c r="M85" s="860"/>
      <c r="N85" s="51"/>
    </row>
    <row r="86" spans="1:14" ht="15.75" thickBot="1">
      <c r="B86" s="823" t="s">
        <v>953</v>
      </c>
      <c r="C86" s="824"/>
      <c r="D86" s="824"/>
      <c r="E86" s="824"/>
      <c r="F86" s="824"/>
      <c r="G86" s="824"/>
      <c r="H86" s="824"/>
      <c r="I86" s="824"/>
      <c r="J86" s="824"/>
      <c r="K86" s="824"/>
      <c r="L86" s="824"/>
      <c r="M86" s="825"/>
      <c r="N86" s="52">
        <f>L83+L84+L85</f>
        <v>2428.3928124552544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10523.035520639434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2.31867233614408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9433.3408366595868</v>
      </c>
      <c r="N48" s="272">
        <f>K48*M48</f>
        <v>12263.343087657464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12263.343087657464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231.86723361440798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12497.528993608015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2499.5057987216032</v>
      </c>
      <c r="M83" s="858"/>
      <c r="N83" s="51"/>
    </row>
    <row r="84" spans="1:14">
      <c r="B84" s="89" t="s">
        <v>973</v>
      </c>
      <c r="C84" s="90"/>
      <c r="D84" s="90"/>
      <c r="E84" s="90"/>
      <c r="F84" s="90"/>
      <c r="G84" s="90"/>
      <c r="H84" s="90"/>
      <c r="I84" s="87"/>
      <c r="J84" s="88"/>
      <c r="K84" s="304">
        <v>0.05</v>
      </c>
      <c r="L84" s="857">
        <f>N78*K84</f>
        <v>624.87644968040081</v>
      </c>
      <c r="M84" s="858"/>
      <c r="N84" s="51"/>
    </row>
    <row r="85" spans="1:14" ht="15.75" thickBot="1">
      <c r="B85" s="91" t="s">
        <v>974</v>
      </c>
      <c r="C85" s="92"/>
      <c r="D85" s="92"/>
      <c r="E85" s="92"/>
      <c r="F85" s="92"/>
      <c r="G85" s="92"/>
      <c r="H85" s="92"/>
      <c r="I85" s="93"/>
      <c r="J85" s="94"/>
      <c r="K85" s="305">
        <v>0.05</v>
      </c>
      <c r="L85" s="859">
        <f>N78*K85</f>
        <v>624.87644968040081</v>
      </c>
      <c r="M85" s="860"/>
      <c r="N85" s="51"/>
    </row>
    <row r="86" spans="1:14" ht="15.75" thickBot="1">
      <c r="B86" s="823" t="s">
        <v>953</v>
      </c>
      <c r="C86" s="824"/>
      <c r="D86" s="824"/>
      <c r="E86" s="824"/>
      <c r="F86" s="824"/>
      <c r="G86" s="824"/>
      <c r="H86" s="824"/>
      <c r="I86" s="824"/>
      <c r="J86" s="824"/>
      <c r="K86" s="824"/>
      <c r="L86" s="824"/>
      <c r="M86" s="825"/>
      <c r="N86" s="52">
        <f>L83+L84+L85</f>
        <v>3749.2586980824044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16246.787691690421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303</v>
      </c>
      <c r="B36" s="836" t="str">
        <f>VLOOKUP(A36,EQUIPOS!A6:D154,3,FALSE)</f>
        <v>Retrocargador, pala de 1,1 m3 de capacidad, profundidad de excavación de 4.400 mm y una altura de 5.680 mm</v>
      </c>
      <c r="C36" s="837"/>
      <c r="D36" s="837"/>
      <c r="E36" s="837"/>
      <c r="F36" s="837"/>
      <c r="G36" s="837"/>
      <c r="H36" s="838"/>
      <c r="I36" s="267"/>
      <c r="J36" s="268"/>
      <c r="K36" s="269">
        <f>VLOOKUP(A36,EQUIPOS!A6:D163,4,FALSE)</f>
        <v>92372.748318393962</v>
      </c>
      <c r="L36" s="270"/>
      <c r="M36" s="271">
        <v>250</v>
      </c>
      <c r="N36" s="272">
        <f>K36/M36</f>
        <v>369.49099327357584</v>
      </c>
    </row>
    <row r="37" spans="1:14">
      <c r="A37" s="113" t="s">
        <v>373</v>
      </c>
      <c r="B37" s="836" t="str">
        <f>VLOOKUP(A37,EQUIPOS!A7:D154,3,FALSE)</f>
        <v>Volqueta 6 m3</v>
      </c>
      <c r="C37" s="837"/>
      <c r="D37" s="837"/>
      <c r="E37" s="837"/>
      <c r="F37" s="837"/>
      <c r="G37" s="837"/>
      <c r="H37" s="838"/>
      <c r="I37" s="267"/>
      <c r="J37" s="268"/>
      <c r="K37" s="269">
        <f>VLOOKUP(A37,EQUIPOS!A7:D164,4,FALSE)</f>
        <v>82228.073539684905</v>
      </c>
      <c r="L37" s="270"/>
      <c r="M37" s="271">
        <v>250</v>
      </c>
      <c r="N37" s="272">
        <f>K37/M37</f>
        <v>328.9122941587396</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5.7966808403601995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704.19996827267562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115.93361680720399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820.13358507987959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164.02671701597592</v>
      </c>
      <c r="M83" s="858"/>
      <c r="N83" s="51"/>
    </row>
    <row r="84" spans="1:14">
      <c r="B84" s="89" t="s">
        <v>973</v>
      </c>
      <c r="C84" s="90"/>
      <c r="D84" s="90"/>
      <c r="E84" s="90"/>
      <c r="F84" s="90"/>
      <c r="G84" s="90"/>
      <c r="H84" s="90"/>
      <c r="I84" s="87"/>
      <c r="J84" s="88"/>
      <c r="K84" s="304">
        <v>0.05</v>
      </c>
      <c r="L84" s="857">
        <f>N78*K84</f>
        <v>41.00667925399398</v>
      </c>
      <c r="M84" s="858"/>
      <c r="N84" s="51"/>
    </row>
    <row r="85" spans="1:14" ht="15.75" thickBot="1">
      <c r="B85" s="91" t="s">
        <v>974</v>
      </c>
      <c r="C85" s="92"/>
      <c r="D85" s="92"/>
      <c r="E85" s="92"/>
      <c r="F85" s="92"/>
      <c r="G85" s="92"/>
      <c r="H85" s="92"/>
      <c r="I85" s="93"/>
      <c r="J85" s="94"/>
      <c r="K85" s="305">
        <v>0.05</v>
      </c>
      <c r="L85" s="859">
        <f>N78*K85</f>
        <v>41.00667925399398</v>
      </c>
      <c r="M85" s="860"/>
      <c r="N85" s="51"/>
    </row>
    <row r="86" spans="1:14" ht="15.75" thickBot="1">
      <c r="B86" s="823" t="s">
        <v>953</v>
      </c>
      <c r="C86" s="824"/>
      <c r="D86" s="824"/>
      <c r="E86" s="824"/>
      <c r="F86" s="824"/>
      <c r="G86" s="824"/>
      <c r="H86" s="824"/>
      <c r="I86" s="824"/>
      <c r="J86" s="824"/>
      <c r="K86" s="824"/>
      <c r="L86" s="824"/>
      <c r="M86" s="825"/>
      <c r="N86" s="52">
        <f>L83+L84+L85</f>
        <v>246.04007552396388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1066.1736606038435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35</v>
      </c>
      <c r="N36" s="272">
        <f>K36/M36</f>
        <v>1857.9629435346972</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35</v>
      </c>
      <c r="N37" s="272">
        <f>K37/M37</f>
        <v>4161.8369935177207</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35</v>
      </c>
      <c r="N38" s="272">
        <f>K38/M38</f>
        <v>2972.7407096555153</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0.02</v>
      </c>
      <c r="N41" s="344">
        <f>N76*M41</f>
        <v>16.561945258171999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9009.102591966106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41.408661876427168</v>
      </c>
      <c r="N48" s="272">
        <f>K48*M48</f>
        <v>1035.2165469106792</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441.93598514450082</v>
      </c>
      <c r="N49" s="272">
        <f>K49*M49</f>
        <v>35354.878811560062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36390.095358470739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828.09726290859999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46227.295213345446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9245.4590426690902</v>
      </c>
      <c r="M83" s="858"/>
      <c r="N83" s="51"/>
    </row>
    <row r="84" spans="1:14">
      <c r="B84" s="89" t="s">
        <v>973</v>
      </c>
      <c r="C84" s="90"/>
      <c r="D84" s="90"/>
      <c r="E84" s="90"/>
      <c r="F84" s="90"/>
      <c r="G84" s="90"/>
      <c r="H84" s="90"/>
      <c r="I84" s="87"/>
      <c r="J84" s="88"/>
      <c r="K84" s="304">
        <v>0.05</v>
      </c>
      <c r="L84" s="857">
        <f>N78*K84</f>
        <v>2311.3647606672725</v>
      </c>
      <c r="M84" s="858"/>
      <c r="N84" s="51"/>
    </row>
    <row r="85" spans="1:14" ht="15.75" thickBot="1">
      <c r="B85" s="91" t="s">
        <v>974</v>
      </c>
      <c r="C85" s="92"/>
      <c r="D85" s="92"/>
      <c r="E85" s="92"/>
      <c r="F85" s="92"/>
      <c r="G85" s="92"/>
      <c r="H85" s="92"/>
      <c r="I85" s="93"/>
      <c r="J85" s="94"/>
      <c r="K85" s="305">
        <v>0.05</v>
      </c>
      <c r="L85" s="859">
        <f>N78*K85</f>
        <v>2311.3647606672725</v>
      </c>
      <c r="M85" s="860"/>
      <c r="N85" s="51"/>
    </row>
    <row r="86" spans="1:14" ht="15.75" thickBot="1">
      <c r="B86" s="823" t="s">
        <v>953</v>
      </c>
      <c r="C86" s="824"/>
      <c r="D86" s="824"/>
      <c r="E86" s="824"/>
      <c r="F86" s="824"/>
      <c r="G86" s="824"/>
      <c r="H86" s="824"/>
      <c r="I86" s="824"/>
      <c r="J86" s="824"/>
      <c r="K86" s="824"/>
      <c r="L86" s="824"/>
      <c r="M86" s="825"/>
      <c r="N86" s="52">
        <f>L83+L84+L85</f>
        <v>13868.188564003636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60095.48377734908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35</v>
      </c>
      <c r="N36" s="272">
        <f>K36/M36</f>
        <v>1857.9629435346972</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35</v>
      </c>
      <c r="N37" s="272">
        <f>K37/M37</f>
        <v>4161.8369935177207</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35</v>
      </c>
      <c r="N38" s="272">
        <f>K38/M38</f>
        <v>2972.7407096555153</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0.02</v>
      </c>
      <c r="N41" s="344">
        <f>N76*M41</f>
        <v>16.561945258171999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9009.102591966106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41.408661876427168</v>
      </c>
      <c r="N48" s="272">
        <f>K48*M48</f>
        <v>1035.2165469106792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1035.2165469106792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828.09726290859999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10872.416401785384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2174.4832803570766</v>
      </c>
      <c r="M83" s="858"/>
      <c r="N83" s="51"/>
    </row>
    <row r="84" spans="1:14">
      <c r="B84" s="89" t="s">
        <v>973</v>
      </c>
      <c r="C84" s="90"/>
      <c r="D84" s="90"/>
      <c r="E84" s="90"/>
      <c r="F84" s="90"/>
      <c r="G84" s="90"/>
      <c r="H84" s="90"/>
      <c r="I84" s="87"/>
      <c r="J84" s="88"/>
      <c r="K84" s="304">
        <v>0.05</v>
      </c>
      <c r="L84" s="857">
        <f>N78*K84</f>
        <v>543.62082008926916</v>
      </c>
      <c r="M84" s="858"/>
      <c r="N84" s="51"/>
    </row>
    <row r="85" spans="1:14" ht="15.75" thickBot="1">
      <c r="B85" s="91" t="s">
        <v>974</v>
      </c>
      <c r="C85" s="92"/>
      <c r="D85" s="92"/>
      <c r="E85" s="92"/>
      <c r="F85" s="92"/>
      <c r="G85" s="92"/>
      <c r="H85" s="92"/>
      <c r="I85" s="93"/>
      <c r="J85" s="94"/>
      <c r="K85" s="305">
        <v>0.05</v>
      </c>
      <c r="L85" s="859">
        <f>N78*K85</f>
        <v>543.62082008926916</v>
      </c>
      <c r="M85" s="860"/>
      <c r="N85" s="51"/>
    </row>
    <row r="86" spans="1:14" ht="15.75" thickBot="1">
      <c r="B86" s="823" t="s">
        <v>953</v>
      </c>
      <c r="C86" s="824"/>
      <c r="D86" s="824"/>
      <c r="E86" s="824"/>
      <c r="F86" s="824"/>
      <c r="G86" s="824"/>
      <c r="H86" s="824"/>
      <c r="I86" s="824"/>
      <c r="J86" s="824"/>
      <c r="K86" s="824"/>
      <c r="L86" s="824"/>
      <c r="M86" s="825"/>
      <c r="N86" s="52">
        <f>L83+L84+L85</f>
        <v>3261.7249205356152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14134.141322320998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441.93598514450082</v>
      </c>
      <c r="N48" s="272">
        <f>K48*M48</f>
        <v>441.93598514450082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441.93598514450082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f>SUM(N70:N75)</f>
        <v>0</v>
      </c>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441.93598514450082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88.387197028900175</v>
      </c>
      <c r="M83" s="858"/>
      <c r="N83" s="51"/>
    </row>
    <row r="84" spans="1:14">
      <c r="B84" s="89" t="s">
        <v>973</v>
      </c>
      <c r="C84" s="90"/>
      <c r="D84" s="90"/>
      <c r="E84" s="90"/>
      <c r="F84" s="90"/>
      <c r="G84" s="90"/>
      <c r="H84" s="90"/>
      <c r="I84" s="87"/>
      <c r="J84" s="88"/>
      <c r="K84" s="304">
        <v>0.05</v>
      </c>
      <c r="L84" s="857">
        <f>N78*K84</f>
        <v>22.096799257225044</v>
      </c>
      <c r="M84" s="858"/>
      <c r="N84" s="51"/>
    </row>
    <row r="85" spans="1:14" ht="15.75" thickBot="1">
      <c r="B85" s="91" t="s">
        <v>974</v>
      </c>
      <c r="C85" s="92"/>
      <c r="D85" s="92"/>
      <c r="E85" s="92"/>
      <c r="F85" s="92"/>
      <c r="G85" s="92"/>
      <c r="H85" s="92"/>
      <c r="I85" s="93"/>
      <c r="J85" s="94"/>
      <c r="K85" s="305">
        <v>0.05</v>
      </c>
      <c r="L85" s="859">
        <f>N78*K85</f>
        <v>22.096799257225044</v>
      </c>
      <c r="M85" s="860"/>
      <c r="N85" s="51"/>
    </row>
    <row r="86" spans="1:14" ht="15.75" thickBot="1">
      <c r="B86" s="823" t="s">
        <v>953</v>
      </c>
      <c r="C86" s="824"/>
      <c r="D86" s="824"/>
      <c r="E86" s="824"/>
      <c r="F86" s="824"/>
      <c r="G86" s="824"/>
      <c r="H86" s="824"/>
      <c r="I86" s="824"/>
      <c r="J86" s="824"/>
      <c r="K86" s="824"/>
      <c r="L86" s="824"/>
      <c r="M86" s="825"/>
      <c r="N86" s="52">
        <f>L83+L84+L85</f>
        <v>132.58079554335026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574.51678068785111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35</v>
      </c>
      <c r="N36" s="272">
        <f>K36/M36</f>
        <v>1857.9629435346972</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35</v>
      </c>
      <c r="N37" s="272">
        <f>K37/M37</f>
        <v>4161.8369935177207</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35</v>
      </c>
      <c r="N38" s="272">
        <f>K38/M38</f>
        <v>2972.7407096555153</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0.02</v>
      </c>
      <c r="N41" s="344">
        <f>N76*M41</f>
        <v>16.561945258171999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9009.102591966106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1005.8990706647219</v>
      </c>
      <c r="N48" s="272">
        <f>K48*M48</f>
        <v>80471.92565317775</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41.408661876427168</v>
      </c>
      <c r="N49" s="272">
        <f>K49*M49</f>
        <v>1035.2165469106792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81507.142200088434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828.09726290859999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91344.342054963141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18268.868410992629</v>
      </c>
      <c r="M83" s="858"/>
      <c r="N83" s="51"/>
    </row>
    <row r="84" spans="1:14">
      <c r="B84" s="89" t="s">
        <v>973</v>
      </c>
      <c r="C84" s="90"/>
      <c r="D84" s="90"/>
      <c r="E84" s="90"/>
      <c r="F84" s="90"/>
      <c r="G84" s="90"/>
      <c r="H84" s="90"/>
      <c r="I84" s="87"/>
      <c r="J84" s="88"/>
      <c r="K84" s="304">
        <v>0.05</v>
      </c>
      <c r="L84" s="857">
        <f>N78*K84</f>
        <v>4567.2171027481572</v>
      </c>
      <c r="M84" s="858"/>
      <c r="N84" s="51"/>
    </row>
    <row r="85" spans="1:14" ht="15.75" thickBot="1">
      <c r="B85" s="91" t="s">
        <v>974</v>
      </c>
      <c r="C85" s="92"/>
      <c r="D85" s="92"/>
      <c r="E85" s="92"/>
      <c r="F85" s="92"/>
      <c r="G85" s="92"/>
      <c r="H85" s="92"/>
      <c r="I85" s="93"/>
      <c r="J85" s="94"/>
      <c r="K85" s="305">
        <v>0.05</v>
      </c>
      <c r="L85" s="859">
        <f>N78*K85</f>
        <v>4567.2171027481572</v>
      </c>
      <c r="M85" s="860"/>
      <c r="N85" s="51"/>
    </row>
    <row r="86" spans="1:14" ht="15.75" thickBot="1">
      <c r="B86" s="823" t="s">
        <v>953</v>
      </c>
      <c r="C86" s="824"/>
      <c r="D86" s="824"/>
      <c r="E86" s="824"/>
      <c r="F86" s="824"/>
      <c r="G86" s="824"/>
      <c r="H86" s="824"/>
      <c r="I86" s="824"/>
      <c r="J86" s="824"/>
      <c r="K86" s="824"/>
      <c r="L86" s="824"/>
      <c r="M86" s="825"/>
      <c r="N86" s="52">
        <f>L83+L84+L85</f>
        <v>27403.302616488942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118747.64467145209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35</v>
      </c>
      <c r="N36" s="272">
        <f>K36/M36</f>
        <v>1857.9629435346972</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35</v>
      </c>
      <c r="N37" s="272">
        <f>K37/M37</f>
        <v>4161.8369935177207</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35</v>
      </c>
      <c r="N38" s="272">
        <f>K38/M38</f>
        <v>2972.7407096555153</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0.02</v>
      </c>
      <c r="N41" s="344">
        <f>N75*M41</f>
        <v>16.561945258171999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9009.102591966106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41.408661876427168</v>
      </c>
      <c r="N48" s="272">
        <f>K48*M48</f>
        <v>1035.2165469106792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1035.2165469106792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3" t="s">
        <v>953</v>
      </c>
      <c r="C75" s="824"/>
      <c r="D75" s="824"/>
      <c r="E75" s="824"/>
      <c r="F75" s="824"/>
      <c r="G75" s="824"/>
      <c r="H75" s="824"/>
      <c r="I75" s="830"/>
      <c r="J75" s="830"/>
      <c r="K75" s="830"/>
      <c r="L75" s="830"/>
      <c r="M75" s="831"/>
      <c r="N75" s="301">
        <f>SUM(N69:N74)</f>
        <v>828.09726290859999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10872.416401785384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2174.4832803570766</v>
      </c>
      <c r="M82" s="858"/>
      <c r="N82" s="51"/>
    </row>
    <row r="83" spans="1:14">
      <c r="B83" s="89" t="s">
        <v>973</v>
      </c>
      <c r="C83" s="90"/>
      <c r="D83" s="90"/>
      <c r="E83" s="90"/>
      <c r="F83" s="90"/>
      <c r="G83" s="90"/>
      <c r="H83" s="90"/>
      <c r="I83" s="87"/>
      <c r="J83" s="88"/>
      <c r="K83" s="304">
        <v>0.05</v>
      </c>
      <c r="L83" s="857">
        <f>N77*K83</f>
        <v>543.62082008926916</v>
      </c>
      <c r="M83" s="858"/>
      <c r="N83" s="51"/>
    </row>
    <row r="84" spans="1:14" ht="15.75" thickBot="1">
      <c r="B84" s="91" t="s">
        <v>974</v>
      </c>
      <c r="C84" s="92"/>
      <c r="D84" s="92"/>
      <c r="E84" s="92"/>
      <c r="F84" s="92"/>
      <c r="G84" s="92"/>
      <c r="H84" s="92"/>
      <c r="I84" s="93"/>
      <c r="J84" s="94"/>
      <c r="K84" s="305">
        <v>0.05</v>
      </c>
      <c r="L84" s="859">
        <f>N77*K84</f>
        <v>543.62082008926916</v>
      </c>
      <c r="M84" s="860"/>
      <c r="N84" s="51"/>
    </row>
    <row r="85" spans="1:14" ht="15.75" thickBot="1">
      <c r="B85" s="823" t="s">
        <v>953</v>
      </c>
      <c r="C85" s="824"/>
      <c r="D85" s="824"/>
      <c r="E85" s="824"/>
      <c r="F85" s="824"/>
      <c r="G85" s="824"/>
      <c r="H85" s="824"/>
      <c r="I85" s="824"/>
      <c r="J85" s="824"/>
      <c r="K85" s="824"/>
      <c r="L85" s="824"/>
      <c r="M85" s="825"/>
      <c r="N85" s="52">
        <f>L82+L83+L84</f>
        <v>3261.7249205356152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14134.141322320998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ht="21"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1005.8990706647219</v>
      </c>
      <c r="N48" s="272">
        <f>K48*M48</f>
        <v>1005.8990706647219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1005.8990706647219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1005.8990706647219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201.17981413294439</v>
      </c>
      <c r="M83" s="858"/>
      <c r="N83" s="51"/>
    </row>
    <row r="84" spans="1:14">
      <c r="B84" s="89" t="s">
        <v>973</v>
      </c>
      <c r="C84" s="90"/>
      <c r="D84" s="90"/>
      <c r="E84" s="90"/>
      <c r="F84" s="90"/>
      <c r="G84" s="90"/>
      <c r="H84" s="90"/>
      <c r="I84" s="87"/>
      <c r="J84" s="88"/>
      <c r="K84" s="304">
        <v>0.05</v>
      </c>
      <c r="L84" s="857">
        <f>N78*K84</f>
        <v>50.294953533236097</v>
      </c>
      <c r="M84" s="858"/>
      <c r="N84" s="51"/>
    </row>
    <row r="85" spans="1:14" ht="15.75" thickBot="1">
      <c r="B85" s="91" t="s">
        <v>974</v>
      </c>
      <c r="C85" s="92"/>
      <c r="D85" s="92"/>
      <c r="E85" s="92"/>
      <c r="F85" s="92"/>
      <c r="G85" s="92"/>
      <c r="H85" s="92"/>
      <c r="I85" s="93"/>
      <c r="J85" s="94"/>
      <c r="K85" s="305">
        <v>0.05</v>
      </c>
      <c r="L85" s="859">
        <f>N78*K85</f>
        <v>50.294953533236097</v>
      </c>
      <c r="M85" s="860"/>
      <c r="N85" s="51"/>
    </row>
    <row r="86" spans="1:14" ht="15.75" thickBot="1">
      <c r="B86" s="823" t="s">
        <v>953</v>
      </c>
      <c r="C86" s="824"/>
      <c r="D86" s="824"/>
      <c r="E86" s="824"/>
      <c r="F86" s="824"/>
      <c r="G86" s="824"/>
      <c r="H86" s="824"/>
      <c r="I86" s="824"/>
      <c r="J86" s="824"/>
      <c r="K86" s="824"/>
      <c r="L86" s="824"/>
      <c r="M86" s="825"/>
      <c r="N86" s="52">
        <f>L83+L84+L85</f>
        <v>301.76972119941655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1307.6687918641385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600</v>
      </c>
      <c r="N36" s="272">
        <f>K36/M36</f>
        <v>108.38117170619067</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600</v>
      </c>
      <c r="N37" s="272">
        <f>K37/M37</f>
        <v>242.77382462186705</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600</v>
      </c>
      <c r="N38" s="272">
        <f>K38/M38</f>
        <v>173.40987472990506</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N75*M41</f>
        <v>0.48305673669668325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525.04792779465947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41.408661876427168</v>
      </c>
      <c r="N48" s="272">
        <f>K48*M48</f>
        <v>124.2259856292815</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124.2259856292815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3" t="s">
        <v>953</v>
      </c>
      <c r="C75" s="824"/>
      <c r="D75" s="824"/>
      <c r="E75" s="824"/>
      <c r="F75" s="824"/>
      <c r="G75" s="824"/>
      <c r="H75" s="824"/>
      <c r="I75" s="830"/>
      <c r="J75" s="830"/>
      <c r="K75" s="830"/>
      <c r="L75" s="830"/>
      <c r="M75" s="831"/>
      <c r="N75" s="301">
        <f>SUM(N69:N74)</f>
        <v>48.305673669668323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697.57958709360923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139.51591741872184</v>
      </c>
      <c r="M82" s="858"/>
      <c r="N82" s="51"/>
    </row>
    <row r="83" spans="1:14">
      <c r="B83" s="89" t="s">
        <v>973</v>
      </c>
      <c r="C83" s="90"/>
      <c r="D83" s="90"/>
      <c r="E83" s="90"/>
      <c r="F83" s="90"/>
      <c r="G83" s="90"/>
      <c r="H83" s="90"/>
      <c r="I83" s="87"/>
      <c r="J83" s="88"/>
      <c r="K83" s="304">
        <v>0.05</v>
      </c>
      <c r="L83" s="857">
        <f>N77*K83</f>
        <v>34.87897935468046</v>
      </c>
      <c r="M83" s="858"/>
      <c r="N83" s="51"/>
    </row>
    <row r="84" spans="1:14" ht="15.75" thickBot="1">
      <c r="B84" s="91" t="s">
        <v>974</v>
      </c>
      <c r="C84" s="92"/>
      <c r="D84" s="92"/>
      <c r="E84" s="92"/>
      <c r="F84" s="92"/>
      <c r="G84" s="92"/>
      <c r="H84" s="92"/>
      <c r="I84" s="93"/>
      <c r="J84" s="94"/>
      <c r="K84" s="305">
        <v>0.05</v>
      </c>
      <c r="L84" s="859">
        <f>N77*K84</f>
        <v>34.87897935468046</v>
      </c>
      <c r="M84" s="860"/>
      <c r="N84" s="51"/>
    </row>
    <row r="85" spans="1:14" ht="15.75" thickBot="1">
      <c r="B85" s="823" t="s">
        <v>953</v>
      </c>
      <c r="C85" s="824"/>
      <c r="D85" s="824"/>
      <c r="E85" s="824"/>
      <c r="F85" s="824"/>
      <c r="G85" s="824"/>
      <c r="H85" s="824"/>
      <c r="I85" s="824"/>
      <c r="J85" s="824"/>
      <c r="K85" s="824"/>
      <c r="L85" s="824"/>
      <c r="M85" s="825"/>
      <c r="N85" s="52">
        <f>L82+L83+L84</f>
        <v>209.27387612808278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906.85346322169198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45</v>
      </c>
      <c r="N37" s="272">
        <f>K37/M37</f>
        <v>3236.9843282915608</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0.02</v>
      </c>
      <c r="N41" s="344">
        <f>N75*M41</f>
        <v>12.881512978578222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7007.0797937514153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41.408661876427168</v>
      </c>
      <c r="N48" s="272">
        <f>K48*M48</f>
        <v>1035.2165469106792</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18688.835192677892</v>
      </c>
      <c r="N49" s="272">
        <f>K49*M49</f>
        <v>23361.043990847364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24396.260537758044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7">
        <f>VLOOKUP(A58,TRANSPORTE!A5:D117,4,FALSE)</f>
        <v>1225.9744865717296</v>
      </c>
      <c r="M58" s="828"/>
      <c r="N58" s="287">
        <f>K58*L58</f>
        <v>1532.4681082146619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1532.4681082146619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3" t="s">
        <v>953</v>
      </c>
      <c r="C75" s="824"/>
      <c r="D75" s="824"/>
      <c r="E75" s="824"/>
      <c r="F75" s="824"/>
      <c r="G75" s="824"/>
      <c r="H75" s="824"/>
      <c r="I75" s="830"/>
      <c r="J75" s="830"/>
      <c r="K75" s="830"/>
      <c r="L75" s="830"/>
      <c r="M75" s="831"/>
      <c r="N75" s="301">
        <f>SUM(N69:N74)</f>
        <v>644.07564892891105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33579.884088653031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6715.9768177306069</v>
      </c>
      <c r="M82" s="858"/>
      <c r="N82" s="51"/>
    </row>
    <row r="83" spans="1:14">
      <c r="B83" s="89" t="s">
        <v>973</v>
      </c>
      <c r="C83" s="90"/>
      <c r="D83" s="90"/>
      <c r="E83" s="90"/>
      <c r="F83" s="90"/>
      <c r="G83" s="90"/>
      <c r="H83" s="90"/>
      <c r="I83" s="87"/>
      <c r="J83" s="88"/>
      <c r="K83" s="304">
        <v>0.05</v>
      </c>
      <c r="L83" s="857">
        <f>N77*K83</f>
        <v>1678.9942044326517</v>
      </c>
      <c r="M83" s="858"/>
      <c r="N83" s="51"/>
    </row>
    <row r="84" spans="1:14" ht="15.75" thickBot="1">
      <c r="B84" s="91" t="s">
        <v>974</v>
      </c>
      <c r="C84" s="92"/>
      <c r="D84" s="92"/>
      <c r="E84" s="92"/>
      <c r="F84" s="92"/>
      <c r="G84" s="92"/>
      <c r="H84" s="92"/>
      <c r="I84" s="93"/>
      <c r="J84" s="94"/>
      <c r="K84" s="305">
        <v>0.05</v>
      </c>
      <c r="L84" s="859">
        <f>N77*K84</f>
        <v>1678.9942044326517</v>
      </c>
      <c r="M84" s="860"/>
      <c r="N84" s="51"/>
    </row>
    <row r="85" spans="1:14" ht="15.75" thickBot="1">
      <c r="B85" s="823" t="s">
        <v>953</v>
      </c>
      <c r="C85" s="824"/>
      <c r="D85" s="824"/>
      <c r="E85" s="824"/>
      <c r="F85" s="824"/>
      <c r="G85" s="824"/>
      <c r="H85" s="824"/>
      <c r="I85" s="824"/>
      <c r="J85" s="824"/>
      <c r="K85" s="824"/>
      <c r="L85" s="824"/>
      <c r="M85" s="825"/>
      <c r="N85" s="52">
        <f>L82+L83+L84</f>
        <v>10073.965226595912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43653.849315248939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29.25"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44047.62470628164</v>
      </c>
      <c r="N48" s="272">
        <f>K48*M48</f>
        <v>44047.62470628164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44047.62470628164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44047.62470628164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8809.524941256328</v>
      </c>
      <c r="M83" s="858"/>
      <c r="N83" s="51"/>
    </row>
    <row r="84" spans="1:14">
      <c r="B84" s="89" t="s">
        <v>973</v>
      </c>
      <c r="C84" s="90"/>
      <c r="D84" s="90"/>
      <c r="E84" s="90"/>
      <c r="F84" s="90"/>
      <c r="G84" s="90"/>
      <c r="H84" s="90"/>
      <c r="I84" s="87"/>
      <c r="J84" s="88"/>
      <c r="K84" s="304">
        <v>0.05</v>
      </c>
      <c r="L84" s="857">
        <f>N78*K84</f>
        <v>2202.381235314082</v>
      </c>
      <c r="M84" s="858"/>
      <c r="N84" s="51"/>
    </row>
    <row r="85" spans="1:14" ht="15.75" thickBot="1">
      <c r="B85" s="91" t="s">
        <v>974</v>
      </c>
      <c r="C85" s="92"/>
      <c r="D85" s="92"/>
      <c r="E85" s="92"/>
      <c r="F85" s="92"/>
      <c r="G85" s="92"/>
      <c r="H85" s="92"/>
      <c r="I85" s="93"/>
      <c r="J85" s="94"/>
      <c r="K85" s="305">
        <v>0.05</v>
      </c>
      <c r="L85" s="859">
        <f>N78*K85</f>
        <v>2202.381235314082</v>
      </c>
      <c r="M85" s="860"/>
      <c r="N85" s="51"/>
    </row>
    <row r="86" spans="1:14" ht="15.75" thickBot="1">
      <c r="B86" s="823" t="s">
        <v>953</v>
      </c>
      <c r="C86" s="824"/>
      <c r="D86" s="824"/>
      <c r="E86" s="824"/>
      <c r="F86" s="824"/>
      <c r="G86" s="824"/>
      <c r="H86" s="824"/>
      <c r="I86" s="824"/>
      <c r="J86" s="824"/>
      <c r="K86" s="824"/>
      <c r="L86" s="824"/>
      <c r="M86" s="825"/>
      <c r="N86" s="52">
        <f>L83+L84+L85</f>
        <v>13214.287411884492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57261.912118166132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41159.090752144926</v>
      </c>
      <c r="N48" s="272">
        <f>K48*M48</f>
        <v>41159.090752144926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41159.090752144926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41159.090752144926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8231.818150428986</v>
      </c>
      <c r="M83" s="858"/>
      <c r="N83" s="51"/>
    </row>
    <row r="84" spans="1:14">
      <c r="B84" s="89" t="s">
        <v>973</v>
      </c>
      <c r="C84" s="90"/>
      <c r="D84" s="90"/>
      <c r="E84" s="90"/>
      <c r="F84" s="90"/>
      <c r="G84" s="90"/>
      <c r="H84" s="90"/>
      <c r="I84" s="87"/>
      <c r="J84" s="88"/>
      <c r="K84" s="304">
        <v>0.05</v>
      </c>
      <c r="L84" s="857">
        <f>N78*K84</f>
        <v>2057.9545376072465</v>
      </c>
      <c r="M84" s="858"/>
      <c r="N84" s="51"/>
    </row>
    <row r="85" spans="1:14" ht="15.75" thickBot="1">
      <c r="B85" s="91" t="s">
        <v>974</v>
      </c>
      <c r="C85" s="92"/>
      <c r="D85" s="92"/>
      <c r="E85" s="92"/>
      <c r="F85" s="92"/>
      <c r="G85" s="92"/>
      <c r="H85" s="92"/>
      <c r="I85" s="93"/>
      <c r="J85" s="94"/>
      <c r="K85" s="305">
        <v>0.05</v>
      </c>
      <c r="L85" s="859">
        <f>N78*K85</f>
        <v>2057.9545376072465</v>
      </c>
      <c r="M85" s="860"/>
      <c r="N85" s="51"/>
    </row>
    <row r="86" spans="1:14" ht="15.75" thickBot="1">
      <c r="B86" s="823" t="s">
        <v>953</v>
      </c>
      <c r="C86" s="824"/>
      <c r="D86" s="824"/>
      <c r="E86" s="824"/>
      <c r="F86" s="824"/>
      <c r="G86" s="824"/>
      <c r="H86" s="824"/>
      <c r="I86" s="824"/>
      <c r="J86" s="824"/>
      <c r="K86" s="824"/>
      <c r="L86" s="824"/>
      <c r="M86" s="825"/>
      <c r="N86" s="52">
        <f>L83+L84+L85</f>
        <v>12347.727225643477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53506.817977788407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ht="18.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41.408661876427168</v>
      </c>
      <c r="N48" s="272">
        <f>K48*M48</f>
        <v>41.408661876427168</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41159.090752144926</v>
      </c>
      <c r="N49" s="272">
        <f>K49*M49</f>
        <v>14817.272670772172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14858.681332648599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49" t="s">
        <v>963</v>
      </c>
      <c r="C68" s="850"/>
      <c r="D68" s="850"/>
      <c r="E68" s="850"/>
      <c r="F68" s="850"/>
      <c r="G68" s="850"/>
      <c r="H68" s="850"/>
      <c r="I68" s="73" t="s">
        <v>964</v>
      </c>
      <c r="J68" s="75" t="s">
        <v>1410</v>
      </c>
      <c r="K68" s="74" t="s">
        <v>966</v>
      </c>
      <c r="L68" s="851" t="s">
        <v>950</v>
      </c>
      <c r="M68" s="852"/>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0"/>
      <c r="C74" s="811"/>
      <c r="D74" s="811"/>
      <c r="E74" s="811"/>
      <c r="F74" s="811"/>
      <c r="G74" s="811"/>
      <c r="H74" s="811"/>
      <c r="I74" s="126"/>
      <c r="J74" s="126"/>
      <c r="K74" s="126"/>
      <c r="L74" s="911"/>
      <c r="M74" s="911"/>
      <c r="N74" s="45"/>
    </row>
    <row r="75" spans="2:15" ht="15.75" thickBot="1">
      <c r="B75" s="823" t="s">
        <v>953</v>
      </c>
      <c r="C75" s="824"/>
      <c r="D75" s="824"/>
      <c r="E75" s="824"/>
      <c r="F75" s="824"/>
      <c r="G75" s="824"/>
      <c r="H75" s="824"/>
      <c r="I75" s="830"/>
      <c r="J75" s="830"/>
      <c r="K75" s="830"/>
      <c r="L75" s="830"/>
      <c r="M75" s="831"/>
      <c r="N75" s="301"/>
    </row>
    <row r="76" spans="2:15" ht="15.75" thickBot="1">
      <c r="B76" s="33"/>
      <c r="C76" s="34"/>
      <c r="D76" s="34"/>
      <c r="E76" s="34"/>
      <c r="F76" s="34"/>
      <c r="G76" s="34"/>
      <c r="H76" s="34"/>
      <c r="I76" s="34"/>
      <c r="J76" s="34"/>
      <c r="K76" s="34"/>
      <c r="L76" s="34"/>
      <c r="M76" s="34"/>
      <c r="N76" s="35"/>
    </row>
    <row r="77" spans="2:15" ht="15.75" thickBot="1">
      <c r="B77" s="823" t="s">
        <v>967</v>
      </c>
      <c r="C77" s="824"/>
      <c r="D77" s="824"/>
      <c r="E77" s="824"/>
      <c r="F77" s="824"/>
      <c r="G77" s="824"/>
      <c r="H77" s="824"/>
      <c r="I77" s="824"/>
      <c r="J77" s="824"/>
      <c r="K77" s="824"/>
      <c r="L77" s="824"/>
      <c r="M77" s="825"/>
      <c r="N77" s="99">
        <f>N43+N53+N64+N75</f>
        <v>14858.681332648599</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2971.7362665297201</v>
      </c>
      <c r="M82" s="858"/>
      <c r="N82" s="51"/>
    </row>
    <row r="83" spans="1:14">
      <c r="B83" s="89" t="s">
        <v>973</v>
      </c>
      <c r="C83" s="90"/>
      <c r="D83" s="90"/>
      <c r="E83" s="90"/>
      <c r="F83" s="90"/>
      <c r="G83" s="90"/>
      <c r="H83" s="90"/>
      <c r="I83" s="87"/>
      <c r="J83" s="88"/>
      <c r="K83" s="304">
        <v>0.05</v>
      </c>
      <c r="L83" s="857">
        <f>N77*K83</f>
        <v>742.93406663243002</v>
      </c>
      <c r="M83" s="858"/>
      <c r="N83" s="51"/>
    </row>
    <row r="84" spans="1:14" ht="15.75" thickBot="1">
      <c r="B84" s="91" t="s">
        <v>974</v>
      </c>
      <c r="C84" s="92"/>
      <c r="D84" s="92"/>
      <c r="E84" s="92"/>
      <c r="F84" s="92"/>
      <c r="G84" s="92"/>
      <c r="H84" s="92"/>
      <c r="I84" s="93"/>
      <c r="J84" s="94"/>
      <c r="K84" s="305">
        <v>0.05</v>
      </c>
      <c r="L84" s="859">
        <f>N77*K84</f>
        <v>742.93406663243002</v>
      </c>
      <c r="M84" s="860"/>
      <c r="N84" s="51"/>
    </row>
    <row r="85" spans="1:14" ht="15.75" thickBot="1">
      <c r="B85" s="823" t="s">
        <v>953</v>
      </c>
      <c r="C85" s="824"/>
      <c r="D85" s="824"/>
      <c r="E85" s="824"/>
      <c r="F85" s="824"/>
      <c r="G85" s="824"/>
      <c r="H85" s="824"/>
      <c r="I85" s="824"/>
      <c r="J85" s="824"/>
      <c r="K85" s="824"/>
      <c r="L85" s="824"/>
      <c r="M85" s="825"/>
      <c r="N85" s="52">
        <f>L82+L83+L84</f>
        <v>4457.6043997945799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19316.285732443179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45</v>
      </c>
      <c r="N37" s="272">
        <f>K37/M37</f>
        <v>3236.9843282915608</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7000.6390372621263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18688.835192677892</v>
      </c>
      <c r="N48" s="272">
        <f>K48*M48</f>
        <v>23361.043990847364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41.408661876427168</v>
      </c>
      <c r="N49" s="272">
        <f>K49*M49</f>
        <v>1035.2165469106792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24396.260537758044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7">
        <f>VLOOKUP(A59,TRANSPORTE!A5:D123,4,FALSE)</f>
        <v>1225.9744865717296</v>
      </c>
      <c r="M59" s="828"/>
      <c r="N59" s="287">
        <f>K59*L59</f>
        <v>1532.4681082146619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1532.4681082146619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33573.443332163748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6714.6886664327503</v>
      </c>
      <c r="M83" s="858"/>
      <c r="N83" s="51"/>
    </row>
    <row r="84" spans="1:14">
      <c r="B84" s="89" t="s">
        <v>973</v>
      </c>
      <c r="C84" s="90"/>
      <c r="D84" s="90"/>
      <c r="E84" s="90"/>
      <c r="F84" s="90"/>
      <c r="G84" s="90"/>
      <c r="H84" s="90"/>
      <c r="I84" s="87"/>
      <c r="J84" s="88"/>
      <c r="K84" s="304">
        <v>0.05</v>
      </c>
      <c r="L84" s="857">
        <f>N78*K84</f>
        <v>1678.6721666081876</v>
      </c>
      <c r="M84" s="858"/>
      <c r="N84" s="51"/>
    </row>
    <row r="85" spans="1:14" ht="15.75" thickBot="1">
      <c r="B85" s="91" t="s">
        <v>974</v>
      </c>
      <c r="C85" s="92"/>
      <c r="D85" s="92"/>
      <c r="E85" s="92"/>
      <c r="F85" s="92"/>
      <c r="G85" s="92"/>
      <c r="H85" s="92"/>
      <c r="I85" s="93"/>
      <c r="J85" s="94"/>
      <c r="K85" s="305">
        <v>0.05</v>
      </c>
      <c r="L85" s="859">
        <f>N78*K85</f>
        <v>1678.6721666081876</v>
      </c>
      <c r="M85" s="860"/>
      <c r="N85" s="51"/>
    </row>
    <row r="86" spans="1:14" ht="15.75" thickBot="1">
      <c r="B86" s="823" t="s">
        <v>953</v>
      </c>
      <c r="C86" s="824"/>
      <c r="D86" s="824"/>
      <c r="E86" s="824"/>
      <c r="F86" s="824"/>
      <c r="G86" s="824"/>
      <c r="H86" s="824"/>
      <c r="I86" s="824"/>
      <c r="J86" s="824"/>
      <c r="K86" s="824"/>
      <c r="L86" s="824"/>
      <c r="M86" s="825"/>
      <c r="N86" s="52">
        <f>L83+L84+L85</f>
        <v>10072.032999649124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43645.476331812868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45</v>
      </c>
      <c r="N37" s="272">
        <f>K37/M37</f>
        <v>3236.9843282915608</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7000.6390372621263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43446.045106742968</v>
      </c>
      <c r="N48" s="272">
        <f>K48*M48</f>
        <v>56479.858638765858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41.408661876427168</v>
      </c>
      <c r="N49" s="272">
        <f>K49*M49</f>
        <v>993.80788503425197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57473.666523800108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66712.148042534391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13342.429608506878</v>
      </c>
      <c r="M83" s="858"/>
      <c r="N83" s="51"/>
    </row>
    <row r="84" spans="1:14">
      <c r="B84" s="89" t="s">
        <v>973</v>
      </c>
      <c r="C84" s="90"/>
      <c r="D84" s="90"/>
      <c r="E84" s="90"/>
      <c r="F84" s="90"/>
      <c r="G84" s="90"/>
      <c r="H84" s="90"/>
      <c r="I84" s="87"/>
      <c r="J84" s="88"/>
      <c r="K84" s="304">
        <v>0.05</v>
      </c>
      <c r="L84" s="857">
        <f>N78*K84</f>
        <v>3335.6074021267195</v>
      </c>
      <c r="M84" s="858"/>
      <c r="N84" s="51"/>
    </row>
    <row r="85" spans="1:14" ht="15.75" thickBot="1">
      <c r="B85" s="91" t="s">
        <v>974</v>
      </c>
      <c r="C85" s="92"/>
      <c r="D85" s="92"/>
      <c r="E85" s="92"/>
      <c r="F85" s="92"/>
      <c r="G85" s="92"/>
      <c r="H85" s="92"/>
      <c r="I85" s="93"/>
      <c r="J85" s="94"/>
      <c r="K85" s="305">
        <v>0.05</v>
      </c>
      <c r="L85" s="859">
        <f>N78*K85</f>
        <v>3335.6074021267195</v>
      </c>
      <c r="M85" s="860"/>
      <c r="N85" s="51"/>
    </row>
    <row r="86" spans="1:14" ht="15.75" thickBot="1">
      <c r="B86" s="823" t="s">
        <v>953</v>
      </c>
      <c r="C86" s="824"/>
      <c r="D86" s="824"/>
      <c r="E86" s="824"/>
      <c r="F86" s="824"/>
      <c r="G86" s="824"/>
      <c r="H86" s="824"/>
      <c r="I86" s="824"/>
      <c r="J86" s="824"/>
      <c r="K86" s="824"/>
      <c r="L86" s="824"/>
      <c r="M86" s="825"/>
      <c r="N86" s="52">
        <f>L83+L84+L85</f>
        <v>20013.644412760317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86725.792455294708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45</v>
      </c>
      <c r="N37" s="272">
        <f>K37/M37</f>
        <v>3236.9843282915608</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7000.6390372621263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42906.088622120667</v>
      </c>
      <c r="N48" s="272">
        <f>K48*M48</f>
        <v>55777.915208756873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41.408661876427168</v>
      </c>
      <c r="N49" s="272">
        <f>K49*M49</f>
        <v>993.80788503425197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56771.723093791123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66010.204612525398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13202.040922505081</v>
      </c>
      <c r="M83" s="858"/>
      <c r="N83" s="51"/>
    </row>
    <row r="84" spans="1:14">
      <c r="B84" s="89" t="s">
        <v>973</v>
      </c>
      <c r="C84" s="90"/>
      <c r="D84" s="90"/>
      <c r="E84" s="90"/>
      <c r="F84" s="90"/>
      <c r="G84" s="90"/>
      <c r="H84" s="90"/>
      <c r="I84" s="87"/>
      <c r="J84" s="88"/>
      <c r="K84" s="304">
        <v>0.05</v>
      </c>
      <c r="L84" s="857">
        <f>N78*K84</f>
        <v>3300.5102306262702</v>
      </c>
      <c r="M84" s="858"/>
      <c r="N84" s="51"/>
    </row>
    <row r="85" spans="1:14" ht="15.75" thickBot="1">
      <c r="B85" s="91" t="s">
        <v>974</v>
      </c>
      <c r="C85" s="92"/>
      <c r="D85" s="92"/>
      <c r="E85" s="92"/>
      <c r="F85" s="92"/>
      <c r="G85" s="92"/>
      <c r="H85" s="92"/>
      <c r="I85" s="93"/>
      <c r="J85" s="94"/>
      <c r="K85" s="305">
        <v>0.05</v>
      </c>
      <c r="L85" s="859">
        <f>N78*K85</f>
        <v>3300.5102306262702</v>
      </c>
      <c r="M85" s="860"/>
      <c r="N85" s="51"/>
    </row>
    <row r="86" spans="1:14" ht="15.75" thickBot="1">
      <c r="B86" s="823" t="s">
        <v>953</v>
      </c>
      <c r="C86" s="824"/>
      <c r="D86" s="824"/>
      <c r="E86" s="824"/>
      <c r="F86" s="824"/>
      <c r="G86" s="824"/>
      <c r="H86" s="824"/>
      <c r="I86" s="824"/>
      <c r="J86" s="824"/>
      <c r="K86" s="824"/>
      <c r="L86" s="824"/>
      <c r="M86" s="825"/>
      <c r="N86" s="52">
        <f>L83+L84+L85</f>
        <v>19803.06138375762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85813.265996283022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45</v>
      </c>
      <c r="N37" s="272">
        <f>K37/M37</f>
        <v>3236.9843282915608</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7000.6390372621263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42906.088622120667</v>
      </c>
      <c r="N48" s="272">
        <f>K48*M48</f>
        <v>55777.915208756873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41.408661876427168</v>
      </c>
      <c r="N49" s="272">
        <f>K49*M49</f>
        <v>993.80788503425197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56771.723093791123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66010.204612525398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13202.040922505081</v>
      </c>
      <c r="M83" s="858"/>
      <c r="N83" s="51"/>
    </row>
    <row r="84" spans="1:14">
      <c r="B84" s="89" t="s">
        <v>973</v>
      </c>
      <c r="C84" s="90"/>
      <c r="D84" s="90"/>
      <c r="E84" s="90"/>
      <c r="F84" s="90"/>
      <c r="G84" s="90"/>
      <c r="H84" s="90"/>
      <c r="I84" s="87"/>
      <c r="J84" s="88"/>
      <c r="K84" s="304">
        <v>0.05</v>
      </c>
      <c r="L84" s="857">
        <f>N78*K84</f>
        <v>3300.5102306262702</v>
      </c>
      <c r="M84" s="858"/>
      <c r="N84" s="51"/>
    </row>
    <row r="85" spans="1:14" ht="15.75" thickBot="1">
      <c r="B85" s="91" t="s">
        <v>974</v>
      </c>
      <c r="C85" s="92"/>
      <c r="D85" s="92"/>
      <c r="E85" s="92"/>
      <c r="F85" s="92"/>
      <c r="G85" s="92"/>
      <c r="H85" s="92"/>
      <c r="I85" s="93"/>
      <c r="J85" s="94"/>
      <c r="K85" s="305">
        <v>0.05</v>
      </c>
      <c r="L85" s="859">
        <f>N78*K85</f>
        <v>3300.5102306262702</v>
      </c>
      <c r="M85" s="860"/>
      <c r="N85" s="51"/>
    </row>
    <row r="86" spans="1:14" ht="15.75" thickBot="1">
      <c r="B86" s="823" t="s">
        <v>953</v>
      </c>
      <c r="C86" s="824"/>
      <c r="D86" s="824"/>
      <c r="E86" s="824"/>
      <c r="F86" s="824"/>
      <c r="G86" s="824"/>
      <c r="H86" s="824"/>
      <c r="I86" s="824"/>
      <c r="J86" s="824"/>
      <c r="K86" s="824"/>
      <c r="L86" s="824"/>
      <c r="M86" s="825"/>
      <c r="N86" s="52">
        <f>L83+L84+L85</f>
        <v>19803.06138375762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85813.265996283022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6190.73252785761</v>
      </c>
      <c r="L36" s="270"/>
      <c r="M36" s="271">
        <v>2.5</v>
      </c>
      <c r="N36" s="272">
        <f>K36/M36</f>
        <v>2476.2930111430442</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403"/>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3368.9135701790638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43446.045106742968</v>
      </c>
      <c r="N48" s="272">
        <f>K48*M48</f>
        <v>56479.858638765858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41.408661876427168</v>
      </c>
      <c r="N49" s="272">
        <f>K49*M49</f>
        <v>993.80788503425197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57473.666523800108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80288.758107242815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16057.751621448564</v>
      </c>
      <c r="M83" s="858"/>
      <c r="N83" s="51"/>
    </row>
    <row r="84" spans="1:14">
      <c r="B84" s="89" t="s">
        <v>973</v>
      </c>
      <c r="C84" s="90"/>
      <c r="D84" s="90"/>
      <c r="E84" s="90"/>
      <c r="F84" s="90"/>
      <c r="G84" s="90"/>
      <c r="H84" s="90"/>
      <c r="I84" s="87"/>
      <c r="J84" s="88"/>
      <c r="K84" s="304">
        <v>0.05</v>
      </c>
      <c r="L84" s="857">
        <f>N78*K84</f>
        <v>4014.437905362141</v>
      </c>
      <c r="M84" s="858"/>
      <c r="N84" s="51"/>
    </row>
    <row r="85" spans="1:14" ht="15.75" thickBot="1">
      <c r="B85" s="91" t="s">
        <v>974</v>
      </c>
      <c r="C85" s="92"/>
      <c r="D85" s="92"/>
      <c r="E85" s="92"/>
      <c r="F85" s="92"/>
      <c r="G85" s="92"/>
      <c r="H85" s="92"/>
      <c r="I85" s="93"/>
      <c r="J85" s="94"/>
      <c r="K85" s="305">
        <v>0.05</v>
      </c>
      <c r="L85" s="859">
        <f>N78*K85</f>
        <v>4014.437905362141</v>
      </c>
      <c r="M85" s="860"/>
      <c r="N85" s="51"/>
    </row>
    <row r="86" spans="1:14" ht="15.75" thickBot="1">
      <c r="B86" s="823" t="s">
        <v>953</v>
      </c>
      <c r="C86" s="824"/>
      <c r="D86" s="824"/>
      <c r="E86" s="824"/>
      <c r="F86" s="824"/>
      <c r="G86" s="824"/>
      <c r="H86" s="824"/>
      <c r="I86" s="824"/>
      <c r="J86" s="824"/>
      <c r="K86" s="824"/>
      <c r="L86" s="824"/>
      <c r="M86" s="825"/>
      <c r="N86" s="52">
        <f>L83+L84+L85</f>
        <v>24086.627432172845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104375.38553941566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6190.73252785761</v>
      </c>
      <c r="L36" s="270"/>
      <c r="M36" s="271">
        <v>2.5</v>
      </c>
      <c r="N36" s="272">
        <f>K36/M36</f>
        <v>2476.2930111430442</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3368.9135701790638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42906.088622120667</v>
      </c>
      <c r="N48" s="272">
        <f>K48*M48</f>
        <v>55777.915208756873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41.408661876427168</v>
      </c>
      <c r="N49" s="272">
        <f>K49*M49</f>
        <v>993.80788503425197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56771.723093791123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79586.814677233837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15917.362935446768</v>
      </c>
      <c r="M83" s="858"/>
      <c r="N83" s="51"/>
    </row>
    <row r="84" spans="1:14">
      <c r="B84" s="89" t="s">
        <v>973</v>
      </c>
      <c r="C84" s="90"/>
      <c r="D84" s="90"/>
      <c r="E84" s="90"/>
      <c r="F84" s="90"/>
      <c r="G84" s="90"/>
      <c r="H84" s="90"/>
      <c r="I84" s="87"/>
      <c r="J84" s="88"/>
      <c r="K84" s="304">
        <v>0.05</v>
      </c>
      <c r="L84" s="857">
        <f>N78*K84</f>
        <v>3979.3407338616921</v>
      </c>
      <c r="M84" s="858"/>
      <c r="N84" s="51"/>
    </row>
    <row r="85" spans="1:14" ht="15.75" thickBot="1">
      <c r="B85" s="91" t="s">
        <v>974</v>
      </c>
      <c r="C85" s="92"/>
      <c r="D85" s="92"/>
      <c r="E85" s="92"/>
      <c r="F85" s="92"/>
      <c r="G85" s="92"/>
      <c r="H85" s="92"/>
      <c r="I85" s="93"/>
      <c r="J85" s="94"/>
      <c r="K85" s="305">
        <v>0.05</v>
      </c>
      <c r="L85" s="859">
        <f>N78*K85</f>
        <v>3979.3407338616921</v>
      </c>
      <c r="M85" s="860"/>
      <c r="N85" s="51"/>
    </row>
    <row r="86" spans="1:14" ht="15.75" thickBot="1">
      <c r="B86" s="823" t="s">
        <v>953</v>
      </c>
      <c r="C86" s="824"/>
      <c r="D86" s="824"/>
      <c r="E86" s="824"/>
      <c r="F86" s="824"/>
      <c r="G86" s="824"/>
      <c r="H86" s="824"/>
      <c r="I86" s="824"/>
      <c r="J86" s="824"/>
      <c r="K86" s="824"/>
      <c r="L86" s="824"/>
      <c r="M86" s="825"/>
      <c r="N86" s="52">
        <f>L83+L84+L85</f>
        <v>23876.044403170152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103462.85908040398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6190.73252785761</v>
      </c>
      <c r="L36" s="270"/>
      <c r="M36" s="271">
        <v>2.5</v>
      </c>
      <c r="N36" s="272">
        <f>K36/M36</f>
        <v>2476.2930111430442</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3368.9135701790638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42906.088622120667</v>
      </c>
      <c r="N48" s="272">
        <f>K48*M48</f>
        <v>55777.915208756873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41.408661876427168</v>
      </c>
      <c r="N49" s="272">
        <f>K49*M49</f>
        <v>993.80788503425197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56771.723093791123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79586.814677233837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15917.362935446768</v>
      </c>
      <c r="M83" s="858"/>
      <c r="N83" s="51"/>
    </row>
    <row r="84" spans="1:14">
      <c r="B84" s="89" t="s">
        <v>973</v>
      </c>
      <c r="C84" s="90"/>
      <c r="D84" s="90"/>
      <c r="E84" s="90"/>
      <c r="F84" s="90"/>
      <c r="G84" s="90"/>
      <c r="H84" s="90"/>
      <c r="I84" s="87"/>
      <c r="J84" s="88"/>
      <c r="K84" s="304">
        <v>0.05</v>
      </c>
      <c r="L84" s="857">
        <f>N78*K84</f>
        <v>3979.3407338616921</v>
      </c>
      <c r="M84" s="858"/>
      <c r="N84" s="51"/>
    </row>
    <row r="85" spans="1:14" ht="15.75" thickBot="1">
      <c r="B85" s="91" t="s">
        <v>974</v>
      </c>
      <c r="C85" s="92"/>
      <c r="D85" s="92"/>
      <c r="E85" s="92"/>
      <c r="F85" s="92"/>
      <c r="G85" s="92"/>
      <c r="H85" s="92"/>
      <c r="I85" s="93"/>
      <c r="J85" s="94"/>
      <c r="K85" s="305">
        <v>0.05</v>
      </c>
      <c r="L85" s="859">
        <f>N78*K85</f>
        <v>3979.3407338616921</v>
      </c>
      <c r="M85" s="860"/>
      <c r="N85" s="51"/>
    </row>
    <row r="86" spans="1:14" ht="15.75" thickBot="1">
      <c r="B86" s="823" t="s">
        <v>953</v>
      </c>
      <c r="C86" s="824"/>
      <c r="D86" s="824"/>
      <c r="E86" s="824"/>
      <c r="F86" s="824"/>
      <c r="G86" s="824"/>
      <c r="H86" s="824"/>
      <c r="I86" s="824"/>
      <c r="J86" s="824"/>
      <c r="K86" s="824"/>
      <c r="L86" s="824"/>
      <c r="M86" s="825"/>
      <c r="N86" s="52">
        <f>L83+L84+L85</f>
        <v>23876.044403170152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103462.85908040398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45</v>
      </c>
      <c r="N37" s="272">
        <f>K37/M37</f>
        <v>3236.9843282915608</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7000.6390372621263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48019.313012715902</v>
      </c>
      <c r="N48" s="272">
        <f>K48*M48</f>
        <v>62425.106916530676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41.408661876427168</v>
      </c>
      <c r="N49" s="272">
        <f>K49*M49</f>
        <v>993.80788503425197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63418.914801564926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72657.396320299202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14531.479264059841</v>
      </c>
      <c r="M83" s="858"/>
      <c r="N83" s="51"/>
    </row>
    <row r="84" spans="1:14">
      <c r="B84" s="89" t="s">
        <v>973</v>
      </c>
      <c r="C84" s="90"/>
      <c r="D84" s="90"/>
      <c r="E84" s="90"/>
      <c r="F84" s="90"/>
      <c r="G84" s="90"/>
      <c r="H84" s="90"/>
      <c r="I84" s="87"/>
      <c r="J84" s="88"/>
      <c r="K84" s="304">
        <v>0.05</v>
      </c>
      <c r="L84" s="857">
        <f>N78*K84</f>
        <v>3632.8698160149602</v>
      </c>
      <c r="M84" s="858"/>
      <c r="N84" s="51"/>
    </row>
    <row r="85" spans="1:14" ht="15.75" thickBot="1">
      <c r="B85" s="91" t="s">
        <v>974</v>
      </c>
      <c r="C85" s="92"/>
      <c r="D85" s="92"/>
      <c r="E85" s="92"/>
      <c r="F85" s="92"/>
      <c r="G85" s="92"/>
      <c r="H85" s="92"/>
      <c r="I85" s="93"/>
      <c r="J85" s="94"/>
      <c r="K85" s="305">
        <v>0.05</v>
      </c>
      <c r="L85" s="859">
        <f>N78*K85</f>
        <v>3632.8698160149602</v>
      </c>
      <c r="M85" s="860"/>
      <c r="N85" s="51"/>
    </row>
    <row r="86" spans="1:14" ht="15.75" thickBot="1">
      <c r="B86" s="823" t="s">
        <v>953</v>
      </c>
      <c r="C86" s="824"/>
      <c r="D86" s="824"/>
      <c r="E86" s="824"/>
      <c r="F86" s="824"/>
      <c r="G86" s="824"/>
      <c r="H86" s="824"/>
      <c r="I86" s="824"/>
      <c r="J86" s="824"/>
      <c r="K86" s="824"/>
      <c r="L86" s="824"/>
      <c r="M86" s="825"/>
      <c r="N86" s="52">
        <f>L83+L84+L85</f>
        <v>21797.218896089762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94454.615216388964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45</v>
      </c>
      <c r="N37" s="272">
        <f>K37/M37</f>
        <v>3236.9843282915608</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7000.6390372621263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45465.591587293347</v>
      </c>
      <c r="N48" s="272">
        <f>K48*M48</f>
        <v>59105.269063481355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41.408661876427168</v>
      </c>
      <c r="N49" s="272">
        <f>K49*M49</f>
        <v>993.80788503425197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60099.076948515605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69337.558467249881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13867.511693449977</v>
      </c>
      <c r="M83" s="858"/>
      <c r="N83" s="51"/>
    </row>
    <row r="84" spans="1:14">
      <c r="B84" s="89" t="s">
        <v>973</v>
      </c>
      <c r="C84" s="90"/>
      <c r="D84" s="90"/>
      <c r="E84" s="90"/>
      <c r="F84" s="90"/>
      <c r="G84" s="90"/>
      <c r="H84" s="90"/>
      <c r="I84" s="87"/>
      <c r="J84" s="88"/>
      <c r="K84" s="304">
        <v>0.05</v>
      </c>
      <c r="L84" s="857">
        <f>N78*K84</f>
        <v>3466.8779233624941</v>
      </c>
      <c r="M84" s="858"/>
      <c r="N84" s="51"/>
    </row>
    <row r="85" spans="1:14" ht="15.75" thickBot="1">
      <c r="B85" s="91" t="s">
        <v>974</v>
      </c>
      <c r="C85" s="92"/>
      <c r="D85" s="92"/>
      <c r="E85" s="92"/>
      <c r="F85" s="92"/>
      <c r="G85" s="92"/>
      <c r="H85" s="92"/>
      <c r="I85" s="93"/>
      <c r="J85" s="94"/>
      <c r="K85" s="305">
        <v>0.05</v>
      </c>
      <c r="L85" s="859">
        <f>N78*K85</f>
        <v>3466.8779233624941</v>
      </c>
      <c r="M85" s="860"/>
      <c r="N85" s="51"/>
    </row>
    <row r="86" spans="1:14" ht="15.75" thickBot="1">
      <c r="B86" s="823" t="s">
        <v>953</v>
      </c>
      <c r="C86" s="824"/>
      <c r="D86" s="824"/>
      <c r="E86" s="824"/>
      <c r="F86" s="824"/>
      <c r="G86" s="824"/>
      <c r="H86" s="824"/>
      <c r="I86" s="824"/>
      <c r="J86" s="824"/>
      <c r="K86" s="824"/>
      <c r="L86" s="824"/>
      <c r="M86" s="825"/>
      <c r="N86" s="52">
        <f>L83+L84+L85</f>
        <v>20801.267540174966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90138.826007424854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269</v>
      </c>
      <c r="B37" s="836" t="str">
        <f>VLOOKUP(A37,EQUIPOS!A7:D154,3,FALSE)</f>
        <v>Motoniveladora  potencia 215 HP, ancho de cuchilla 4,27 m, peso 18 ton.</v>
      </c>
      <c r="C37" s="837"/>
      <c r="D37" s="837"/>
      <c r="E37" s="837"/>
      <c r="F37" s="837"/>
      <c r="G37" s="837"/>
      <c r="H37" s="838"/>
      <c r="I37" s="267"/>
      <c r="J37" s="268"/>
      <c r="K37" s="269">
        <f>VLOOKUP(A37,EQUIPOS!A7:D164,4,FALSE)</f>
        <v>145664.29477312023</v>
      </c>
      <c r="L37" s="270"/>
      <c r="M37" s="271">
        <v>45</v>
      </c>
      <c r="N37" s="272">
        <f>K37/M37</f>
        <v>3236.9843282915608</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7000.6390372621263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46080.00659729763</v>
      </c>
      <c r="N48" s="272">
        <f>K48*M48</f>
        <v>59904.008576486922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41.408661876427168</v>
      </c>
      <c r="N49" s="272">
        <f>K49*M49</f>
        <v>993.80788503425197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60897.816461521172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70136.297980255447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14027.25959605109</v>
      </c>
      <c r="M83" s="858"/>
      <c r="N83" s="51"/>
    </row>
    <row r="84" spans="1:14">
      <c r="B84" s="89" t="s">
        <v>973</v>
      </c>
      <c r="C84" s="90"/>
      <c r="D84" s="90"/>
      <c r="E84" s="90"/>
      <c r="F84" s="90"/>
      <c r="G84" s="90"/>
      <c r="H84" s="90"/>
      <c r="I84" s="87"/>
      <c r="J84" s="88"/>
      <c r="K84" s="304">
        <v>0.05</v>
      </c>
      <c r="L84" s="857">
        <f>N78*K84</f>
        <v>3506.8148990127725</v>
      </c>
      <c r="M84" s="858"/>
      <c r="N84" s="51"/>
    </row>
    <row r="85" spans="1:14" ht="15.75" thickBot="1">
      <c r="B85" s="91" t="s">
        <v>974</v>
      </c>
      <c r="C85" s="92"/>
      <c r="D85" s="92"/>
      <c r="E85" s="92"/>
      <c r="F85" s="92"/>
      <c r="G85" s="92"/>
      <c r="H85" s="92"/>
      <c r="I85" s="93"/>
      <c r="J85" s="94"/>
      <c r="K85" s="305">
        <v>0.05</v>
      </c>
      <c r="L85" s="859">
        <f>N78*K85</f>
        <v>3506.8148990127725</v>
      </c>
      <c r="M85" s="860"/>
      <c r="N85" s="51"/>
    </row>
    <row r="86" spans="1:14" ht="15.75" thickBot="1">
      <c r="B86" s="823" t="s">
        <v>953</v>
      </c>
      <c r="C86" s="824"/>
      <c r="D86" s="824"/>
      <c r="E86" s="824"/>
      <c r="F86" s="824"/>
      <c r="G86" s="824"/>
      <c r="H86" s="824"/>
      <c r="I86" s="824"/>
      <c r="J86" s="824"/>
      <c r="K86" s="824"/>
      <c r="L86" s="824"/>
      <c r="M86" s="825"/>
      <c r="N86" s="52">
        <f>L83+L84+L85</f>
        <v>21040.889394076636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91177.187374332076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6190.73252785761</v>
      </c>
      <c r="L36" s="270"/>
      <c r="M36" s="271">
        <v>2.5</v>
      </c>
      <c r="N36" s="272">
        <f>K36/M36</f>
        <v>2476.2930111430442</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3368.9135701790638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48019.313012715902</v>
      </c>
      <c r="N48" s="272">
        <f>K48*M48</f>
        <v>62425.106916530676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41.408661876427168</v>
      </c>
      <c r="N49" s="272">
        <f>K49*M49</f>
        <v>993.80788503425197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63418.914801564926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86234.00638500764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17246.80127700153</v>
      </c>
      <c r="M83" s="858"/>
      <c r="N83" s="51"/>
    </row>
    <row r="84" spans="1:14">
      <c r="B84" s="89" t="s">
        <v>973</v>
      </c>
      <c r="C84" s="90"/>
      <c r="D84" s="90"/>
      <c r="E84" s="90"/>
      <c r="F84" s="90"/>
      <c r="G84" s="90"/>
      <c r="H84" s="90"/>
      <c r="I84" s="87"/>
      <c r="J84" s="88"/>
      <c r="K84" s="304">
        <v>0.05</v>
      </c>
      <c r="L84" s="857">
        <f>N78*K84</f>
        <v>4311.7003192503826</v>
      </c>
      <c r="M84" s="858"/>
      <c r="N84" s="51"/>
    </row>
    <row r="85" spans="1:14" ht="15.75" thickBot="1">
      <c r="B85" s="91" t="s">
        <v>974</v>
      </c>
      <c r="C85" s="92"/>
      <c r="D85" s="92"/>
      <c r="E85" s="92"/>
      <c r="F85" s="92"/>
      <c r="G85" s="92"/>
      <c r="H85" s="92"/>
      <c r="I85" s="93"/>
      <c r="J85" s="94"/>
      <c r="K85" s="305">
        <v>0.05</v>
      </c>
      <c r="L85" s="859">
        <f>N78*K85</f>
        <v>4311.7003192503826</v>
      </c>
      <c r="M85" s="860"/>
      <c r="N85" s="51"/>
    </row>
    <row r="86" spans="1:14" ht="15.75" thickBot="1">
      <c r="B86" s="823" t="s">
        <v>953</v>
      </c>
      <c r="C86" s="824"/>
      <c r="D86" s="824"/>
      <c r="E86" s="824"/>
      <c r="F86" s="824"/>
      <c r="G86" s="824"/>
      <c r="H86" s="824"/>
      <c r="I86" s="824"/>
      <c r="J86" s="824"/>
      <c r="K86" s="824"/>
      <c r="L86" s="824"/>
      <c r="M86" s="825"/>
      <c r="N86" s="52">
        <f>L83+L84+L85</f>
        <v>25870.201915502297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112104.20830050994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6190.73252785761</v>
      </c>
      <c r="L36" s="270"/>
      <c r="M36" s="271">
        <v>2.5</v>
      </c>
      <c r="N36" s="272">
        <f>K36/M36</f>
        <v>2476.2930111430442</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3368.9135701790638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45465.591587293347</v>
      </c>
      <c r="N48" s="272">
        <f>K48*M48</f>
        <v>59105.269063481355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41.408661876427168</v>
      </c>
      <c r="N49" s="272">
        <f>K49*M49</f>
        <v>993.80788503425197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60099.076948515605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82914.168531958305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16582.833706391662</v>
      </c>
      <c r="M83" s="858"/>
      <c r="N83" s="51"/>
    </row>
    <row r="84" spans="1:14">
      <c r="B84" s="89" t="s">
        <v>973</v>
      </c>
      <c r="C84" s="90"/>
      <c r="D84" s="90"/>
      <c r="E84" s="90"/>
      <c r="F84" s="90"/>
      <c r="G84" s="90"/>
      <c r="H84" s="90"/>
      <c r="I84" s="87"/>
      <c r="J84" s="88"/>
      <c r="K84" s="304">
        <v>0.05</v>
      </c>
      <c r="L84" s="857">
        <f>N78*K84</f>
        <v>4145.7084265979156</v>
      </c>
      <c r="M84" s="858"/>
      <c r="N84" s="51"/>
    </row>
    <row r="85" spans="1:14" ht="15.75" thickBot="1">
      <c r="B85" s="91" t="s">
        <v>974</v>
      </c>
      <c r="C85" s="92"/>
      <c r="D85" s="92"/>
      <c r="E85" s="92"/>
      <c r="F85" s="92"/>
      <c r="G85" s="92"/>
      <c r="H85" s="92"/>
      <c r="I85" s="93"/>
      <c r="J85" s="94"/>
      <c r="K85" s="305">
        <v>0.05</v>
      </c>
      <c r="L85" s="859">
        <f>N78*K85</f>
        <v>4145.7084265979156</v>
      </c>
      <c r="M85" s="860"/>
      <c r="N85" s="51"/>
    </row>
    <row r="86" spans="1:14" ht="15.75" thickBot="1">
      <c r="B86" s="823" t="s">
        <v>953</v>
      </c>
      <c r="C86" s="824"/>
      <c r="D86" s="824"/>
      <c r="E86" s="824"/>
      <c r="F86" s="824"/>
      <c r="G86" s="824"/>
      <c r="H86" s="824"/>
      <c r="I86" s="824"/>
      <c r="J86" s="824"/>
      <c r="K86" s="824"/>
      <c r="L86" s="824"/>
      <c r="M86" s="825"/>
      <c r="N86" s="52">
        <f>L83+L84+L85</f>
        <v>24874.25055958749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107788.4190915458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6190.73252785761</v>
      </c>
      <c r="L36" s="270"/>
      <c r="M36" s="271">
        <v>2.5</v>
      </c>
      <c r="N36" s="272">
        <f>K36/M36</f>
        <v>2476.2930111430442</v>
      </c>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0.05</v>
      </c>
      <c r="N41" s="344">
        <f>N76*M41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3368.9135701790638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46080.00659729763</v>
      </c>
      <c r="N48" s="272">
        <f>K48*M48</f>
        <v>59904.008576486922</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41.408661876427168</v>
      </c>
      <c r="N49" s="272">
        <f>K49*M49</f>
        <v>993.80788503425197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60897.816461521172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17852.411180720395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83712.908044963871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16742.581608992776</v>
      </c>
      <c r="M83" s="858"/>
      <c r="N83" s="51"/>
    </row>
    <row r="84" spans="1:14">
      <c r="B84" s="89" t="s">
        <v>973</v>
      </c>
      <c r="C84" s="90"/>
      <c r="D84" s="90"/>
      <c r="E84" s="90"/>
      <c r="F84" s="90"/>
      <c r="G84" s="90"/>
      <c r="H84" s="90"/>
      <c r="I84" s="87"/>
      <c r="J84" s="88"/>
      <c r="K84" s="304">
        <v>0.05</v>
      </c>
      <c r="L84" s="857">
        <f>N78*K84</f>
        <v>4185.6454022481939</v>
      </c>
      <c r="M84" s="858"/>
      <c r="N84" s="51"/>
    </row>
    <row r="85" spans="1:14" ht="15.75" thickBot="1">
      <c r="B85" s="91" t="s">
        <v>974</v>
      </c>
      <c r="C85" s="92"/>
      <c r="D85" s="92"/>
      <c r="E85" s="92"/>
      <c r="F85" s="92"/>
      <c r="G85" s="92"/>
      <c r="H85" s="92"/>
      <c r="I85" s="93"/>
      <c r="J85" s="94"/>
      <c r="K85" s="305">
        <v>0.05</v>
      </c>
      <c r="L85" s="859">
        <f>N78*K85</f>
        <v>4185.6454022481939</v>
      </c>
      <c r="M85" s="860"/>
      <c r="N85" s="51"/>
    </row>
    <row r="86" spans="1:14" ht="15.75" thickBot="1">
      <c r="B86" s="823" t="s">
        <v>953</v>
      </c>
      <c r="C86" s="824"/>
      <c r="D86" s="824"/>
      <c r="E86" s="824"/>
      <c r="F86" s="824"/>
      <c r="G86" s="824"/>
      <c r="H86" s="824"/>
      <c r="I86" s="824"/>
      <c r="J86" s="824"/>
      <c r="K86" s="824"/>
      <c r="L86" s="824"/>
      <c r="M86" s="825"/>
      <c r="N86" s="52">
        <f>L83+L84+L85</f>
        <v>25113.87241348916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108826.78045845302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30</v>
      </c>
      <c r="N36" s="272">
        <f>K36/M36</f>
        <v>2167.6234341238132</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30</v>
      </c>
      <c r="N37" s="272">
        <f>K37/M37</f>
        <v>4161.8369935177216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30</v>
      </c>
      <c r="N38" s="272">
        <f>K38/M38</f>
        <v>3468.197494598101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9.6611347339336664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9807.3190569735689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48019.313012715902</v>
      </c>
      <c r="N48" s="272">
        <f>K48*M48</f>
        <v>60024.141265894876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60024.141265894876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7">
        <f>VLOOKUP(A59,TRANSPORTE!A5:D123,4,FALSE)</f>
        <v>1225.9744865717296</v>
      </c>
      <c r="M59" s="828"/>
      <c r="N59" s="287">
        <f>K59*L59</f>
        <v>1532.4681082146619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1532.4681082146619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966.11347339336658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72330.041904476471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14466.008380895295</v>
      </c>
      <c r="M83" s="858"/>
      <c r="N83" s="51"/>
    </row>
    <row r="84" spans="1:14">
      <c r="B84" s="89" t="s">
        <v>973</v>
      </c>
      <c r="C84" s="90"/>
      <c r="D84" s="90"/>
      <c r="E84" s="90"/>
      <c r="F84" s="90"/>
      <c r="G84" s="90"/>
      <c r="H84" s="90"/>
      <c r="I84" s="87"/>
      <c r="J84" s="88"/>
      <c r="K84" s="304">
        <v>0.05</v>
      </c>
      <c r="L84" s="857">
        <f>N78*K84</f>
        <v>3616.5020952238237</v>
      </c>
      <c r="M84" s="858"/>
      <c r="N84" s="51"/>
    </row>
    <row r="85" spans="1:14" ht="15.75" thickBot="1">
      <c r="B85" s="91" t="s">
        <v>974</v>
      </c>
      <c r="C85" s="92"/>
      <c r="D85" s="92"/>
      <c r="E85" s="92"/>
      <c r="F85" s="92"/>
      <c r="G85" s="92"/>
      <c r="H85" s="92"/>
      <c r="I85" s="93"/>
      <c r="J85" s="94"/>
      <c r="K85" s="305">
        <v>0.05</v>
      </c>
      <c r="L85" s="859">
        <f>N78*K85</f>
        <v>3616.5020952238237</v>
      </c>
      <c r="M85" s="860"/>
      <c r="N85" s="51"/>
    </row>
    <row r="86" spans="1:14" ht="15.75" thickBot="1">
      <c r="B86" s="823" t="s">
        <v>953</v>
      </c>
      <c r="C86" s="824"/>
      <c r="D86" s="824"/>
      <c r="E86" s="824"/>
      <c r="F86" s="824"/>
      <c r="G86" s="824"/>
      <c r="H86" s="824"/>
      <c r="I86" s="824"/>
      <c r="J86" s="824"/>
      <c r="K86" s="824"/>
      <c r="L86" s="824"/>
      <c r="M86" s="825"/>
      <c r="N86" s="52">
        <f>L83+L84+L85</f>
        <v>21699.012571342941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94029.054475819416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30</v>
      </c>
      <c r="N36" s="272">
        <f>K36/M36</f>
        <v>2167.6234341238132</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30</v>
      </c>
      <c r="N37" s="272">
        <f>K37/M37</f>
        <v>4161.8369935177216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30</v>
      </c>
      <c r="N38" s="272">
        <f>K38/M38</f>
        <v>3468.197494598101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9.6611347339336664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9807.3190569735689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46080.00659729763</v>
      </c>
      <c r="N48" s="272">
        <f>K48*M48</f>
        <v>57600.008246622034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57600.008246622034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7">
        <f>VLOOKUP(A59,TRANSPORTE!A5:D123,4,FALSE)</f>
        <v>1225.9744865717296</v>
      </c>
      <c r="M59" s="828"/>
      <c r="N59" s="287">
        <f>K59*L59</f>
        <v>1532.4681082146619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1532.4681082146619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966.11347339336658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69905.908885203637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13981.181777040729</v>
      </c>
      <c r="M83" s="858"/>
      <c r="N83" s="51"/>
    </row>
    <row r="84" spans="1:14">
      <c r="B84" s="89" t="s">
        <v>973</v>
      </c>
      <c r="C84" s="90"/>
      <c r="D84" s="90"/>
      <c r="E84" s="90"/>
      <c r="F84" s="90"/>
      <c r="G84" s="90"/>
      <c r="H84" s="90"/>
      <c r="I84" s="87"/>
      <c r="J84" s="88"/>
      <c r="K84" s="304">
        <v>0.05</v>
      </c>
      <c r="L84" s="857">
        <f>N78*K84</f>
        <v>3495.2954442601822</v>
      </c>
      <c r="M84" s="858"/>
      <c r="N84" s="51"/>
    </row>
    <row r="85" spans="1:14" ht="15.75" thickBot="1">
      <c r="B85" s="91" t="s">
        <v>974</v>
      </c>
      <c r="C85" s="92"/>
      <c r="D85" s="92"/>
      <c r="E85" s="92"/>
      <c r="F85" s="92"/>
      <c r="G85" s="92"/>
      <c r="H85" s="92"/>
      <c r="I85" s="93"/>
      <c r="J85" s="94"/>
      <c r="K85" s="305">
        <v>0.05</v>
      </c>
      <c r="L85" s="859">
        <f>N78*K85</f>
        <v>3495.2954442601822</v>
      </c>
      <c r="M85" s="860"/>
      <c r="N85" s="51"/>
    </row>
    <row r="86" spans="1:14" ht="15.75" thickBot="1">
      <c r="B86" s="823" t="s">
        <v>953</v>
      </c>
      <c r="C86" s="824"/>
      <c r="D86" s="824"/>
      <c r="E86" s="824"/>
      <c r="F86" s="824"/>
      <c r="G86" s="824"/>
      <c r="H86" s="824"/>
      <c r="I86" s="824"/>
      <c r="J86" s="824"/>
      <c r="K86" s="824"/>
      <c r="L86" s="824"/>
      <c r="M86" s="825"/>
      <c r="N86" s="52">
        <f>L83+L84+L85</f>
        <v>20971.772665561097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90877.681550764741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30</v>
      </c>
      <c r="N36" s="272">
        <f>K36/M36</f>
        <v>2167.6234341238132</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30</v>
      </c>
      <c r="N37" s="272">
        <f>K37/M37</f>
        <v>4161.8369935177216</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30</v>
      </c>
      <c r="N38" s="272">
        <f>K38/M38</f>
        <v>3468.197494598101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9.6611347339336664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9807.3190569735689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46080.00659729763</v>
      </c>
      <c r="N48" s="272">
        <f>K48*M48</f>
        <v>57600.008246622034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57600.008246622034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7">
        <f>VLOOKUP(A59,TRANSPORTE!A5:D123,4,FALSE)</f>
        <v>1225.9744865717296</v>
      </c>
      <c r="M59" s="828"/>
      <c r="N59" s="287">
        <f>K59*L59</f>
        <v>1532.4681082146619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1532.4681082146619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966.11347339336658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69905.908885203637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13981.181777040729</v>
      </c>
      <c r="M83" s="858"/>
      <c r="N83" s="51"/>
    </row>
    <row r="84" spans="1:14">
      <c r="B84" s="89" t="s">
        <v>973</v>
      </c>
      <c r="C84" s="90"/>
      <c r="D84" s="90"/>
      <c r="E84" s="90"/>
      <c r="F84" s="90"/>
      <c r="G84" s="90"/>
      <c r="H84" s="90"/>
      <c r="I84" s="87"/>
      <c r="J84" s="88"/>
      <c r="K84" s="304">
        <v>0.05</v>
      </c>
      <c r="L84" s="857">
        <f>N78*K84</f>
        <v>3495.2954442601822</v>
      </c>
      <c r="M84" s="858"/>
      <c r="N84" s="51"/>
    </row>
    <row r="85" spans="1:14" ht="15.75" thickBot="1">
      <c r="B85" s="91" t="s">
        <v>974</v>
      </c>
      <c r="C85" s="92"/>
      <c r="D85" s="92"/>
      <c r="E85" s="92"/>
      <c r="F85" s="92"/>
      <c r="G85" s="92"/>
      <c r="H85" s="92"/>
      <c r="I85" s="93"/>
      <c r="J85" s="94"/>
      <c r="K85" s="305">
        <v>0.05</v>
      </c>
      <c r="L85" s="859">
        <f>N78*K85</f>
        <v>3495.2954442601822</v>
      </c>
      <c r="M85" s="860"/>
      <c r="N85" s="51"/>
    </row>
    <row r="86" spans="1:14" ht="15.75" thickBot="1">
      <c r="B86" s="823" t="s">
        <v>953</v>
      </c>
      <c r="C86" s="824"/>
      <c r="D86" s="824"/>
      <c r="E86" s="824"/>
      <c r="F86" s="824"/>
      <c r="G86" s="824"/>
      <c r="H86" s="824"/>
      <c r="I86" s="824"/>
      <c r="J86" s="824"/>
      <c r="K86" s="824"/>
      <c r="L86" s="824"/>
      <c r="M86" s="825"/>
      <c r="N86" s="52">
        <f>L83+L84+L85</f>
        <v>20971.772665561097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90877.681550764741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45</v>
      </c>
      <c r="N37" s="272">
        <f>K37/M37</f>
        <v>2774.5579956784809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6538.2127046490459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48019.313012715902</v>
      </c>
      <c r="N48" s="272">
        <f>K48*M48</f>
        <v>62425.106916530676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441.93598514450082</v>
      </c>
      <c r="N49" s="272">
        <f>K49*M49</f>
        <v>39774.238663005075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102199.34557953576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110975.40076565696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22195.080153131392</v>
      </c>
      <c r="M83" s="858"/>
      <c r="N83" s="51"/>
    </row>
    <row r="84" spans="1:14">
      <c r="B84" s="89" t="s">
        <v>973</v>
      </c>
      <c r="C84" s="90"/>
      <c r="D84" s="90"/>
      <c r="E84" s="90"/>
      <c r="F84" s="90"/>
      <c r="G84" s="90"/>
      <c r="H84" s="90"/>
      <c r="I84" s="87"/>
      <c r="J84" s="88"/>
      <c r="K84" s="304">
        <v>0.05</v>
      </c>
      <c r="L84" s="857">
        <f>N78*K84</f>
        <v>5548.770038282848</v>
      </c>
      <c r="M84" s="858"/>
      <c r="N84" s="51"/>
    </row>
    <row r="85" spans="1:14" ht="15.75" thickBot="1">
      <c r="B85" s="91" t="s">
        <v>974</v>
      </c>
      <c r="C85" s="92"/>
      <c r="D85" s="92"/>
      <c r="E85" s="92"/>
      <c r="F85" s="92"/>
      <c r="G85" s="92"/>
      <c r="H85" s="92"/>
      <c r="I85" s="93"/>
      <c r="J85" s="94"/>
      <c r="K85" s="305">
        <v>0.05</v>
      </c>
      <c r="L85" s="859">
        <f>N78*K85</f>
        <v>5548.770038282848</v>
      </c>
      <c r="M85" s="860"/>
      <c r="N85" s="51"/>
    </row>
    <row r="86" spans="1:14" ht="15.75" thickBot="1">
      <c r="B86" s="823" t="s">
        <v>953</v>
      </c>
      <c r="C86" s="824"/>
      <c r="D86" s="824"/>
      <c r="E86" s="824"/>
      <c r="F86" s="824"/>
      <c r="G86" s="824"/>
      <c r="H86" s="824"/>
      <c r="I86" s="824"/>
      <c r="J86" s="824"/>
      <c r="K86" s="824"/>
      <c r="L86" s="824"/>
      <c r="M86" s="825"/>
      <c r="N86" s="52">
        <f>L83+L84+L85</f>
        <v>33292.620229697088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144268.02099535405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45</v>
      </c>
      <c r="N37" s="272">
        <f>K37/M37</f>
        <v>2774.5579956784809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6538.2127046490459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45465.591587293347</v>
      </c>
      <c r="N48" s="272">
        <f>K48*M48</f>
        <v>59105.269063481355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441.93598514450082</v>
      </c>
      <c r="N49" s="272">
        <f>K49*M49</f>
        <v>39774.238663005075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98879.507726486423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107655.56291260762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21531.112582521528</v>
      </c>
      <c r="M83" s="858"/>
      <c r="N83" s="51"/>
    </row>
    <row r="84" spans="1:14">
      <c r="B84" s="89" t="s">
        <v>973</v>
      </c>
      <c r="C84" s="90"/>
      <c r="D84" s="90"/>
      <c r="E84" s="90"/>
      <c r="F84" s="90"/>
      <c r="G84" s="90"/>
      <c r="H84" s="90"/>
      <c r="I84" s="87"/>
      <c r="J84" s="88"/>
      <c r="K84" s="304">
        <v>0.05</v>
      </c>
      <c r="L84" s="857">
        <f>N78*K84</f>
        <v>5382.7781456303819</v>
      </c>
      <c r="M84" s="858"/>
      <c r="N84" s="51"/>
    </row>
    <row r="85" spans="1:14" ht="15.75" thickBot="1">
      <c r="B85" s="91" t="s">
        <v>974</v>
      </c>
      <c r="C85" s="92"/>
      <c r="D85" s="92"/>
      <c r="E85" s="92"/>
      <c r="F85" s="92"/>
      <c r="G85" s="92"/>
      <c r="H85" s="92"/>
      <c r="I85" s="93"/>
      <c r="J85" s="94"/>
      <c r="K85" s="305">
        <v>0.05</v>
      </c>
      <c r="L85" s="859">
        <f>N78*K85</f>
        <v>5382.7781456303819</v>
      </c>
      <c r="M85" s="860"/>
      <c r="N85" s="51"/>
    </row>
    <row r="86" spans="1:14" ht="15.75" thickBot="1">
      <c r="B86" s="823" t="s">
        <v>953</v>
      </c>
      <c r="C86" s="824"/>
      <c r="D86" s="824"/>
      <c r="E86" s="824"/>
      <c r="F86" s="824"/>
      <c r="G86" s="824"/>
      <c r="H86" s="824"/>
      <c r="I86" s="824"/>
      <c r="J86" s="824"/>
      <c r="K86" s="824"/>
      <c r="L86" s="824"/>
      <c r="M86" s="825"/>
      <c r="N86" s="52">
        <f>L83+L84+L85</f>
        <v>32296.668873782291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139952.23178638992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45</v>
      </c>
      <c r="N37" s="272">
        <f>K37/M37</f>
        <v>2774.5579956784809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6538.2127046490459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48019.313012715902</v>
      </c>
      <c r="N48" s="272">
        <f>K48*M48</f>
        <v>62425.106916530676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441.93598514450082</v>
      </c>
      <c r="N49" s="272">
        <f>K49*M49</f>
        <v>39774.238663005075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102199.34557953576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110975.40076565696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22195.080153131392</v>
      </c>
      <c r="M83" s="858"/>
      <c r="N83" s="51"/>
    </row>
    <row r="84" spans="1:14">
      <c r="B84" s="89" t="s">
        <v>973</v>
      </c>
      <c r="C84" s="90"/>
      <c r="D84" s="90"/>
      <c r="E84" s="90"/>
      <c r="F84" s="90"/>
      <c r="G84" s="90"/>
      <c r="H84" s="90"/>
      <c r="I84" s="87"/>
      <c r="J84" s="88"/>
      <c r="K84" s="304">
        <v>0.05</v>
      </c>
      <c r="L84" s="857">
        <f>N78*K84</f>
        <v>5548.770038282848</v>
      </c>
      <c r="M84" s="858"/>
      <c r="N84" s="51"/>
    </row>
    <row r="85" spans="1:14" ht="15.75" thickBot="1">
      <c r="B85" s="91" t="s">
        <v>974</v>
      </c>
      <c r="C85" s="92"/>
      <c r="D85" s="92"/>
      <c r="E85" s="92"/>
      <c r="F85" s="92"/>
      <c r="G85" s="92"/>
      <c r="H85" s="92"/>
      <c r="I85" s="93"/>
      <c r="J85" s="94"/>
      <c r="K85" s="305">
        <v>0.05</v>
      </c>
      <c r="L85" s="859">
        <f>N78*K85</f>
        <v>5548.770038282848</v>
      </c>
      <c r="M85" s="860"/>
      <c r="N85" s="51"/>
    </row>
    <row r="86" spans="1:14" ht="15.75" thickBot="1">
      <c r="B86" s="823" t="s">
        <v>953</v>
      </c>
      <c r="C86" s="824"/>
      <c r="D86" s="824"/>
      <c r="E86" s="824"/>
      <c r="F86" s="824"/>
      <c r="G86" s="824"/>
      <c r="H86" s="824"/>
      <c r="I86" s="824"/>
      <c r="J86" s="824"/>
      <c r="K86" s="824"/>
      <c r="L86" s="824"/>
      <c r="M86" s="825"/>
      <c r="N86" s="52">
        <f>L83+L84+L85</f>
        <v>33292.620229697088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144268.02099535405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45</v>
      </c>
      <c r="N37" s="272">
        <f>K37/M37</f>
        <v>2774.5579956784809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6538.2127046490459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45465.591587293347</v>
      </c>
      <c r="N48" s="272">
        <f>K48*M48</f>
        <v>59105.269063481355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441.93598514450082</v>
      </c>
      <c r="N49" s="272">
        <f>K49*M49</f>
        <v>39774.238663005075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98879.507726486423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107655.56291260762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21531.112582521528</v>
      </c>
      <c r="M83" s="858"/>
      <c r="N83" s="51"/>
    </row>
    <row r="84" spans="1:14">
      <c r="B84" s="89" t="s">
        <v>973</v>
      </c>
      <c r="C84" s="90"/>
      <c r="D84" s="90"/>
      <c r="E84" s="90"/>
      <c r="F84" s="90"/>
      <c r="G84" s="90"/>
      <c r="H84" s="90"/>
      <c r="I84" s="87"/>
      <c r="J84" s="88"/>
      <c r="K84" s="304">
        <v>0.05</v>
      </c>
      <c r="L84" s="857">
        <f>N78*K84</f>
        <v>5382.7781456303819</v>
      </c>
      <c r="M84" s="858"/>
      <c r="N84" s="51"/>
    </row>
    <row r="85" spans="1:14" ht="15.75" thickBot="1">
      <c r="B85" s="91" t="s">
        <v>974</v>
      </c>
      <c r="C85" s="92"/>
      <c r="D85" s="92"/>
      <c r="E85" s="92"/>
      <c r="F85" s="92"/>
      <c r="G85" s="92"/>
      <c r="H85" s="92"/>
      <c r="I85" s="93"/>
      <c r="J85" s="94"/>
      <c r="K85" s="305">
        <v>0.05</v>
      </c>
      <c r="L85" s="859">
        <f>N78*K85</f>
        <v>5382.7781456303819</v>
      </c>
      <c r="M85" s="860"/>
      <c r="N85" s="51"/>
    </row>
    <row r="86" spans="1:14" ht="15.75" thickBot="1">
      <c r="B86" s="823" t="s">
        <v>953</v>
      </c>
      <c r="C86" s="824"/>
      <c r="D86" s="824"/>
      <c r="E86" s="824"/>
      <c r="F86" s="824"/>
      <c r="G86" s="824"/>
      <c r="H86" s="824"/>
      <c r="I86" s="824"/>
      <c r="J86" s="824"/>
      <c r="K86" s="824"/>
      <c r="L86" s="824"/>
      <c r="M86" s="825"/>
      <c r="N86" s="52">
        <f>L83+L84+L85</f>
        <v>32296.668873782291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139952.23178638992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45</v>
      </c>
      <c r="N37" s="272">
        <f>K37/M37</f>
        <v>2774.5579956784809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6538.2127046490459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48019.313012715902</v>
      </c>
      <c r="N48" s="272">
        <f>K48*M48</f>
        <v>62425.106916530676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62425.106916530676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71201.16210265187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14240.232420530374</v>
      </c>
      <c r="M83" s="858"/>
      <c r="N83" s="51"/>
    </row>
    <row r="84" spans="1:14">
      <c r="B84" s="89" t="s">
        <v>973</v>
      </c>
      <c r="C84" s="90"/>
      <c r="D84" s="90"/>
      <c r="E84" s="90"/>
      <c r="F84" s="90"/>
      <c r="G84" s="90"/>
      <c r="H84" s="90"/>
      <c r="I84" s="87"/>
      <c r="J84" s="88"/>
      <c r="K84" s="304">
        <v>0.05</v>
      </c>
      <c r="L84" s="857">
        <f>N78*K84</f>
        <v>3560.0581051325935</v>
      </c>
      <c r="M84" s="858"/>
      <c r="N84" s="51"/>
    </row>
    <row r="85" spans="1:14" ht="15.75" thickBot="1">
      <c r="B85" s="91" t="s">
        <v>974</v>
      </c>
      <c r="C85" s="92"/>
      <c r="D85" s="92"/>
      <c r="E85" s="92"/>
      <c r="F85" s="92"/>
      <c r="G85" s="92"/>
      <c r="H85" s="92"/>
      <c r="I85" s="93"/>
      <c r="J85" s="94"/>
      <c r="K85" s="305">
        <v>0.05</v>
      </c>
      <c r="L85" s="859">
        <f>N78*K85</f>
        <v>3560.0581051325935</v>
      </c>
      <c r="M85" s="860"/>
      <c r="N85" s="51"/>
    </row>
    <row r="86" spans="1:14" ht="15.75" thickBot="1">
      <c r="B86" s="823" t="s">
        <v>953</v>
      </c>
      <c r="C86" s="824"/>
      <c r="D86" s="824"/>
      <c r="E86" s="824"/>
      <c r="F86" s="824"/>
      <c r="G86" s="824"/>
      <c r="H86" s="824"/>
      <c r="I86" s="824"/>
      <c r="J86" s="824"/>
      <c r="K86" s="824"/>
      <c r="L86" s="824"/>
      <c r="M86" s="825"/>
      <c r="N86" s="52">
        <f>L83+L84+L85</f>
        <v>21360.348630795561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92561.510733447431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45</v>
      </c>
      <c r="N37" s="272">
        <f>K37/M37</f>
        <v>2774.5579956784809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6538.2127046490459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45465.591587293347</v>
      </c>
      <c r="N48" s="272">
        <f>K48*M48</f>
        <v>59105.269063481355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59105.269063481355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67881.324249602549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13576.26484992051</v>
      </c>
      <c r="M83" s="858"/>
      <c r="N83" s="51"/>
    </row>
    <row r="84" spans="1:14">
      <c r="B84" s="89" t="s">
        <v>973</v>
      </c>
      <c r="C84" s="90"/>
      <c r="D84" s="90"/>
      <c r="E84" s="90"/>
      <c r="F84" s="90"/>
      <c r="G84" s="90"/>
      <c r="H84" s="90"/>
      <c r="I84" s="87"/>
      <c r="J84" s="88"/>
      <c r="K84" s="304">
        <v>0.05</v>
      </c>
      <c r="L84" s="857">
        <f>N78*K84</f>
        <v>3394.0662124801274</v>
      </c>
      <c r="M84" s="858"/>
      <c r="N84" s="51"/>
    </row>
    <row r="85" spans="1:14" ht="15.75" thickBot="1">
      <c r="B85" s="91" t="s">
        <v>974</v>
      </c>
      <c r="C85" s="92"/>
      <c r="D85" s="92"/>
      <c r="E85" s="92"/>
      <c r="F85" s="92"/>
      <c r="G85" s="92"/>
      <c r="H85" s="92"/>
      <c r="I85" s="93"/>
      <c r="J85" s="94"/>
      <c r="K85" s="305">
        <v>0.05</v>
      </c>
      <c r="L85" s="859">
        <f>N78*K85</f>
        <v>3394.0662124801274</v>
      </c>
      <c r="M85" s="860"/>
      <c r="N85" s="51"/>
    </row>
    <row r="86" spans="1:14" ht="15.75" thickBot="1">
      <c r="B86" s="823" t="s">
        <v>953</v>
      </c>
      <c r="C86" s="824"/>
      <c r="D86" s="824"/>
      <c r="E86" s="824"/>
      <c r="F86" s="824"/>
      <c r="G86" s="824"/>
      <c r="H86" s="824"/>
      <c r="I86" s="824"/>
      <c r="J86" s="824"/>
      <c r="K86" s="824"/>
      <c r="L86" s="824"/>
      <c r="M86" s="825"/>
      <c r="N86" s="52">
        <f>L83+L84+L85</f>
        <v>20364.397274880765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88245.721524483321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45</v>
      </c>
      <c r="N37" s="272">
        <f>K37/M37</f>
        <v>2774.5579956784809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6538.2127046490459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48019.313012715902</v>
      </c>
      <c r="N48" s="272">
        <f>K48*M48</f>
        <v>62425.106916530676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62425.106916530676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71201.16210265187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14240.232420530374</v>
      </c>
      <c r="M83" s="858"/>
      <c r="N83" s="51"/>
    </row>
    <row r="84" spans="1:14">
      <c r="B84" s="89" t="s">
        <v>973</v>
      </c>
      <c r="C84" s="90"/>
      <c r="D84" s="90"/>
      <c r="E84" s="90"/>
      <c r="F84" s="90"/>
      <c r="G84" s="90"/>
      <c r="H84" s="90"/>
      <c r="I84" s="87"/>
      <c r="J84" s="88"/>
      <c r="K84" s="304">
        <v>0.05</v>
      </c>
      <c r="L84" s="857">
        <f>N78*K84</f>
        <v>3560.0581051325935</v>
      </c>
      <c r="M84" s="858"/>
      <c r="N84" s="51"/>
    </row>
    <row r="85" spans="1:14" ht="15.75" thickBot="1">
      <c r="B85" s="91" t="s">
        <v>974</v>
      </c>
      <c r="C85" s="92"/>
      <c r="D85" s="92"/>
      <c r="E85" s="92"/>
      <c r="F85" s="92"/>
      <c r="G85" s="92"/>
      <c r="H85" s="92"/>
      <c r="I85" s="93"/>
      <c r="J85" s="94"/>
      <c r="K85" s="305">
        <v>0.05</v>
      </c>
      <c r="L85" s="859">
        <f>N78*K85</f>
        <v>3560.0581051325935</v>
      </c>
      <c r="M85" s="860"/>
      <c r="N85" s="51"/>
    </row>
    <row r="86" spans="1:14" ht="15.75" thickBot="1">
      <c r="B86" s="823" t="s">
        <v>953</v>
      </c>
      <c r="C86" s="824"/>
      <c r="D86" s="824"/>
      <c r="E86" s="824"/>
      <c r="F86" s="824"/>
      <c r="G86" s="824"/>
      <c r="H86" s="824"/>
      <c r="I86" s="824"/>
      <c r="J86" s="824"/>
      <c r="K86" s="824"/>
      <c r="L86" s="824"/>
      <c r="M86" s="825"/>
      <c r="N86" s="52">
        <f>L83+L84+L85</f>
        <v>21360.348630795561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92561.510733447431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45</v>
      </c>
      <c r="N37" s="272">
        <f>K37/M37</f>
        <v>2774.5579956784809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6538.2127046490459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45465.591587293347</v>
      </c>
      <c r="N48" s="272">
        <f>K48*M48</f>
        <v>59105.269063481355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59105.269063481355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67881.324249602549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13576.26484992051</v>
      </c>
      <c r="M83" s="858"/>
      <c r="N83" s="51"/>
    </row>
    <row r="84" spans="1:14">
      <c r="B84" s="89" t="s">
        <v>973</v>
      </c>
      <c r="C84" s="90"/>
      <c r="D84" s="90"/>
      <c r="E84" s="90"/>
      <c r="F84" s="90"/>
      <c r="G84" s="90"/>
      <c r="H84" s="90"/>
      <c r="I84" s="87"/>
      <c r="J84" s="88"/>
      <c r="K84" s="304">
        <v>0.05</v>
      </c>
      <c r="L84" s="857">
        <f>N78*K84</f>
        <v>3394.0662124801274</v>
      </c>
      <c r="M84" s="858"/>
      <c r="N84" s="51"/>
    </row>
    <row r="85" spans="1:14" ht="15.75" thickBot="1">
      <c r="B85" s="91" t="s">
        <v>974</v>
      </c>
      <c r="C85" s="92"/>
      <c r="D85" s="92"/>
      <c r="E85" s="92"/>
      <c r="F85" s="92"/>
      <c r="G85" s="92"/>
      <c r="H85" s="92"/>
      <c r="I85" s="93"/>
      <c r="J85" s="94"/>
      <c r="K85" s="305">
        <v>0.05</v>
      </c>
      <c r="L85" s="859">
        <f>N78*K85</f>
        <v>3394.0662124801274</v>
      </c>
      <c r="M85" s="860"/>
      <c r="N85" s="51"/>
    </row>
    <row r="86" spans="1:14" ht="15.75" thickBot="1">
      <c r="B86" s="823" t="s">
        <v>953</v>
      </c>
      <c r="C86" s="824"/>
      <c r="D86" s="824"/>
      <c r="E86" s="824"/>
      <c r="F86" s="824"/>
      <c r="G86" s="824"/>
      <c r="H86" s="824"/>
      <c r="I86" s="824"/>
      <c r="J86" s="824"/>
      <c r="K86" s="824"/>
      <c r="L86" s="824"/>
      <c r="M86" s="825"/>
      <c r="N86" s="52">
        <f>L83+L84+L85</f>
        <v>20364.397274880765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88245.721524483321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441.93598514450082</v>
      </c>
      <c r="N48" s="272">
        <f>K48*M48</f>
        <v>441.93598514450082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441.93598514450082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441.93598514450082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88.387197028900175</v>
      </c>
      <c r="M83" s="858"/>
      <c r="N83" s="51"/>
    </row>
    <row r="84" spans="1:14">
      <c r="B84" s="89" t="s">
        <v>973</v>
      </c>
      <c r="C84" s="90"/>
      <c r="D84" s="90"/>
      <c r="E84" s="90"/>
      <c r="F84" s="90"/>
      <c r="G84" s="90"/>
      <c r="H84" s="90"/>
      <c r="I84" s="87"/>
      <c r="J84" s="88"/>
      <c r="K84" s="304">
        <v>0.05</v>
      </c>
      <c r="L84" s="857">
        <f>N78*K84</f>
        <v>22.096799257225044</v>
      </c>
      <c r="M84" s="858"/>
      <c r="N84" s="51"/>
    </row>
    <row r="85" spans="1:14" ht="15.75" thickBot="1">
      <c r="B85" s="91" t="s">
        <v>974</v>
      </c>
      <c r="C85" s="92"/>
      <c r="D85" s="92"/>
      <c r="E85" s="92"/>
      <c r="F85" s="92"/>
      <c r="G85" s="92"/>
      <c r="H85" s="92"/>
      <c r="I85" s="93"/>
      <c r="J85" s="94"/>
      <c r="K85" s="305">
        <v>0.05</v>
      </c>
      <c r="L85" s="859">
        <f>N78*K85</f>
        <v>22.096799257225044</v>
      </c>
      <c r="M85" s="860"/>
      <c r="N85" s="51"/>
    </row>
    <row r="86" spans="1:14" ht="15.75" thickBot="1">
      <c r="B86" s="823" t="s">
        <v>953</v>
      </c>
      <c r="C86" s="824"/>
      <c r="D86" s="824"/>
      <c r="E86" s="824"/>
      <c r="F86" s="824"/>
      <c r="G86" s="824"/>
      <c r="H86" s="824"/>
      <c r="I86" s="824"/>
      <c r="J86" s="824"/>
      <c r="K86" s="824"/>
      <c r="L86" s="824"/>
      <c r="M86" s="825"/>
      <c r="N86" s="52">
        <f>L83+L84+L85</f>
        <v>132.58079554335026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574.51678068785111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45</v>
      </c>
      <c r="N37" s="272">
        <f>K37/M37</f>
        <v>2774.5579956784809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6538.2127046490459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45465.591587293347</v>
      </c>
      <c r="N48" s="272">
        <f>K48*M48</f>
        <v>59105.269063481355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441.93598514450082</v>
      </c>
      <c r="N49" s="272">
        <f>K49*M49</f>
        <v>39774.238663005075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98879.507726486423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107655.56291260762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21531.112582521528</v>
      </c>
      <c r="M83" s="858"/>
      <c r="N83" s="51"/>
    </row>
    <row r="84" spans="1:14">
      <c r="B84" s="89" t="s">
        <v>973</v>
      </c>
      <c r="C84" s="90"/>
      <c r="D84" s="90"/>
      <c r="E84" s="90"/>
      <c r="F84" s="90"/>
      <c r="G84" s="90"/>
      <c r="H84" s="90"/>
      <c r="I84" s="87"/>
      <c r="J84" s="88"/>
      <c r="K84" s="304">
        <v>0.05</v>
      </c>
      <c r="L84" s="857">
        <f>N78*K84</f>
        <v>5382.7781456303819</v>
      </c>
      <c r="M84" s="858"/>
      <c r="N84" s="51"/>
    </row>
    <row r="85" spans="1:14" ht="15.75" thickBot="1">
      <c r="B85" s="91" t="s">
        <v>974</v>
      </c>
      <c r="C85" s="92"/>
      <c r="D85" s="92"/>
      <c r="E85" s="92"/>
      <c r="F85" s="92"/>
      <c r="G85" s="92"/>
      <c r="H85" s="92"/>
      <c r="I85" s="93"/>
      <c r="J85" s="94"/>
      <c r="K85" s="305">
        <v>0.05</v>
      </c>
      <c r="L85" s="859">
        <f>N78*K85</f>
        <v>5382.7781456303819</v>
      </c>
      <c r="M85" s="860"/>
      <c r="N85" s="51"/>
    </row>
    <row r="86" spans="1:14" ht="15.75" thickBot="1">
      <c r="B86" s="823" t="s">
        <v>953</v>
      </c>
      <c r="C86" s="824"/>
      <c r="D86" s="824"/>
      <c r="E86" s="824"/>
      <c r="F86" s="824"/>
      <c r="G86" s="824"/>
      <c r="H86" s="824"/>
      <c r="I86" s="824"/>
      <c r="J86" s="824"/>
      <c r="K86" s="824"/>
      <c r="L86" s="824"/>
      <c r="M86" s="825"/>
      <c r="N86" s="52">
        <f>L83+L84+L85</f>
        <v>32296.668873782291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139952.23178638992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45</v>
      </c>
      <c r="N37" s="272">
        <f>K37/M37</f>
        <v>2774.5579956784809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6538.2127046490459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45465.591587293347</v>
      </c>
      <c r="N48" s="272">
        <f>K48*M48</f>
        <v>59105.269063481355</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441.93598514450082</v>
      </c>
      <c r="N49" s="272">
        <f>K49*M49</f>
        <v>39774.238663005075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98879.507726486423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107655.56291260762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21531.112582521528</v>
      </c>
      <c r="M83" s="858"/>
      <c r="N83" s="51"/>
    </row>
    <row r="84" spans="1:14">
      <c r="B84" s="89" t="s">
        <v>973</v>
      </c>
      <c r="C84" s="90"/>
      <c r="D84" s="90"/>
      <c r="E84" s="90"/>
      <c r="F84" s="90"/>
      <c r="G84" s="90"/>
      <c r="H84" s="90"/>
      <c r="I84" s="87"/>
      <c r="J84" s="88"/>
      <c r="K84" s="304">
        <v>0.05</v>
      </c>
      <c r="L84" s="857">
        <f>N78*K84</f>
        <v>5382.7781456303819</v>
      </c>
      <c r="M84" s="858"/>
      <c r="N84" s="51"/>
    </row>
    <row r="85" spans="1:14" ht="15.75" thickBot="1">
      <c r="B85" s="91" t="s">
        <v>974</v>
      </c>
      <c r="C85" s="92"/>
      <c r="D85" s="92"/>
      <c r="E85" s="92"/>
      <c r="F85" s="92"/>
      <c r="G85" s="92"/>
      <c r="H85" s="92"/>
      <c r="I85" s="93"/>
      <c r="J85" s="94"/>
      <c r="K85" s="305">
        <v>0.05</v>
      </c>
      <c r="L85" s="859">
        <f>N78*K85</f>
        <v>5382.7781456303819</v>
      </c>
      <c r="M85" s="860"/>
      <c r="N85" s="51"/>
    </row>
    <row r="86" spans="1:14" ht="15.75" thickBot="1">
      <c r="B86" s="823" t="s">
        <v>953</v>
      </c>
      <c r="C86" s="824"/>
      <c r="D86" s="824"/>
      <c r="E86" s="824"/>
      <c r="F86" s="824"/>
      <c r="G86" s="824"/>
      <c r="H86" s="824"/>
      <c r="I86" s="824"/>
      <c r="J86" s="824"/>
      <c r="K86" s="824"/>
      <c r="L86" s="824"/>
      <c r="M86" s="825"/>
      <c r="N86" s="52">
        <f>L83+L84+L85</f>
        <v>32296.668873782291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139952.23178638992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45</v>
      </c>
      <c r="N37" s="272">
        <f>K37/M37</f>
        <v>2774.5579956784809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6538.2127046490459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45465.591587293347</v>
      </c>
      <c r="N48" s="272">
        <f>K48*M48</f>
        <v>59105.269063481355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59105.269063481355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67881.324249602549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13576.26484992051</v>
      </c>
      <c r="M83" s="858"/>
      <c r="N83" s="51"/>
    </row>
    <row r="84" spans="1:14">
      <c r="B84" s="89" t="s">
        <v>973</v>
      </c>
      <c r="C84" s="90"/>
      <c r="D84" s="90"/>
      <c r="E84" s="90"/>
      <c r="F84" s="90"/>
      <c r="G84" s="90"/>
      <c r="H84" s="90"/>
      <c r="I84" s="87"/>
      <c r="J84" s="88"/>
      <c r="K84" s="304">
        <v>0.05</v>
      </c>
      <c r="L84" s="857">
        <f>N78*K84</f>
        <v>3394.0662124801274</v>
      </c>
      <c r="M84" s="858"/>
      <c r="N84" s="51"/>
    </row>
    <row r="85" spans="1:14" ht="15.75" thickBot="1">
      <c r="B85" s="91" t="s">
        <v>974</v>
      </c>
      <c r="C85" s="92"/>
      <c r="D85" s="92"/>
      <c r="E85" s="92"/>
      <c r="F85" s="92"/>
      <c r="G85" s="92"/>
      <c r="H85" s="92"/>
      <c r="I85" s="93"/>
      <c r="J85" s="94"/>
      <c r="K85" s="305">
        <v>0.05</v>
      </c>
      <c r="L85" s="859">
        <f>N78*K85</f>
        <v>3394.0662124801274</v>
      </c>
      <c r="M85" s="860"/>
      <c r="N85" s="51"/>
    </row>
    <row r="86" spans="1:14" ht="15.75" thickBot="1">
      <c r="B86" s="823" t="s">
        <v>953</v>
      </c>
      <c r="C86" s="824"/>
      <c r="D86" s="824"/>
      <c r="E86" s="824"/>
      <c r="F86" s="824"/>
      <c r="G86" s="824"/>
      <c r="H86" s="824"/>
      <c r="I86" s="824"/>
      <c r="J86" s="824"/>
      <c r="K86" s="824"/>
      <c r="L86" s="824"/>
      <c r="M86" s="825"/>
      <c r="N86" s="52">
        <f>L83+L84+L85</f>
        <v>20364.397274880765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88245.721524483321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45</v>
      </c>
      <c r="N36" s="272">
        <f>K36/M36</f>
        <v>1445.0822894158755</v>
      </c>
    </row>
    <row r="37" spans="1:14">
      <c r="A37" s="113" t="s">
        <v>271</v>
      </c>
      <c r="B37" s="836" t="str">
        <f>VLOOKUP(A37,EQUIPOS!A7:D154,3,FALSE)</f>
        <v>Motoniveladora, potencia 140 HP, ancho de cuchilla 3,66 m, peso 11 ton.</v>
      </c>
      <c r="C37" s="837"/>
      <c r="D37" s="837"/>
      <c r="E37" s="837"/>
      <c r="F37" s="837"/>
      <c r="G37" s="837"/>
      <c r="H37" s="838"/>
      <c r="I37" s="267"/>
      <c r="J37" s="268"/>
      <c r="K37" s="269">
        <f>VLOOKUP(A37,EQUIPOS!A7:D164,4,FALSE)</f>
        <v>124855.10980553164</v>
      </c>
      <c r="L37" s="270"/>
      <c r="M37" s="271">
        <v>45</v>
      </c>
      <c r="N37" s="272">
        <f>K37/M37</f>
        <v>2774.5579956784809</v>
      </c>
    </row>
    <row r="38" spans="1:14">
      <c r="A38" t="s">
        <v>365</v>
      </c>
      <c r="B38" s="836" t="str">
        <f>VLOOKUP(A38,EQUIPOS!A8:D154,3,FALSE)</f>
        <v xml:space="preserve">Vibrocompatador, potencia 153 HP, peso 10 Ton. </v>
      </c>
      <c r="C38" s="837"/>
      <c r="D38" s="837"/>
      <c r="E38" s="837"/>
      <c r="F38" s="837"/>
      <c r="G38" s="837"/>
      <c r="H38" s="838"/>
      <c r="I38" s="267"/>
      <c r="J38" s="268"/>
      <c r="K38" s="269">
        <f>VLOOKUP(A38,EQUIPOS!A8:D165,4,FALSE)</f>
        <v>104045.92483794304</v>
      </c>
      <c r="L38" s="270"/>
      <c r="M38" s="271">
        <v>45</v>
      </c>
      <c r="N38" s="272">
        <f>K38/M38</f>
        <v>2312.131663065401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6.4407564892891109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6538.2127046490459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45465.591587293347</v>
      </c>
      <c r="N48" s="272">
        <f>K48*M48</f>
        <v>59105.269063481355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59105.269063481355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7">
        <f>VLOOKUP(A59,TRANSPORTE!A5:D123,4,FALSE)</f>
        <v>1225.9744865717296</v>
      </c>
      <c r="M59" s="828"/>
      <c r="N59" s="287">
        <f>K59*L59</f>
        <v>1593.7668325432485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60">
        <f>SUM(N70:N75)</f>
        <v>644.07564892891105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67881.324249602549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13576.26484992051</v>
      </c>
      <c r="M83" s="858"/>
      <c r="N83" s="51"/>
    </row>
    <row r="84" spans="1:14">
      <c r="B84" s="89" t="s">
        <v>973</v>
      </c>
      <c r="C84" s="90"/>
      <c r="D84" s="90"/>
      <c r="E84" s="90"/>
      <c r="F84" s="90"/>
      <c r="G84" s="90"/>
      <c r="H84" s="90"/>
      <c r="I84" s="87"/>
      <c r="J84" s="88"/>
      <c r="K84" s="304">
        <v>0.05</v>
      </c>
      <c r="L84" s="857">
        <f>N78*K84</f>
        <v>3394.0662124801274</v>
      </c>
      <c r="M84" s="858"/>
      <c r="N84" s="51"/>
    </row>
    <row r="85" spans="1:14" ht="15.75" thickBot="1">
      <c r="B85" s="91" t="s">
        <v>974</v>
      </c>
      <c r="C85" s="92"/>
      <c r="D85" s="92"/>
      <c r="E85" s="92"/>
      <c r="F85" s="92"/>
      <c r="G85" s="92"/>
      <c r="H85" s="92"/>
      <c r="I85" s="93"/>
      <c r="J85" s="94"/>
      <c r="K85" s="305">
        <v>0.05</v>
      </c>
      <c r="L85" s="859">
        <f>N78*K85</f>
        <v>3394.0662124801274</v>
      </c>
      <c r="M85" s="860"/>
      <c r="N85" s="51"/>
    </row>
    <row r="86" spans="1:14" ht="15.75" thickBot="1">
      <c r="B86" s="823" t="s">
        <v>953</v>
      </c>
      <c r="C86" s="824"/>
      <c r="D86" s="824"/>
      <c r="E86" s="824"/>
      <c r="F86" s="824"/>
      <c r="G86" s="824"/>
      <c r="H86" s="824"/>
      <c r="I86" s="824"/>
      <c r="J86" s="824"/>
      <c r="K86" s="824"/>
      <c r="L86" s="824"/>
      <c r="M86" s="825"/>
      <c r="N86" s="52">
        <f>L83+L84+L85</f>
        <v>20364.397274880765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88245.721524483321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441.93598514450082</v>
      </c>
      <c r="N48" s="272">
        <f>K48*M48</f>
        <v>441.93598514450082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441.93598514450082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441.93598514450082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88.387197028900175</v>
      </c>
      <c r="M83" s="858"/>
      <c r="N83" s="51"/>
    </row>
    <row r="84" spans="1:14">
      <c r="B84" s="89" t="s">
        <v>973</v>
      </c>
      <c r="C84" s="90"/>
      <c r="D84" s="90"/>
      <c r="E84" s="90"/>
      <c r="F84" s="90"/>
      <c r="G84" s="90"/>
      <c r="H84" s="90"/>
      <c r="I84" s="87"/>
      <c r="J84" s="88"/>
      <c r="K84" s="304">
        <v>0.05</v>
      </c>
      <c r="L84" s="857">
        <f>N78*K84</f>
        <v>22.096799257225044</v>
      </c>
      <c r="M84" s="858"/>
      <c r="N84" s="51"/>
    </row>
    <row r="85" spans="1:14" ht="15.75" thickBot="1">
      <c r="B85" s="91" t="s">
        <v>974</v>
      </c>
      <c r="C85" s="92"/>
      <c r="D85" s="92"/>
      <c r="E85" s="92"/>
      <c r="F85" s="92"/>
      <c r="G85" s="92"/>
      <c r="H85" s="92"/>
      <c r="I85" s="93"/>
      <c r="J85" s="94"/>
      <c r="K85" s="305">
        <v>0.05</v>
      </c>
      <c r="L85" s="859">
        <f>N78*K85</f>
        <v>22.096799257225044</v>
      </c>
      <c r="M85" s="860"/>
      <c r="N85" s="51"/>
    </row>
    <row r="86" spans="1:14" ht="15.75" thickBot="1">
      <c r="B86" s="823" t="s">
        <v>953</v>
      </c>
      <c r="C86" s="824"/>
      <c r="D86" s="824"/>
      <c r="E86" s="824"/>
      <c r="F86" s="824"/>
      <c r="G86" s="824"/>
      <c r="H86" s="824"/>
      <c r="I86" s="824"/>
      <c r="J86" s="824"/>
      <c r="K86" s="824"/>
      <c r="L86" s="824"/>
      <c r="M86" s="825"/>
      <c r="N86" s="52">
        <f>L83+L84+L85</f>
        <v>132.58079554335026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574.51678068785111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452"/>
      <c r="L30" s="834" t="s">
        <v>945</v>
      </c>
      <c r="M30" s="835"/>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1805.3414796126847</v>
      </c>
      <c r="N48" s="272">
        <f>K48*M48</f>
        <v>1805.3414796126847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1805.3414796126847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1805.3414796126847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361.06829592253695</v>
      </c>
      <c r="M83" s="858"/>
      <c r="N83" s="51"/>
    </row>
    <row r="84" spans="1:14">
      <c r="B84" s="89" t="s">
        <v>973</v>
      </c>
      <c r="C84" s="90"/>
      <c r="D84" s="90"/>
      <c r="E84" s="90"/>
      <c r="F84" s="90"/>
      <c r="G84" s="90"/>
      <c r="H84" s="90"/>
      <c r="I84" s="87"/>
      <c r="J84" s="88"/>
      <c r="K84" s="304">
        <v>0.05</v>
      </c>
      <c r="L84" s="857">
        <f>N78*K84</f>
        <v>90.267073980634237</v>
      </c>
      <c r="M84" s="858"/>
      <c r="N84" s="51"/>
    </row>
    <row r="85" spans="1:14" ht="15.75" thickBot="1">
      <c r="B85" s="91" t="s">
        <v>974</v>
      </c>
      <c r="C85" s="92"/>
      <c r="D85" s="92"/>
      <c r="E85" s="92"/>
      <c r="F85" s="92"/>
      <c r="G85" s="92"/>
      <c r="H85" s="92"/>
      <c r="I85" s="93"/>
      <c r="J85" s="94"/>
      <c r="K85" s="305">
        <v>0.05</v>
      </c>
      <c r="L85" s="859">
        <f>N78*K85</f>
        <v>90.267073980634237</v>
      </c>
      <c r="M85" s="860"/>
      <c r="N85" s="51"/>
    </row>
    <row r="86" spans="1:14" ht="15.75" thickBot="1">
      <c r="B86" s="823" t="s">
        <v>953</v>
      </c>
      <c r="C86" s="824"/>
      <c r="D86" s="824"/>
      <c r="E86" s="824"/>
      <c r="F86" s="824"/>
      <c r="G86" s="824"/>
      <c r="H86" s="824"/>
      <c r="I86" s="824"/>
      <c r="J86" s="824"/>
      <c r="K86" s="824"/>
      <c r="L86" s="824"/>
      <c r="M86" s="825"/>
      <c r="N86" s="52">
        <f>L83+L84+L85</f>
        <v>541.60244388380545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2346.9439234964902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1708.9466671703865</v>
      </c>
      <c r="N48" s="272">
        <f>K48*M48</f>
        <v>1708.9466671703865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1708.9466671703865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1708.9466671703865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341.78933343407732</v>
      </c>
      <c r="M83" s="858"/>
      <c r="N83" s="51"/>
    </row>
    <row r="84" spans="1:14">
      <c r="B84" s="89" t="s">
        <v>973</v>
      </c>
      <c r="C84" s="90"/>
      <c r="D84" s="90"/>
      <c r="E84" s="90"/>
      <c r="F84" s="90"/>
      <c r="G84" s="90"/>
      <c r="H84" s="90"/>
      <c r="I84" s="87"/>
      <c r="J84" s="88"/>
      <c r="K84" s="304">
        <v>0.05</v>
      </c>
      <c r="L84" s="857">
        <f>N78*K84</f>
        <v>85.44733335851933</v>
      </c>
      <c r="M84" s="858"/>
      <c r="N84" s="51"/>
    </row>
    <row r="85" spans="1:14" ht="15.75" thickBot="1">
      <c r="B85" s="91" t="s">
        <v>974</v>
      </c>
      <c r="C85" s="92"/>
      <c r="D85" s="92"/>
      <c r="E85" s="92"/>
      <c r="F85" s="92"/>
      <c r="G85" s="92"/>
      <c r="H85" s="92"/>
      <c r="I85" s="93"/>
      <c r="J85" s="94"/>
      <c r="K85" s="305">
        <v>0.05</v>
      </c>
      <c r="L85" s="859">
        <f>N78*K85</f>
        <v>85.44733335851933</v>
      </c>
      <c r="M85" s="860"/>
      <c r="N85" s="51"/>
    </row>
    <row r="86" spans="1:14" ht="15.75" thickBot="1">
      <c r="B86" s="823" t="s">
        <v>953</v>
      </c>
      <c r="C86" s="824"/>
      <c r="D86" s="824"/>
      <c r="E86" s="824"/>
      <c r="F86" s="824"/>
      <c r="G86" s="824"/>
      <c r="H86" s="824"/>
      <c r="I86" s="824"/>
      <c r="J86" s="824"/>
      <c r="K86" s="824"/>
      <c r="L86" s="824"/>
      <c r="M86" s="825"/>
      <c r="N86" s="52">
        <f>L83+L84+L85</f>
        <v>512.68400015111604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2221.6306673215026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1661.4374486290649</v>
      </c>
      <c r="N48" s="272">
        <f>K48*M48</f>
        <v>1661.4374486290649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1661.4374486290649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1661.4374486290649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332.28748972581297</v>
      </c>
      <c r="M83" s="858"/>
      <c r="N83" s="51"/>
    </row>
    <row r="84" spans="1:14">
      <c r="B84" s="89" t="s">
        <v>973</v>
      </c>
      <c r="C84" s="90"/>
      <c r="D84" s="90"/>
      <c r="E84" s="90"/>
      <c r="F84" s="90"/>
      <c r="G84" s="90"/>
      <c r="H84" s="90"/>
      <c r="I84" s="87"/>
      <c r="J84" s="88"/>
      <c r="K84" s="304">
        <v>0.05</v>
      </c>
      <c r="L84" s="857">
        <f>N78*K84</f>
        <v>83.071872431453244</v>
      </c>
      <c r="M84" s="858"/>
      <c r="N84" s="51"/>
    </row>
    <row r="85" spans="1:14" ht="15.75" thickBot="1">
      <c r="B85" s="91" t="s">
        <v>974</v>
      </c>
      <c r="C85" s="92"/>
      <c r="D85" s="92"/>
      <c r="E85" s="92"/>
      <c r="F85" s="92"/>
      <c r="G85" s="92"/>
      <c r="H85" s="92"/>
      <c r="I85" s="93"/>
      <c r="J85" s="94"/>
      <c r="K85" s="305">
        <v>0.05</v>
      </c>
      <c r="L85" s="859">
        <f>N78*K85</f>
        <v>83.071872431453244</v>
      </c>
      <c r="M85" s="860"/>
      <c r="N85" s="51"/>
    </row>
    <row r="86" spans="1:14" ht="15.75" thickBot="1">
      <c r="B86" s="823" t="s">
        <v>953</v>
      </c>
      <c r="C86" s="824"/>
      <c r="D86" s="824"/>
      <c r="E86" s="824"/>
      <c r="F86" s="824"/>
      <c r="G86" s="824"/>
      <c r="H86" s="824"/>
      <c r="I86" s="824"/>
      <c r="J86" s="824"/>
      <c r="K86" s="824"/>
      <c r="L86" s="824"/>
      <c r="M86" s="825"/>
      <c r="N86" s="52">
        <f>L83+L84+L85</f>
        <v>498.43123458871946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2159.8686832177846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1980.9008519263807</v>
      </c>
      <c r="N48" s="272">
        <f>K48*M48</f>
        <v>1980.9008519263807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1980.9008519263807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1980.9008519263807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396.18017038527614</v>
      </c>
      <c r="M83" s="858"/>
      <c r="N83" s="51"/>
    </row>
    <row r="84" spans="1:14">
      <c r="B84" s="89" t="s">
        <v>973</v>
      </c>
      <c r="C84" s="90"/>
      <c r="D84" s="90"/>
      <c r="E84" s="90"/>
      <c r="F84" s="90"/>
      <c r="G84" s="90"/>
      <c r="H84" s="90"/>
      <c r="I84" s="87"/>
      <c r="J84" s="88"/>
      <c r="K84" s="304">
        <v>0.05</v>
      </c>
      <c r="L84" s="857">
        <f>N78*K84</f>
        <v>99.045042596319036</v>
      </c>
      <c r="M84" s="858"/>
      <c r="N84" s="51"/>
    </row>
    <row r="85" spans="1:14" ht="15.75" thickBot="1">
      <c r="B85" s="91" t="s">
        <v>974</v>
      </c>
      <c r="C85" s="92"/>
      <c r="D85" s="92"/>
      <c r="E85" s="92"/>
      <c r="F85" s="92"/>
      <c r="G85" s="92"/>
      <c r="H85" s="92"/>
      <c r="I85" s="93"/>
      <c r="J85" s="94"/>
      <c r="K85" s="305">
        <v>0.05</v>
      </c>
      <c r="L85" s="859">
        <f>N78*K85</f>
        <v>99.045042596319036</v>
      </c>
      <c r="M85" s="860"/>
      <c r="N85" s="51"/>
    </row>
    <row r="86" spans="1:14" ht="15.75" thickBot="1">
      <c r="B86" s="823" t="s">
        <v>953</v>
      </c>
      <c r="C86" s="824"/>
      <c r="D86" s="824"/>
      <c r="E86" s="824"/>
      <c r="F86" s="824"/>
      <c r="G86" s="824"/>
      <c r="H86" s="824"/>
      <c r="I86" s="824"/>
      <c r="J86" s="824"/>
      <c r="K86" s="824"/>
      <c r="L86" s="824"/>
      <c r="M86" s="825"/>
      <c r="N86" s="52">
        <f>L83+L84+L85</f>
        <v>594.27025557791421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2575.1711075042949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1884.6536918892798</v>
      </c>
      <c r="N48" s="272">
        <f>K48*M48</f>
        <v>1884.6536918892798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1884.6536918892798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1884.6536918892798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376.93073837785596</v>
      </c>
      <c r="M83" s="858"/>
      <c r="N83" s="51"/>
    </row>
    <row r="84" spans="1:14">
      <c r="B84" s="89" t="s">
        <v>973</v>
      </c>
      <c r="C84" s="90"/>
      <c r="D84" s="90"/>
      <c r="E84" s="90"/>
      <c r="F84" s="90"/>
      <c r="G84" s="90"/>
      <c r="H84" s="90"/>
      <c r="I84" s="87"/>
      <c r="J84" s="88"/>
      <c r="K84" s="304">
        <v>0.05</v>
      </c>
      <c r="L84" s="857">
        <f>N78*K84</f>
        <v>94.23268459446399</v>
      </c>
      <c r="M84" s="858"/>
      <c r="N84" s="51"/>
    </row>
    <row r="85" spans="1:14" ht="15.75" thickBot="1">
      <c r="B85" s="91" t="s">
        <v>974</v>
      </c>
      <c r="C85" s="92"/>
      <c r="D85" s="92"/>
      <c r="E85" s="92"/>
      <c r="F85" s="92"/>
      <c r="G85" s="92"/>
      <c r="H85" s="92"/>
      <c r="I85" s="93"/>
      <c r="J85" s="94"/>
      <c r="K85" s="305">
        <v>0.05</v>
      </c>
      <c r="L85" s="859">
        <f>N78*K85</f>
        <v>94.23268459446399</v>
      </c>
      <c r="M85" s="860"/>
      <c r="N85" s="51"/>
    </row>
    <row r="86" spans="1:14" ht="15.75" thickBot="1">
      <c r="B86" s="823" t="s">
        <v>953</v>
      </c>
      <c r="C86" s="824"/>
      <c r="D86" s="824"/>
      <c r="E86" s="824"/>
      <c r="F86" s="824"/>
      <c r="G86" s="824"/>
      <c r="H86" s="824"/>
      <c r="I86" s="824"/>
      <c r="J86" s="824"/>
      <c r="K86" s="824"/>
      <c r="L86" s="824"/>
      <c r="M86" s="825"/>
      <c r="N86" s="52">
        <f>L83+L84+L85</f>
        <v>565.39610756678394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2450.0497994560637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1766.0949257080608</v>
      </c>
      <c r="N48" s="272">
        <f>K48*M48</f>
        <v>1766.0949257080608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1766.0949257080608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1766.0949257080608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353.21898514161217</v>
      </c>
      <c r="M83" s="858"/>
      <c r="N83" s="51"/>
    </row>
    <row r="84" spans="1:14">
      <c r="B84" s="89" t="s">
        <v>973</v>
      </c>
      <c r="C84" s="90"/>
      <c r="D84" s="90"/>
      <c r="E84" s="90"/>
      <c r="F84" s="90"/>
      <c r="G84" s="90"/>
      <c r="H84" s="90"/>
      <c r="I84" s="87"/>
      <c r="J84" s="88"/>
      <c r="K84" s="304">
        <v>0.05</v>
      </c>
      <c r="L84" s="857">
        <f>N78*K84</f>
        <v>88.304746285403041</v>
      </c>
      <c r="M84" s="858"/>
      <c r="N84" s="51"/>
    </row>
    <row r="85" spans="1:14" ht="15.75" thickBot="1">
      <c r="B85" s="91" t="s">
        <v>974</v>
      </c>
      <c r="C85" s="92"/>
      <c r="D85" s="92"/>
      <c r="E85" s="92"/>
      <c r="F85" s="92"/>
      <c r="G85" s="92"/>
      <c r="H85" s="92"/>
      <c r="I85" s="93"/>
      <c r="J85" s="94"/>
      <c r="K85" s="305">
        <v>0.05</v>
      </c>
      <c r="L85" s="859">
        <f>N78*K85</f>
        <v>88.304746285403041</v>
      </c>
      <c r="M85" s="860"/>
      <c r="N85" s="51"/>
    </row>
    <row r="86" spans="1:14" ht="15.75" thickBot="1">
      <c r="B86" s="823" t="s">
        <v>953</v>
      </c>
      <c r="C86" s="824"/>
      <c r="D86" s="824"/>
      <c r="E86" s="824"/>
      <c r="F86" s="824"/>
      <c r="G86" s="824"/>
      <c r="H86" s="824"/>
      <c r="I86" s="824"/>
      <c r="J86" s="824"/>
      <c r="K86" s="824"/>
      <c r="L86" s="824"/>
      <c r="M86" s="825"/>
      <c r="N86" s="52">
        <f>L83+L84+L85</f>
        <v>529.82847771241825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2295.9234034204792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1393.252663614137</v>
      </c>
      <c r="N48" s="272">
        <f>K48*M48</f>
        <v>1393.252663614137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1393.252663614137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1393.252663614137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278.65053272282739</v>
      </c>
      <c r="M83" s="858"/>
      <c r="N83" s="51"/>
    </row>
    <row r="84" spans="1:14">
      <c r="B84" s="89" t="s">
        <v>973</v>
      </c>
      <c r="C84" s="90"/>
      <c r="D84" s="90"/>
      <c r="E84" s="90"/>
      <c r="F84" s="90"/>
      <c r="G84" s="90"/>
      <c r="H84" s="90"/>
      <c r="I84" s="87"/>
      <c r="J84" s="88"/>
      <c r="K84" s="304">
        <v>0.05</v>
      </c>
      <c r="L84" s="857">
        <f>N78*K84</f>
        <v>69.662633180706848</v>
      </c>
      <c r="M84" s="858"/>
      <c r="N84" s="51"/>
    </row>
    <row r="85" spans="1:14" ht="15.75" thickBot="1">
      <c r="B85" s="91" t="s">
        <v>974</v>
      </c>
      <c r="C85" s="92"/>
      <c r="D85" s="92"/>
      <c r="E85" s="92"/>
      <c r="F85" s="92"/>
      <c r="G85" s="92"/>
      <c r="H85" s="92"/>
      <c r="I85" s="93"/>
      <c r="J85" s="94"/>
      <c r="K85" s="305">
        <v>0.05</v>
      </c>
      <c r="L85" s="859">
        <f>N78*K85</f>
        <v>69.662633180706848</v>
      </c>
      <c r="M85" s="860"/>
      <c r="N85" s="51"/>
    </row>
    <row r="86" spans="1:14" ht="15.75" thickBot="1">
      <c r="B86" s="823" t="s">
        <v>953</v>
      </c>
      <c r="C86" s="824"/>
      <c r="D86" s="824"/>
      <c r="E86" s="824"/>
      <c r="F86" s="824"/>
      <c r="G86" s="824"/>
      <c r="H86" s="824"/>
      <c r="I86" s="824"/>
      <c r="J86" s="824"/>
      <c r="K86" s="824"/>
      <c r="L86" s="824"/>
      <c r="M86" s="825"/>
      <c r="N86" s="52">
        <f>L83+L84+L85</f>
        <v>417.97579908424109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1811.2284626983781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2335.6723604352292</v>
      </c>
      <c r="N48" s="272">
        <f>K48*M48</f>
        <v>2335.6723604352292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2335.6723604352292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2335.6723604352292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467.13447208704588</v>
      </c>
      <c r="M83" s="858"/>
      <c r="N83" s="51"/>
    </row>
    <row r="84" spans="1:14">
      <c r="B84" s="89" t="s">
        <v>973</v>
      </c>
      <c r="C84" s="90"/>
      <c r="D84" s="90"/>
      <c r="E84" s="90"/>
      <c r="F84" s="90"/>
      <c r="G84" s="90"/>
      <c r="H84" s="90"/>
      <c r="I84" s="87"/>
      <c r="J84" s="88"/>
      <c r="K84" s="304">
        <v>0.05</v>
      </c>
      <c r="L84" s="857">
        <f>N78*K84</f>
        <v>116.78361802176147</v>
      </c>
      <c r="M84" s="858"/>
      <c r="N84" s="51"/>
    </row>
    <row r="85" spans="1:14" ht="15.75" thickBot="1">
      <c r="B85" s="91" t="s">
        <v>974</v>
      </c>
      <c r="C85" s="92"/>
      <c r="D85" s="92"/>
      <c r="E85" s="92"/>
      <c r="F85" s="92"/>
      <c r="G85" s="92"/>
      <c r="H85" s="92"/>
      <c r="I85" s="93"/>
      <c r="J85" s="94"/>
      <c r="K85" s="305">
        <v>0.05</v>
      </c>
      <c r="L85" s="859">
        <f>N78*K85</f>
        <v>116.78361802176147</v>
      </c>
      <c r="M85" s="860"/>
      <c r="N85" s="51"/>
    </row>
    <row r="86" spans="1:14" ht="15.75" thickBot="1">
      <c r="B86" s="823" t="s">
        <v>953</v>
      </c>
      <c r="C86" s="824"/>
      <c r="D86" s="824"/>
      <c r="E86" s="824"/>
      <c r="F86" s="824"/>
      <c r="G86" s="824"/>
      <c r="H86" s="824"/>
      <c r="I86" s="824"/>
      <c r="J86" s="824"/>
      <c r="K86" s="824"/>
      <c r="L86" s="824"/>
      <c r="M86" s="825"/>
      <c r="N86" s="52">
        <f>L83+L84+L85</f>
        <v>700.7017081305687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3036.3740685657976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2335.6723604352292</v>
      </c>
      <c r="N48" s="272">
        <f>K48*M48</f>
        <v>2335.6723604352292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2335.6723604352292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2335.6723604352292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467.13447208704588</v>
      </c>
      <c r="M83" s="858"/>
      <c r="N83" s="51"/>
    </row>
    <row r="84" spans="1:14">
      <c r="B84" s="89" t="s">
        <v>973</v>
      </c>
      <c r="C84" s="90"/>
      <c r="D84" s="90"/>
      <c r="E84" s="90"/>
      <c r="F84" s="90"/>
      <c r="G84" s="90"/>
      <c r="H84" s="90"/>
      <c r="I84" s="87"/>
      <c r="J84" s="88"/>
      <c r="K84" s="304">
        <v>0.05</v>
      </c>
      <c r="L84" s="857">
        <f>N78*K84</f>
        <v>116.78361802176147</v>
      </c>
      <c r="M84" s="858"/>
      <c r="N84" s="51"/>
    </row>
    <row r="85" spans="1:14" ht="15.75" thickBot="1">
      <c r="B85" s="91" t="s">
        <v>974</v>
      </c>
      <c r="C85" s="92"/>
      <c r="D85" s="92"/>
      <c r="E85" s="92"/>
      <c r="F85" s="92"/>
      <c r="G85" s="92"/>
      <c r="H85" s="92"/>
      <c r="I85" s="93"/>
      <c r="J85" s="94"/>
      <c r="K85" s="305">
        <v>0.05</v>
      </c>
      <c r="L85" s="859">
        <f>N78*K85</f>
        <v>116.78361802176147</v>
      </c>
      <c r="M85" s="860"/>
      <c r="N85" s="51"/>
    </row>
    <row r="86" spans="1:14" ht="15.75" thickBot="1">
      <c r="B86" s="823" t="s">
        <v>953</v>
      </c>
      <c r="C86" s="824"/>
      <c r="D86" s="824"/>
      <c r="E86" s="824"/>
      <c r="F86" s="824"/>
      <c r="G86" s="824"/>
      <c r="H86" s="824"/>
      <c r="I86" s="824"/>
      <c r="J86" s="824"/>
      <c r="K86" s="824"/>
      <c r="L86" s="824"/>
      <c r="M86" s="825"/>
      <c r="N86" s="52">
        <f>L83+L84+L85</f>
        <v>700.7017081305687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3036.3740685657976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2335.6723604352292</v>
      </c>
      <c r="N48" s="272">
        <f>K48*M48</f>
        <v>2335.6723604352292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2335.6723604352292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2335.6723604352292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467.13447208704588</v>
      </c>
      <c r="M83" s="858"/>
      <c r="N83" s="51"/>
    </row>
    <row r="84" spans="1:14">
      <c r="B84" s="89" t="s">
        <v>973</v>
      </c>
      <c r="C84" s="90"/>
      <c r="D84" s="90"/>
      <c r="E84" s="90"/>
      <c r="F84" s="90"/>
      <c r="G84" s="90"/>
      <c r="H84" s="90"/>
      <c r="I84" s="87"/>
      <c r="J84" s="88"/>
      <c r="K84" s="304">
        <v>0.05</v>
      </c>
      <c r="L84" s="857">
        <f>N78*K84</f>
        <v>116.78361802176147</v>
      </c>
      <c r="M84" s="858"/>
      <c r="N84" s="51"/>
    </row>
    <row r="85" spans="1:14" ht="15.75" thickBot="1">
      <c r="B85" s="91" t="s">
        <v>974</v>
      </c>
      <c r="C85" s="92"/>
      <c r="D85" s="92"/>
      <c r="E85" s="92"/>
      <c r="F85" s="92"/>
      <c r="G85" s="92"/>
      <c r="H85" s="92"/>
      <c r="I85" s="93"/>
      <c r="J85" s="94"/>
      <c r="K85" s="305">
        <v>0.05</v>
      </c>
      <c r="L85" s="859">
        <f>N78*K85</f>
        <v>116.78361802176147</v>
      </c>
      <c r="M85" s="860"/>
      <c r="N85" s="51"/>
    </row>
    <row r="86" spans="1:14" ht="15.75" thickBot="1">
      <c r="B86" s="823" t="s">
        <v>953</v>
      </c>
      <c r="C86" s="824"/>
      <c r="D86" s="824"/>
      <c r="E86" s="824"/>
      <c r="F86" s="824"/>
      <c r="G86" s="824"/>
      <c r="H86" s="824"/>
      <c r="I86" s="824"/>
      <c r="J86" s="824"/>
      <c r="K86" s="824"/>
      <c r="L86" s="824"/>
      <c r="M86" s="825"/>
      <c r="N86" s="52">
        <f>L83+L84+L85</f>
        <v>700.7017081305687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3036.3740685657976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1954.0411793578876</v>
      </c>
      <c r="N48" s="272">
        <f>K48*M48</f>
        <v>1954.0411793578876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1954.0411793578876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1954.0411793578876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390.80823587157755</v>
      </c>
      <c r="M83" s="858"/>
      <c r="N83" s="51"/>
    </row>
    <row r="84" spans="1:14">
      <c r="B84" s="89" t="s">
        <v>973</v>
      </c>
      <c r="C84" s="90"/>
      <c r="D84" s="90"/>
      <c r="E84" s="90"/>
      <c r="F84" s="90"/>
      <c r="G84" s="90"/>
      <c r="H84" s="90"/>
      <c r="I84" s="87"/>
      <c r="J84" s="88"/>
      <c r="K84" s="304">
        <v>0.05</v>
      </c>
      <c r="L84" s="857">
        <f>N78*K84</f>
        <v>97.702058967894388</v>
      </c>
      <c r="M84" s="858"/>
      <c r="N84" s="51"/>
    </row>
    <row r="85" spans="1:14" ht="15.75" thickBot="1">
      <c r="B85" s="91" t="s">
        <v>974</v>
      </c>
      <c r="C85" s="92"/>
      <c r="D85" s="92"/>
      <c r="E85" s="92"/>
      <c r="F85" s="92"/>
      <c r="G85" s="92"/>
      <c r="H85" s="92"/>
      <c r="I85" s="93"/>
      <c r="J85" s="94"/>
      <c r="K85" s="305">
        <v>0.05</v>
      </c>
      <c r="L85" s="859">
        <f>N78*K85</f>
        <v>97.702058967894388</v>
      </c>
      <c r="M85" s="860"/>
      <c r="N85" s="51"/>
    </row>
    <row r="86" spans="1:14" ht="15.75" thickBot="1">
      <c r="B86" s="823" t="s">
        <v>953</v>
      </c>
      <c r="C86" s="824"/>
      <c r="D86" s="824"/>
      <c r="E86" s="824"/>
      <c r="F86" s="824"/>
      <c r="G86" s="824"/>
      <c r="H86" s="824"/>
      <c r="I86" s="824"/>
      <c r="J86" s="824"/>
      <c r="K86" s="824"/>
      <c r="L86" s="824"/>
      <c r="M86" s="825"/>
      <c r="N86" s="52">
        <f>L83+L84+L85</f>
        <v>586.2123538073663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2540.2535331652539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2354.7932342774147</v>
      </c>
      <c r="N48" s="272">
        <f>K48*M48</f>
        <v>2354.7932342774147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2354.7932342774147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2354.7932342774147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470.95864685548298</v>
      </c>
      <c r="M83" s="858"/>
      <c r="N83" s="51"/>
    </row>
    <row r="84" spans="1:14">
      <c r="B84" s="89" t="s">
        <v>973</v>
      </c>
      <c r="C84" s="90"/>
      <c r="D84" s="90"/>
      <c r="E84" s="90"/>
      <c r="F84" s="90"/>
      <c r="G84" s="90"/>
      <c r="H84" s="90"/>
      <c r="I84" s="87"/>
      <c r="J84" s="88"/>
      <c r="K84" s="304">
        <v>0.05</v>
      </c>
      <c r="L84" s="857">
        <f>N78*K84</f>
        <v>117.73966171387075</v>
      </c>
      <c r="M84" s="858"/>
      <c r="N84" s="51"/>
    </row>
    <row r="85" spans="1:14" ht="15.75" thickBot="1">
      <c r="B85" s="91" t="s">
        <v>974</v>
      </c>
      <c r="C85" s="92"/>
      <c r="D85" s="92"/>
      <c r="E85" s="92"/>
      <c r="F85" s="92"/>
      <c r="G85" s="92"/>
      <c r="H85" s="92"/>
      <c r="I85" s="93"/>
      <c r="J85" s="94"/>
      <c r="K85" s="305">
        <v>0.05</v>
      </c>
      <c r="L85" s="859">
        <f>N78*K85</f>
        <v>117.73966171387075</v>
      </c>
      <c r="M85" s="860"/>
      <c r="N85" s="51"/>
    </row>
    <row r="86" spans="1:14" ht="15.75" thickBot="1">
      <c r="B86" s="823" t="s">
        <v>953</v>
      </c>
      <c r="C86" s="824"/>
      <c r="D86" s="824"/>
      <c r="E86" s="824"/>
      <c r="F86" s="824"/>
      <c r="G86" s="824"/>
      <c r="H86" s="824"/>
      <c r="I86" s="824"/>
      <c r="J86" s="824"/>
      <c r="K86" s="824"/>
      <c r="L86" s="824"/>
      <c r="M86" s="825"/>
      <c r="N86" s="52">
        <f>L83+L84+L85</f>
        <v>706.43797028322444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3061.2312045606391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2354.7932342774147</v>
      </c>
      <c r="N48" s="272">
        <f>K48*M48</f>
        <v>2354.7932342774147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2354.7932342774147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2354.7932342774147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470.95864685548298</v>
      </c>
      <c r="M83" s="858"/>
      <c r="N83" s="51"/>
    </row>
    <row r="84" spans="1:14">
      <c r="B84" s="89" t="s">
        <v>973</v>
      </c>
      <c r="C84" s="90"/>
      <c r="D84" s="90"/>
      <c r="E84" s="90"/>
      <c r="F84" s="90"/>
      <c r="G84" s="90"/>
      <c r="H84" s="90"/>
      <c r="I84" s="87"/>
      <c r="J84" s="88"/>
      <c r="K84" s="304">
        <v>0.05</v>
      </c>
      <c r="L84" s="857">
        <f>N78*K84</f>
        <v>117.73966171387075</v>
      </c>
      <c r="M84" s="858"/>
      <c r="N84" s="51"/>
    </row>
    <row r="85" spans="1:14" ht="15.75" thickBot="1">
      <c r="B85" s="91" t="s">
        <v>974</v>
      </c>
      <c r="C85" s="92"/>
      <c r="D85" s="92"/>
      <c r="E85" s="92"/>
      <c r="F85" s="92"/>
      <c r="G85" s="92"/>
      <c r="H85" s="92"/>
      <c r="I85" s="93"/>
      <c r="J85" s="94"/>
      <c r="K85" s="305">
        <v>0.05</v>
      </c>
      <c r="L85" s="859">
        <f>N78*K85</f>
        <v>117.73966171387075</v>
      </c>
      <c r="M85" s="860"/>
      <c r="N85" s="51"/>
    </row>
    <row r="86" spans="1:14" ht="15.75" thickBot="1">
      <c r="B86" s="823" t="s">
        <v>953</v>
      </c>
      <c r="C86" s="824"/>
      <c r="D86" s="824"/>
      <c r="E86" s="824"/>
      <c r="F86" s="824"/>
      <c r="G86" s="824"/>
      <c r="H86" s="824"/>
      <c r="I86" s="824"/>
      <c r="J86" s="824"/>
      <c r="K86" s="824"/>
      <c r="L86" s="824"/>
      <c r="M86" s="825"/>
      <c r="N86" s="52">
        <f>L83+L84+L85</f>
        <v>706.43797028322444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3061.2312045606391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2433.286342086662</v>
      </c>
      <c r="N48" s="272">
        <f>K48*M48</f>
        <v>2433.286342086662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2433.286342086662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2433.286342086662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486.65726841733243</v>
      </c>
      <c r="M83" s="858"/>
      <c r="N83" s="51"/>
    </row>
    <row r="84" spans="1:14">
      <c r="B84" s="89" t="s">
        <v>973</v>
      </c>
      <c r="C84" s="90"/>
      <c r="D84" s="90"/>
      <c r="E84" s="90"/>
      <c r="F84" s="90"/>
      <c r="G84" s="90"/>
      <c r="H84" s="90"/>
      <c r="I84" s="87"/>
      <c r="J84" s="88"/>
      <c r="K84" s="304">
        <v>0.05</v>
      </c>
      <c r="L84" s="857">
        <f>N78*K84</f>
        <v>121.66431710433311</v>
      </c>
      <c r="M84" s="858"/>
      <c r="N84" s="51"/>
    </row>
    <row r="85" spans="1:14" ht="15.75" thickBot="1">
      <c r="B85" s="91" t="s">
        <v>974</v>
      </c>
      <c r="C85" s="92"/>
      <c r="D85" s="92"/>
      <c r="E85" s="92"/>
      <c r="F85" s="92"/>
      <c r="G85" s="92"/>
      <c r="H85" s="92"/>
      <c r="I85" s="93"/>
      <c r="J85" s="94"/>
      <c r="K85" s="305">
        <v>0.05</v>
      </c>
      <c r="L85" s="859">
        <f>N78*K85</f>
        <v>121.66431710433311</v>
      </c>
      <c r="M85" s="860"/>
      <c r="N85" s="51"/>
    </row>
    <row r="86" spans="1:14" ht="15.75" thickBot="1">
      <c r="B86" s="823" t="s">
        <v>953</v>
      </c>
      <c r="C86" s="824"/>
      <c r="D86" s="824"/>
      <c r="E86" s="824"/>
      <c r="F86" s="824"/>
      <c r="G86" s="824"/>
      <c r="H86" s="824"/>
      <c r="I86" s="824"/>
      <c r="J86" s="824"/>
      <c r="K86" s="824"/>
      <c r="L86" s="824"/>
      <c r="M86" s="825"/>
      <c r="N86" s="52">
        <f>L83+L84+L85</f>
        <v>729.98590262599862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3163.2722447126607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2106.2459905793494</v>
      </c>
      <c r="N48" s="272">
        <f>K48*M48</f>
        <v>2106.2459905793494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2106.2459905793494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2106.2459905793494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421.24919811586989</v>
      </c>
      <c r="M83" s="858"/>
      <c r="N83" s="51"/>
    </row>
    <row r="84" spans="1:14">
      <c r="B84" s="89" t="s">
        <v>973</v>
      </c>
      <c r="C84" s="90"/>
      <c r="D84" s="90"/>
      <c r="E84" s="90"/>
      <c r="F84" s="90"/>
      <c r="G84" s="90"/>
      <c r="H84" s="90"/>
      <c r="I84" s="87"/>
      <c r="J84" s="88"/>
      <c r="K84" s="304">
        <v>0.05</v>
      </c>
      <c r="L84" s="857">
        <f>N78*K84</f>
        <v>105.31229952896747</v>
      </c>
      <c r="M84" s="858"/>
      <c r="N84" s="51"/>
    </row>
    <row r="85" spans="1:14" ht="15.75" thickBot="1">
      <c r="B85" s="91" t="s">
        <v>974</v>
      </c>
      <c r="C85" s="92"/>
      <c r="D85" s="92"/>
      <c r="E85" s="92"/>
      <c r="F85" s="92"/>
      <c r="G85" s="92"/>
      <c r="H85" s="92"/>
      <c r="I85" s="93"/>
      <c r="J85" s="94"/>
      <c r="K85" s="305">
        <v>0.05</v>
      </c>
      <c r="L85" s="859">
        <f>N78*K85</f>
        <v>105.31229952896747</v>
      </c>
      <c r="M85" s="860"/>
      <c r="N85" s="51"/>
    </row>
    <row r="86" spans="1:14" ht="15.75" thickBot="1">
      <c r="B86" s="823" t="s">
        <v>953</v>
      </c>
      <c r="C86" s="824"/>
      <c r="D86" s="824"/>
      <c r="E86" s="824"/>
      <c r="F86" s="824"/>
      <c r="G86" s="824"/>
      <c r="H86" s="824"/>
      <c r="I86" s="824"/>
      <c r="J86" s="824"/>
      <c r="K86" s="824"/>
      <c r="L86" s="824"/>
      <c r="M86" s="825"/>
      <c r="N86" s="52">
        <f>L83+L84+L85</f>
        <v>631.87379717380486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2738.119787753154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2584.124331693793</v>
      </c>
      <c r="N48" s="272">
        <f>K48*M48</f>
        <v>2584.124331693793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2584.124331693793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2584.124331693793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516.82486633875862</v>
      </c>
      <c r="M83" s="858"/>
      <c r="N83" s="51"/>
    </row>
    <row r="84" spans="1:14">
      <c r="B84" s="89" t="s">
        <v>973</v>
      </c>
      <c r="C84" s="90"/>
      <c r="D84" s="90"/>
      <c r="E84" s="90"/>
      <c r="F84" s="90"/>
      <c r="G84" s="90"/>
      <c r="H84" s="90"/>
      <c r="I84" s="87"/>
      <c r="J84" s="88"/>
      <c r="K84" s="304">
        <v>0.05</v>
      </c>
      <c r="L84" s="857">
        <f>N78*K84</f>
        <v>129.20621658468966</v>
      </c>
      <c r="M84" s="858"/>
      <c r="N84" s="51"/>
    </row>
    <row r="85" spans="1:14" ht="15.75" thickBot="1">
      <c r="B85" s="91" t="s">
        <v>974</v>
      </c>
      <c r="C85" s="92"/>
      <c r="D85" s="92"/>
      <c r="E85" s="92"/>
      <c r="F85" s="92"/>
      <c r="G85" s="92"/>
      <c r="H85" s="92"/>
      <c r="I85" s="93"/>
      <c r="J85" s="94"/>
      <c r="K85" s="305">
        <v>0.05</v>
      </c>
      <c r="L85" s="859">
        <f>N78*K85</f>
        <v>129.20621658468966</v>
      </c>
      <c r="M85" s="860"/>
      <c r="N85" s="51"/>
    </row>
    <row r="86" spans="1:14" ht="15.75" thickBot="1">
      <c r="B86" s="823" t="s">
        <v>953</v>
      </c>
      <c r="C86" s="824"/>
      <c r="D86" s="824"/>
      <c r="E86" s="824"/>
      <c r="F86" s="824"/>
      <c r="G86" s="824"/>
      <c r="H86" s="824"/>
      <c r="I86" s="824"/>
      <c r="J86" s="824"/>
      <c r="K86" s="824"/>
      <c r="L86" s="824"/>
      <c r="M86" s="825"/>
      <c r="N86" s="52">
        <f>L83+L84+L85</f>
        <v>775.23729950813788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3359.3616312019308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1769.3809304494962</v>
      </c>
      <c r="N48" s="272">
        <f>K48*M48</f>
        <v>1769.3809304494962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1769.3809304494962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1769.3809304494962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353.87618608989925</v>
      </c>
      <c r="M83" s="858"/>
      <c r="N83" s="51"/>
    </row>
    <row r="84" spans="1:14">
      <c r="B84" s="89" t="s">
        <v>973</v>
      </c>
      <c r="C84" s="90"/>
      <c r="D84" s="90"/>
      <c r="E84" s="90"/>
      <c r="F84" s="90"/>
      <c r="G84" s="90"/>
      <c r="H84" s="90"/>
      <c r="I84" s="87"/>
      <c r="J84" s="88"/>
      <c r="K84" s="304">
        <v>0.05</v>
      </c>
      <c r="L84" s="857">
        <f>N78*K84</f>
        <v>88.469046522474812</v>
      </c>
      <c r="M84" s="858"/>
      <c r="N84" s="51"/>
    </row>
    <row r="85" spans="1:14" ht="15.75" thickBot="1">
      <c r="B85" s="91" t="s">
        <v>974</v>
      </c>
      <c r="C85" s="92"/>
      <c r="D85" s="92"/>
      <c r="E85" s="92"/>
      <c r="F85" s="92"/>
      <c r="G85" s="92"/>
      <c r="H85" s="92"/>
      <c r="I85" s="93"/>
      <c r="J85" s="94"/>
      <c r="K85" s="305">
        <v>0.05</v>
      </c>
      <c r="L85" s="859">
        <f>N78*K85</f>
        <v>88.469046522474812</v>
      </c>
      <c r="M85" s="860"/>
      <c r="N85" s="51"/>
    </row>
    <row r="86" spans="1:14" ht="15.75" thickBot="1">
      <c r="B86" s="823" t="s">
        <v>953</v>
      </c>
      <c r="C86" s="824"/>
      <c r="D86" s="824"/>
      <c r="E86" s="824"/>
      <c r="F86" s="824"/>
      <c r="G86" s="824"/>
      <c r="H86" s="824"/>
      <c r="I86" s="824"/>
      <c r="J86" s="824"/>
      <c r="K86" s="824"/>
      <c r="L86" s="824"/>
      <c r="M86" s="825"/>
      <c r="N86" s="52">
        <f>L83+L84+L85</f>
        <v>530.8142791348489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2300.1952095843453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500</v>
      </c>
      <c r="N36" s="272">
        <f>K36/M36</f>
        <v>130.0574060474288</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500</v>
      </c>
      <c r="N37" s="272">
        <f>K37/M37</f>
        <v>10.79476470193659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N75*M41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141.47807569936541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1229.7253556782052</v>
      </c>
      <c r="N48" s="272">
        <f>K48*M48</f>
        <v>1229.7253556782052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1229.7253556782052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2"/>
      <c r="M64" s="813"/>
      <c r="N64" s="127"/>
    </row>
    <row r="65" spans="1:14" ht="15.75" thickBot="1">
      <c r="B65" s="829" t="s">
        <v>953</v>
      </c>
      <c r="C65" s="830"/>
      <c r="D65" s="830"/>
      <c r="E65" s="830"/>
      <c r="F65" s="830"/>
      <c r="G65" s="830"/>
      <c r="H65" s="830"/>
      <c r="I65" s="830"/>
      <c r="J65" s="830"/>
      <c r="K65" s="830"/>
      <c r="L65" s="830"/>
      <c r="M65" s="831"/>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49" t="s">
        <v>963</v>
      </c>
      <c r="C69" s="850"/>
      <c r="D69" s="850"/>
      <c r="E69" s="850"/>
      <c r="F69" s="850"/>
      <c r="G69" s="850"/>
      <c r="H69" s="850"/>
      <c r="I69" s="73" t="s">
        <v>964</v>
      </c>
      <c r="J69" s="75" t="s">
        <v>1410</v>
      </c>
      <c r="K69" s="74" t="s">
        <v>966</v>
      </c>
      <c r="L69" s="851" t="s">
        <v>950</v>
      </c>
      <c r="M69" s="852"/>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0"/>
      <c r="C74" s="811"/>
      <c r="D74" s="811"/>
      <c r="E74" s="811"/>
      <c r="F74" s="811"/>
      <c r="G74" s="811"/>
      <c r="H74" s="811"/>
      <c r="I74" s="126"/>
      <c r="J74" s="126"/>
      <c r="K74" s="126"/>
      <c r="L74" s="911"/>
      <c r="M74" s="911"/>
      <c r="N74" s="45"/>
    </row>
    <row r="75" spans="1:14" ht="15.75" thickBot="1">
      <c r="B75" s="829" t="s">
        <v>953</v>
      </c>
      <c r="C75" s="830"/>
      <c r="D75" s="830"/>
      <c r="E75" s="830"/>
      <c r="F75" s="830"/>
      <c r="G75" s="830"/>
      <c r="H75" s="830"/>
      <c r="I75" s="830"/>
      <c r="J75" s="830"/>
      <c r="K75" s="830"/>
      <c r="L75" s="830"/>
      <c r="M75" s="831"/>
      <c r="N75" s="301">
        <f>SUM(N70:N74)</f>
        <v>62.590494999999997</v>
      </c>
    </row>
    <row r="76" spans="1:14" ht="15.75" thickBot="1">
      <c r="B76" s="33"/>
      <c r="C76" s="34"/>
      <c r="D76" s="34"/>
      <c r="E76" s="34"/>
      <c r="F76" s="34"/>
      <c r="G76" s="34"/>
      <c r="H76" s="34"/>
      <c r="I76" s="34"/>
      <c r="J76" s="34"/>
      <c r="K76" s="34"/>
      <c r="L76" s="34"/>
      <c r="M76" s="34"/>
      <c r="N76" s="35"/>
    </row>
    <row r="77" spans="1:14" ht="15.75" thickBot="1">
      <c r="B77" s="823" t="s">
        <v>967</v>
      </c>
      <c r="C77" s="824"/>
      <c r="D77" s="824"/>
      <c r="E77" s="824"/>
      <c r="F77" s="824"/>
      <c r="G77" s="824"/>
      <c r="H77" s="824"/>
      <c r="I77" s="824"/>
      <c r="J77" s="824"/>
      <c r="K77" s="824"/>
      <c r="L77" s="824"/>
      <c r="M77" s="825"/>
      <c r="N77" s="99">
        <f>N43+N54+N65+N75</f>
        <v>1433.7939263775706</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286.75878527551413</v>
      </c>
      <c r="M82" s="858"/>
      <c r="N82" s="51"/>
    </row>
    <row r="83" spans="1:14">
      <c r="B83" s="89" t="s">
        <v>973</v>
      </c>
      <c r="C83" s="90"/>
      <c r="D83" s="90"/>
      <c r="E83" s="90"/>
      <c r="F83" s="90"/>
      <c r="G83" s="90"/>
      <c r="H83" s="90"/>
      <c r="I83" s="87"/>
      <c r="J83" s="88"/>
      <c r="K83" s="304">
        <v>0.05</v>
      </c>
      <c r="L83" s="857">
        <f>N77*K83</f>
        <v>71.689696318878532</v>
      </c>
      <c r="M83" s="858"/>
      <c r="N83" s="51"/>
    </row>
    <row r="84" spans="1:14" ht="15.75" thickBot="1">
      <c r="B84" s="91" t="s">
        <v>974</v>
      </c>
      <c r="C84" s="92"/>
      <c r="D84" s="92"/>
      <c r="E84" s="92"/>
      <c r="F84" s="92"/>
      <c r="G84" s="92"/>
      <c r="H84" s="92"/>
      <c r="I84" s="93"/>
      <c r="J84" s="94"/>
      <c r="K84" s="305">
        <v>0.05</v>
      </c>
      <c r="L84" s="859">
        <f>N77*K84</f>
        <v>71.689696318878532</v>
      </c>
      <c r="M84" s="860"/>
      <c r="N84" s="51"/>
    </row>
    <row r="85" spans="1:14" ht="15.75" thickBot="1">
      <c r="B85" s="823" t="s">
        <v>953</v>
      </c>
      <c r="C85" s="824"/>
      <c r="D85" s="824"/>
      <c r="E85" s="824"/>
      <c r="F85" s="824"/>
      <c r="G85" s="824"/>
      <c r="H85" s="824"/>
      <c r="I85" s="824"/>
      <c r="J85" s="824"/>
      <c r="K85" s="824"/>
      <c r="L85" s="824"/>
      <c r="M85" s="825"/>
      <c r="N85" s="52">
        <f>L82+L83+L84</f>
        <v>430.13817791327119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1863.9321042908418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500</v>
      </c>
      <c r="N36" s="272">
        <f>K36/M36</f>
        <v>130.0574060474288</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500</v>
      </c>
      <c r="N37" s="272">
        <f>K37/M37</f>
        <v>10.79476470193659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141.47807569936541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1255.8897249479546</v>
      </c>
      <c r="N48" s="272">
        <f>K48*M48</f>
        <v>1255.8897249479546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1255.8897249479546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1459.95829564732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291.99165912946404</v>
      </c>
      <c r="M83" s="858"/>
      <c r="N83" s="51"/>
    </row>
    <row r="84" spans="1:14">
      <c r="B84" s="89" t="s">
        <v>973</v>
      </c>
      <c r="C84" s="90"/>
      <c r="D84" s="90"/>
      <c r="E84" s="90"/>
      <c r="F84" s="90"/>
      <c r="G84" s="90"/>
      <c r="H84" s="90"/>
      <c r="I84" s="87"/>
      <c r="J84" s="88"/>
      <c r="K84" s="304">
        <v>0.05</v>
      </c>
      <c r="L84" s="857">
        <f>N78*K84</f>
        <v>72.99791478236601</v>
      </c>
      <c r="M84" s="858"/>
      <c r="N84" s="51"/>
    </row>
    <row r="85" spans="1:14" ht="15.75" thickBot="1">
      <c r="B85" s="91" t="s">
        <v>974</v>
      </c>
      <c r="C85" s="92"/>
      <c r="D85" s="92"/>
      <c r="E85" s="92"/>
      <c r="F85" s="92"/>
      <c r="G85" s="92"/>
      <c r="H85" s="92"/>
      <c r="I85" s="93"/>
      <c r="J85" s="94"/>
      <c r="K85" s="305">
        <v>0.05</v>
      </c>
      <c r="L85" s="859">
        <f>N78*K85</f>
        <v>72.99791478236601</v>
      </c>
      <c r="M85" s="860"/>
      <c r="N85" s="51"/>
    </row>
    <row r="86" spans="1:14" ht="15.75" thickBot="1">
      <c r="B86" s="823" t="s">
        <v>953</v>
      </c>
      <c r="C86" s="824"/>
      <c r="D86" s="824"/>
      <c r="E86" s="824"/>
      <c r="F86" s="824"/>
      <c r="G86" s="824"/>
      <c r="H86" s="824"/>
      <c r="I86" s="824"/>
      <c r="J86" s="824"/>
      <c r="K86" s="824"/>
      <c r="L86" s="824"/>
      <c r="M86" s="825"/>
      <c r="N86" s="52">
        <f>L83+L84+L85</f>
        <v>437.98748869419609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1897.9457843415162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500</v>
      </c>
      <c r="N36" s="272">
        <f>K36/M36</f>
        <v>130.0574060474288</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500</v>
      </c>
      <c r="N37" s="272">
        <f>K37/M37</f>
        <v>10.79476470193659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141.47807569936541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5881.1491394763461</v>
      </c>
      <c r="N48" s="272">
        <f>K48*M48</f>
        <v>1764.3447418429039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1764.3447418429039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1968.4133125422693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393.68266250845386</v>
      </c>
      <c r="M83" s="858"/>
      <c r="N83" s="51"/>
    </row>
    <row r="84" spans="1:14">
      <c r="B84" s="89" t="s">
        <v>973</v>
      </c>
      <c r="C84" s="90"/>
      <c r="D84" s="90"/>
      <c r="E84" s="90"/>
      <c r="F84" s="90"/>
      <c r="G84" s="90"/>
      <c r="H84" s="90"/>
      <c r="I84" s="87"/>
      <c r="J84" s="88"/>
      <c r="K84" s="304">
        <v>0.05</v>
      </c>
      <c r="L84" s="857">
        <f>N78*K84</f>
        <v>98.420665627113465</v>
      </c>
      <c r="M84" s="858"/>
      <c r="N84" s="51"/>
    </row>
    <row r="85" spans="1:14" ht="15.75" thickBot="1">
      <c r="B85" s="91" t="s">
        <v>974</v>
      </c>
      <c r="C85" s="92"/>
      <c r="D85" s="92"/>
      <c r="E85" s="92"/>
      <c r="F85" s="92"/>
      <c r="G85" s="92"/>
      <c r="H85" s="92"/>
      <c r="I85" s="93"/>
      <c r="J85" s="94"/>
      <c r="K85" s="305">
        <v>0.05</v>
      </c>
      <c r="L85" s="859">
        <f>N78*K85</f>
        <v>98.420665627113465</v>
      </c>
      <c r="M85" s="860"/>
      <c r="N85" s="51"/>
    </row>
    <row r="86" spans="1:14" ht="15.75" thickBot="1">
      <c r="B86" s="823" t="s">
        <v>953</v>
      </c>
      <c r="C86" s="824"/>
      <c r="D86" s="824"/>
      <c r="E86" s="824"/>
      <c r="F86" s="824"/>
      <c r="G86" s="824"/>
      <c r="H86" s="824"/>
      <c r="I86" s="824"/>
      <c r="J86" s="824"/>
      <c r="K86" s="824"/>
      <c r="L86" s="824"/>
      <c r="M86" s="825"/>
      <c r="N86" s="52">
        <f>L83+L84+L85</f>
        <v>590.52399376268079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2558.9373063049502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953" t="str">
        <f>VLOOKUP(A36,EQUIPOS!A6:D154,3,FALSE)</f>
        <v>Carrotanque Irrigador de asfalto, 1000 GALONES DE CAPACIDAD</v>
      </c>
      <c r="C36" s="954"/>
      <c r="D36" s="954"/>
      <c r="E36" s="954"/>
      <c r="F36" s="954"/>
      <c r="G36" s="954"/>
      <c r="H36" s="955"/>
      <c r="I36" s="267"/>
      <c r="J36" s="268"/>
      <c r="K36" s="269">
        <f>VLOOKUP(A36,EQUIPOS!A6:D163,4,FALSE)</f>
        <v>65028.703023714399</v>
      </c>
      <c r="L36" s="270"/>
      <c r="M36" s="271">
        <v>500</v>
      </c>
      <c r="N36" s="272">
        <f>K36/M36</f>
        <v>130.0574060474288</v>
      </c>
    </row>
    <row r="37" spans="1:14">
      <c r="A37" s="113" t="s">
        <v>176</v>
      </c>
      <c r="B37" s="953" t="str">
        <f>VLOOKUP(A37,EQUIPOS!A7:D154,3,FALSE)</f>
        <v xml:space="preserve">Compresor (barrido y soplado)
</v>
      </c>
      <c r="C37" s="954"/>
      <c r="D37" s="954"/>
      <c r="E37" s="954"/>
      <c r="F37" s="954"/>
      <c r="G37" s="954"/>
      <c r="H37" s="955"/>
      <c r="I37" s="267"/>
      <c r="J37" s="268"/>
      <c r="K37" s="269">
        <f>VLOOKUP(A37,EQUIPOS!A7:D164,4,FALSE)</f>
        <v>5397.3823509682952</v>
      </c>
      <c r="L37" s="270"/>
      <c r="M37" s="271">
        <v>500</v>
      </c>
      <c r="N37" s="272">
        <f>K37/M37</f>
        <v>10.79476470193659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141.47807569936541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1255.8897249479546</v>
      </c>
      <c r="N48" s="272">
        <f>K48*M48</f>
        <v>565.15037622657962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565.15037622657962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769.21894692594503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153.84378938518901</v>
      </c>
      <c r="M83" s="858"/>
      <c r="N83" s="51"/>
    </row>
    <row r="84" spans="1:14">
      <c r="B84" s="89" t="s">
        <v>973</v>
      </c>
      <c r="C84" s="90"/>
      <c r="D84" s="90"/>
      <c r="E84" s="90"/>
      <c r="F84" s="90"/>
      <c r="G84" s="90"/>
      <c r="H84" s="90"/>
      <c r="I84" s="87"/>
      <c r="J84" s="88"/>
      <c r="K84" s="304">
        <v>0.05</v>
      </c>
      <c r="L84" s="857">
        <f>N78*K84</f>
        <v>38.460947346297253</v>
      </c>
      <c r="M84" s="858"/>
      <c r="N84" s="51"/>
    </row>
    <row r="85" spans="1:14" ht="15.75" thickBot="1">
      <c r="B85" s="91" t="s">
        <v>974</v>
      </c>
      <c r="C85" s="92"/>
      <c r="D85" s="92"/>
      <c r="E85" s="92"/>
      <c r="F85" s="92"/>
      <c r="G85" s="92"/>
      <c r="H85" s="92"/>
      <c r="I85" s="93"/>
      <c r="J85" s="94"/>
      <c r="K85" s="305">
        <v>0.05</v>
      </c>
      <c r="L85" s="859">
        <f>N78*K85</f>
        <v>38.460947346297253</v>
      </c>
      <c r="M85" s="860"/>
      <c r="N85" s="51"/>
    </row>
    <row r="86" spans="1:14" ht="15.75" thickBot="1">
      <c r="B86" s="823" t="s">
        <v>953</v>
      </c>
      <c r="C86" s="824"/>
      <c r="D86" s="824"/>
      <c r="E86" s="824"/>
      <c r="F86" s="824"/>
      <c r="G86" s="824"/>
      <c r="H86" s="824"/>
      <c r="I86" s="824"/>
      <c r="J86" s="824"/>
      <c r="K86" s="824"/>
      <c r="L86" s="824"/>
      <c r="M86" s="825"/>
      <c r="N86" s="52">
        <f>L83+L84+L85</f>
        <v>230.7656840777835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999.98463100372851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6"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500</v>
      </c>
      <c r="N36" s="272">
        <f>K36/M36</f>
        <v>130.0574060474288</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500</v>
      </c>
      <c r="N37" s="272">
        <f>K37/M37</f>
        <v>10.79476470193659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141.47807569936541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1334.3828327572014</v>
      </c>
      <c r="N48" s="272">
        <f>K48*M48</f>
        <v>600.47227474074066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600.47227474074066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804.54084544010607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160.90816908802122</v>
      </c>
      <c r="M83" s="858"/>
      <c r="N83" s="51"/>
    </row>
    <row r="84" spans="1:14">
      <c r="B84" s="89" t="s">
        <v>973</v>
      </c>
      <c r="C84" s="90"/>
      <c r="D84" s="90"/>
      <c r="E84" s="90"/>
      <c r="F84" s="90"/>
      <c r="G84" s="90"/>
      <c r="H84" s="90"/>
      <c r="I84" s="87"/>
      <c r="J84" s="88"/>
      <c r="K84" s="304">
        <v>0.05</v>
      </c>
      <c r="L84" s="857">
        <f>N78*K84</f>
        <v>40.227042272005306</v>
      </c>
      <c r="M84" s="858"/>
      <c r="N84" s="51"/>
    </row>
    <row r="85" spans="1:14" ht="15.75" thickBot="1">
      <c r="B85" s="91" t="s">
        <v>974</v>
      </c>
      <c r="C85" s="92"/>
      <c r="D85" s="92"/>
      <c r="E85" s="92"/>
      <c r="F85" s="92"/>
      <c r="G85" s="92"/>
      <c r="H85" s="92"/>
      <c r="I85" s="93"/>
      <c r="J85" s="94"/>
      <c r="K85" s="305">
        <v>0.05</v>
      </c>
      <c r="L85" s="859">
        <f>N78*K85</f>
        <v>40.227042272005306</v>
      </c>
      <c r="M85" s="860"/>
      <c r="N85" s="51"/>
    </row>
    <row r="86" spans="1:14" ht="15.75" thickBot="1">
      <c r="B86" s="823" t="s">
        <v>953</v>
      </c>
      <c r="C86" s="824"/>
      <c r="D86" s="824"/>
      <c r="E86" s="824"/>
      <c r="F86" s="824"/>
      <c r="G86" s="824"/>
      <c r="H86" s="824"/>
      <c r="I86" s="824"/>
      <c r="J86" s="824"/>
      <c r="K86" s="824"/>
      <c r="L86" s="824"/>
      <c r="M86" s="825"/>
      <c r="N86" s="52">
        <f>L83+L84+L85</f>
        <v>241.36225363203181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1045.9030990721378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500</v>
      </c>
      <c r="N36" s="272">
        <f>K36/M36</f>
        <v>130.0574060474288</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500</v>
      </c>
      <c r="N37" s="272">
        <f>K37/M37</f>
        <v>10.79476470193659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141.47807569936541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1772.6360180254983</v>
      </c>
      <c r="N48" s="272">
        <f>K48*M48</f>
        <v>797.68620811147423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797.68620811147423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1001.7547788108396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200.35095576216793</v>
      </c>
      <c r="M83" s="858"/>
      <c r="N83" s="51"/>
    </row>
    <row r="84" spans="1:14">
      <c r="B84" s="89" t="s">
        <v>973</v>
      </c>
      <c r="C84" s="90"/>
      <c r="D84" s="90"/>
      <c r="E84" s="90"/>
      <c r="F84" s="90"/>
      <c r="G84" s="90"/>
      <c r="H84" s="90"/>
      <c r="I84" s="87"/>
      <c r="J84" s="88"/>
      <c r="K84" s="304">
        <v>0.05</v>
      </c>
      <c r="L84" s="857">
        <f>N78*K84</f>
        <v>50.087738940541982</v>
      </c>
      <c r="M84" s="858"/>
      <c r="N84" s="51"/>
    </row>
    <row r="85" spans="1:14" ht="15.75" thickBot="1">
      <c r="B85" s="91" t="s">
        <v>974</v>
      </c>
      <c r="C85" s="92"/>
      <c r="D85" s="92"/>
      <c r="E85" s="92"/>
      <c r="F85" s="92"/>
      <c r="G85" s="92"/>
      <c r="H85" s="92"/>
      <c r="I85" s="93"/>
      <c r="J85" s="94"/>
      <c r="K85" s="305">
        <v>0.05</v>
      </c>
      <c r="L85" s="859">
        <f>N78*K85</f>
        <v>50.087738940541982</v>
      </c>
      <c r="M85" s="860"/>
      <c r="N85" s="51"/>
    </row>
    <row r="86" spans="1:14" ht="15.75" thickBot="1">
      <c r="B86" s="823" t="s">
        <v>953</v>
      </c>
      <c r="C86" s="824"/>
      <c r="D86" s="824"/>
      <c r="E86" s="824"/>
      <c r="F86" s="824"/>
      <c r="G86" s="824"/>
      <c r="H86" s="824"/>
      <c r="I86" s="824"/>
      <c r="J86" s="824"/>
      <c r="K86" s="824"/>
      <c r="L86" s="824"/>
      <c r="M86" s="825"/>
      <c r="N86" s="52">
        <f>L83+L84+L85</f>
        <v>300.52643364325189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1302.2812124540915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500</v>
      </c>
      <c r="N36" s="272">
        <f>K36/M36</f>
        <v>130.0574060474288</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500</v>
      </c>
      <c r="N37" s="272">
        <f>K37/M37</f>
        <v>10.79476470193659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0.62590495000000002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141.47807569936541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1831.5058488824336</v>
      </c>
      <c r="N48" s="272">
        <f>K48*M48</f>
        <v>824.17763199709509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824.17763199709509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62.590494999999997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1028.2462026964604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205.64924053929209</v>
      </c>
      <c r="M83" s="858"/>
      <c r="N83" s="51"/>
    </row>
    <row r="84" spans="1:14">
      <c r="B84" s="89" t="s">
        <v>973</v>
      </c>
      <c r="C84" s="90"/>
      <c r="D84" s="90"/>
      <c r="E84" s="90"/>
      <c r="F84" s="90"/>
      <c r="G84" s="90"/>
      <c r="H84" s="90"/>
      <c r="I84" s="87"/>
      <c r="J84" s="88"/>
      <c r="K84" s="304">
        <v>0.05</v>
      </c>
      <c r="L84" s="857">
        <f>N78*K84</f>
        <v>51.412310134823024</v>
      </c>
      <c r="M84" s="858"/>
      <c r="N84" s="51"/>
    </row>
    <row r="85" spans="1:14" ht="15.75" thickBot="1">
      <c r="B85" s="91" t="s">
        <v>974</v>
      </c>
      <c r="C85" s="92"/>
      <c r="D85" s="92"/>
      <c r="E85" s="92"/>
      <c r="F85" s="92"/>
      <c r="G85" s="92"/>
      <c r="H85" s="92"/>
      <c r="I85" s="93"/>
      <c r="J85" s="94"/>
      <c r="K85" s="305">
        <v>0.05</v>
      </c>
      <c r="L85" s="859">
        <f>N78*K85</f>
        <v>51.412310134823024</v>
      </c>
      <c r="M85" s="860"/>
      <c r="N85" s="51"/>
    </row>
    <row r="86" spans="1:14" ht="15.75" thickBot="1">
      <c r="B86" s="823" t="s">
        <v>953</v>
      </c>
      <c r="C86" s="824"/>
      <c r="D86" s="824"/>
      <c r="E86" s="824"/>
      <c r="F86" s="824"/>
      <c r="G86" s="824"/>
      <c r="H86" s="824"/>
      <c r="I86" s="824"/>
      <c r="J86" s="824"/>
      <c r="K86" s="824"/>
      <c r="L86" s="824"/>
      <c r="M86" s="825"/>
      <c r="N86" s="52">
        <f>L83+L84+L85</f>
        <v>308.47386080893813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1336.7200635053985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400</v>
      </c>
      <c r="N36" s="272">
        <f>K36/M36</f>
        <v>162.571757559286</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400</v>
      </c>
      <c r="N37" s="272">
        <f>K37/M37</f>
        <v>227.60046058300034</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5397.3823509682952</v>
      </c>
      <c r="L38" s="270"/>
      <c r="M38" s="271">
        <v>400</v>
      </c>
      <c r="N38" s="272">
        <f>K38/M38</f>
        <v>13.493455877420738</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79585.46650615723</v>
      </c>
      <c r="L39" s="840">
        <v>400</v>
      </c>
      <c r="M39" s="841"/>
      <c r="N39" s="272">
        <f>K39/L39</f>
        <v>198.96366626539307</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N75*M41</f>
        <v>1.1157756987950249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603.74511598389518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1334.3828327572014</v>
      </c>
      <c r="N48" s="272">
        <f>K48*M48</f>
        <v>2441.9205839456786</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49634.436600528243</v>
      </c>
      <c r="N49" s="272">
        <f>K49*M49</f>
        <v>943.05429541003662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3384.9748793557151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7">
        <f>VLOOKUP(A58,TRANSPORTE!A5:D117,4,FALSE)</f>
        <v>1225.9744865717296</v>
      </c>
      <c r="M58" s="828"/>
      <c r="N58" s="287">
        <f>K58*L58</f>
        <v>23.29351524486286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23.29351524486286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111.57756987950249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4123.5910804639752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824.71821609279505</v>
      </c>
      <c r="M82" s="858"/>
      <c r="N82" s="51"/>
    </row>
    <row r="83" spans="1:14">
      <c r="B83" s="89" t="s">
        <v>973</v>
      </c>
      <c r="C83" s="90"/>
      <c r="D83" s="90"/>
      <c r="E83" s="90"/>
      <c r="F83" s="90"/>
      <c r="G83" s="90"/>
      <c r="H83" s="90"/>
      <c r="I83" s="87"/>
      <c r="J83" s="88"/>
      <c r="K83" s="304">
        <v>0.05</v>
      </c>
      <c r="L83" s="857">
        <f>N77*K83</f>
        <v>206.17955402319876</v>
      </c>
      <c r="M83" s="858"/>
      <c r="N83" s="51"/>
    </row>
    <row r="84" spans="1:14" ht="15.75" thickBot="1">
      <c r="B84" s="91" t="s">
        <v>974</v>
      </c>
      <c r="C84" s="92"/>
      <c r="D84" s="92"/>
      <c r="E84" s="92"/>
      <c r="F84" s="92"/>
      <c r="G84" s="92"/>
      <c r="H84" s="92"/>
      <c r="I84" s="93"/>
      <c r="J84" s="94"/>
      <c r="K84" s="305">
        <v>0.05</v>
      </c>
      <c r="L84" s="859">
        <f>N77*K84</f>
        <v>206.17955402319876</v>
      </c>
      <c r="M84" s="860"/>
      <c r="N84" s="51"/>
    </row>
    <row r="85" spans="1:14" ht="15.75" thickBot="1">
      <c r="B85" s="823" t="s">
        <v>953</v>
      </c>
      <c r="C85" s="824"/>
      <c r="D85" s="824"/>
      <c r="E85" s="824"/>
      <c r="F85" s="824"/>
      <c r="G85" s="824"/>
      <c r="H85" s="824"/>
      <c r="I85" s="824"/>
      <c r="J85" s="824"/>
      <c r="K85" s="824"/>
      <c r="L85" s="824"/>
      <c r="M85" s="825"/>
      <c r="N85" s="52">
        <f>L82+L83+L84</f>
        <v>1237.0773241391926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5360.6684046031678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400</v>
      </c>
      <c r="N36" s="272">
        <f>K36/M36</f>
        <v>162.571757559286</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400</v>
      </c>
      <c r="N37" s="272">
        <f>K37/M37</f>
        <v>227.60046058300034</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5397.3823509682952</v>
      </c>
      <c r="L38" s="270"/>
      <c r="M38" s="271">
        <v>400</v>
      </c>
      <c r="N38" s="272">
        <f>K38/M38</f>
        <v>13.493455877420738</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79585.46650615723</v>
      </c>
      <c r="L39" s="840">
        <v>400</v>
      </c>
      <c r="M39" s="841"/>
      <c r="N39" s="272">
        <f>K39/L39</f>
        <v>198.96366626539307</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1.1157756987950249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603.74511598389518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1334.3828327572014</v>
      </c>
      <c r="N48" s="272">
        <f>K48*M48</f>
        <v>2001.5742491358021</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49634.436600528243</v>
      </c>
      <c r="N49" s="272">
        <f>K49*M49</f>
        <v>645.24767580686716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2646.8219249426693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7">
        <f>VLOOKUP(A58,TRANSPORTE!A5:D117,4,FALSE)</f>
        <v>1225.9744865717296</v>
      </c>
      <c r="M58" s="828"/>
      <c r="N58" s="287">
        <f>K58*L58</f>
        <v>15.937668325432483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15.937668325432483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111.57756987950249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3378.0822791314995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675.6164558262999</v>
      </c>
      <c r="M83" s="858"/>
      <c r="N83" s="51"/>
    </row>
    <row r="84" spans="1:14">
      <c r="B84" s="89" t="s">
        <v>973</v>
      </c>
      <c r="C84" s="90"/>
      <c r="D84" s="90"/>
      <c r="E84" s="90"/>
      <c r="F84" s="90"/>
      <c r="G84" s="90"/>
      <c r="H84" s="90"/>
      <c r="I84" s="87"/>
      <c r="J84" s="88"/>
      <c r="K84" s="304">
        <v>0.05</v>
      </c>
      <c r="L84" s="857">
        <f>N78*K84</f>
        <v>168.90411395657497</v>
      </c>
      <c r="M84" s="858"/>
      <c r="N84" s="51"/>
    </row>
    <row r="85" spans="1:14" ht="15.75" thickBot="1">
      <c r="B85" s="91" t="s">
        <v>974</v>
      </c>
      <c r="C85" s="92"/>
      <c r="D85" s="92"/>
      <c r="E85" s="92"/>
      <c r="F85" s="92"/>
      <c r="G85" s="92"/>
      <c r="H85" s="92"/>
      <c r="I85" s="93"/>
      <c r="J85" s="94"/>
      <c r="K85" s="305">
        <v>0.05</v>
      </c>
      <c r="L85" s="859">
        <f>N78*K85</f>
        <v>168.90411395657497</v>
      </c>
      <c r="M85" s="860"/>
      <c r="N85" s="51"/>
    </row>
    <row r="86" spans="1:14" ht="15.75" thickBot="1">
      <c r="B86" s="823" t="s">
        <v>953</v>
      </c>
      <c r="C86" s="824"/>
      <c r="D86" s="824"/>
      <c r="E86" s="824"/>
      <c r="F86" s="824"/>
      <c r="G86" s="824"/>
      <c r="H86" s="824"/>
      <c r="I86" s="824"/>
      <c r="J86" s="824"/>
      <c r="K86" s="824"/>
      <c r="L86" s="824"/>
      <c r="M86" s="825"/>
      <c r="N86" s="52">
        <f>L83+L84+L85</f>
        <v>1013.4246837394498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4391.5069628709498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400</v>
      </c>
      <c r="N36" s="272">
        <f>K36/M36</f>
        <v>162.571757559286</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400</v>
      </c>
      <c r="N37" s="272">
        <f>K37/M37</f>
        <v>227.60046058300034</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5397.3823509682952</v>
      </c>
      <c r="L38" s="270"/>
      <c r="M38" s="271">
        <v>400</v>
      </c>
      <c r="N38" s="272">
        <f>K38/M38</f>
        <v>13.493455877420738</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79585.46650615723</v>
      </c>
      <c r="L39" s="840">
        <v>400</v>
      </c>
      <c r="M39" s="841"/>
      <c r="N39" s="272">
        <f>K39/L39</f>
        <v>198.96366626539307</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1.1157756987950249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603.74511598389518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1334.3828327572014</v>
      </c>
      <c r="N48" s="272">
        <f>K48*M48</f>
        <v>2441.9205839456786</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49634.436600528243</v>
      </c>
      <c r="N49" s="272">
        <f>K49*M49</f>
        <v>943.05429541003662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3384.9748793557151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7">
        <f>VLOOKUP(A58,TRANSPORTE!A5:D117,4,FALSE)</f>
        <v>1225.9744865717296</v>
      </c>
      <c r="M58" s="828"/>
      <c r="N58" s="287">
        <f>K58*L58</f>
        <v>23.29351524486286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23.29351524486286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SUM(N69:N75)</f>
        <v>111.57756987950249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4123.5910804639752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824.71821609279505</v>
      </c>
      <c r="M83" s="858"/>
      <c r="N83" s="51"/>
    </row>
    <row r="84" spans="1:14">
      <c r="B84" s="89" t="s">
        <v>973</v>
      </c>
      <c r="C84" s="90"/>
      <c r="D84" s="90"/>
      <c r="E84" s="90"/>
      <c r="F84" s="90"/>
      <c r="G84" s="90"/>
      <c r="H84" s="90"/>
      <c r="I84" s="87"/>
      <c r="J84" s="88"/>
      <c r="K84" s="304">
        <v>0.05</v>
      </c>
      <c r="L84" s="857">
        <f>N78*K84</f>
        <v>206.17955402319876</v>
      </c>
      <c r="M84" s="858"/>
      <c r="N84" s="51"/>
    </row>
    <row r="85" spans="1:14" ht="15.75" thickBot="1">
      <c r="B85" s="91" t="s">
        <v>974</v>
      </c>
      <c r="C85" s="92"/>
      <c r="D85" s="92"/>
      <c r="E85" s="92"/>
      <c r="F85" s="92"/>
      <c r="G85" s="92"/>
      <c r="H85" s="92"/>
      <c r="I85" s="93"/>
      <c r="J85" s="94"/>
      <c r="K85" s="305">
        <v>0.05</v>
      </c>
      <c r="L85" s="859">
        <f>N78*K85</f>
        <v>206.17955402319876</v>
      </c>
      <c r="M85" s="860"/>
      <c r="N85" s="51"/>
    </row>
    <row r="86" spans="1:14" ht="15.75" thickBot="1">
      <c r="B86" s="823" t="s">
        <v>953</v>
      </c>
      <c r="C86" s="824"/>
      <c r="D86" s="824"/>
      <c r="E86" s="824"/>
      <c r="F86" s="824"/>
      <c r="G86" s="824"/>
      <c r="H86" s="824"/>
      <c r="I86" s="824"/>
      <c r="J86" s="824"/>
      <c r="K86" s="824"/>
      <c r="L86" s="824"/>
      <c r="M86" s="825"/>
      <c r="N86" s="52">
        <f>L83+L84+L85</f>
        <v>1237.0773241391926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5360.6684046031678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400</v>
      </c>
      <c r="N36" s="272">
        <f>K36/M36</f>
        <v>162.571757559286</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400</v>
      </c>
      <c r="N37" s="272">
        <f>K37/M37</f>
        <v>227.60046058300034</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5397.3823509682952</v>
      </c>
      <c r="L38" s="270"/>
      <c r="M38" s="271">
        <v>400</v>
      </c>
      <c r="N38" s="272">
        <f>K38/M38</f>
        <v>13.493455877420738</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79585.46650615723</v>
      </c>
      <c r="L39" s="840">
        <v>400</v>
      </c>
      <c r="M39" s="841"/>
      <c r="N39" s="272">
        <f>K39/L39</f>
        <v>198.96366626539307</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1.1157756987950249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603.74511598389518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49634.436600528243</v>
      </c>
      <c r="N48" s="272">
        <f>K48*M48</f>
        <v>645.24767580686716</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1334.3828327572014</v>
      </c>
      <c r="N49" s="272">
        <f>K49*M49</f>
        <v>2001.5742491358021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2646.8219249426693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7">
        <f>VLOOKUP(A58,TRANSPORTE!A5:D117,4,FALSE)</f>
        <v>1225.9744865717296</v>
      </c>
      <c r="M58" s="828"/>
      <c r="N58" s="287">
        <f>K58*L58</f>
        <v>15.937668325432483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15.937668325432483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111.57756987950249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3378.0822791314995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675.6164558262999</v>
      </c>
      <c r="M83" s="858"/>
      <c r="N83" s="51"/>
    </row>
    <row r="84" spans="1:14">
      <c r="B84" s="89" t="s">
        <v>973</v>
      </c>
      <c r="C84" s="90"/>
      <c r="D84" s="90"/>
      <c r="E84" s="90"/>
      <c r="F84" s="90"/>
      <c r="G84" s="90"/>
      <c r="H84" s="90"/>
      <c r="I84" s="87"/>
      <c r="J84" s="88"/>
      <c r="K84" s="304">
        <v>0.05</v>
      </c>
      <c r="L84" s="857">
        <f>N78*K84</f>
        <v>168.90411395657497</v>
      </c>
      <c r="M84" s="858"/>
      <c r="N84" s="51"/>
    </row>
    <row r="85" spans="1:14" ht="15.75" thickBot="1">
      <c r="B85" s="91" t="s">
        <v>974</v>
      </c>
      <c r="C85" s="92"/>
      <c r="D85" s="92"/>
      <c r="E85" s="92"/>
      <c r="F85" s="92"/>
      <c r="G85" s="92"/>
      <c r="H85" s="92"/>
      <c r="I85" s="93"/>
      <c r="J85" s="94"/>
      <c r="K85" s="305">
        <v>0.05</v>
      </c>
      <c r="L85" s="859">
        <f>N78*K85</f>
        <v>168.90411395657497</v>
      </c>
      <c r="M85" s="860"/>
      <c r="N85" s="51"/>
    </row>
    <row r="86" spans="1:14" ht="15.75" thickBot="1">
      <c r="B86" s="823" t="s">
        <v>953</v>
      </c>
      <c r="C86" s="824"/>
      <c r="D86" s="824"/>
      <c r="E86" s="824"/>
      <c r="F86" s="824"/>
      <c r="G86" s="824"/>
      <c r="H86" s="824"/>
      <c r="I86" s="824"/>
      <c r="J86" s="824"/>
      <c r="K86" s="824"/>
      <c r="L86" s="824"/>
      <c r="M86" s="825"/>
      <c r="N86" s="52">
        <f>L83+L84+L85</f>
        <v>1013.4246837394498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4391.5069628709498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83">
        <v>275</v>
      </c>
      <c r="N36" s="272">
        <f>K36/M36</f>
        <v>236.46801099532507</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83">
        <f>M36</f>
        <v>275</v>
      </c>
      <c r="N37" s="272">
        <f>K37/M37</f>
        <v>331.05521539345506</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5397.3823509682952</v>
      </c>
      <c r="L38" s="270"/>
      <c r="M38" s="283">
        <v>275</v>
      </c>
      <c r="N38" s="272">
        <f>K38/M38</f>
        <v>19.626844912611983</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79585.46650615723</v>
      </c>
      <c r="L39" s="951">
        <v>275</v>
      </c>
      <c r="M39" s="952"/>
      <c r="N39" s="272">
        <f>K39/L39</f>
        <v>289.40169638602629</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1.6229464709745818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878.17471415839304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46069.934220084455</v>
      </c>
      <c r="N48" s="272">
        <f>K48*M48</f>
        <v>1151.7483555021115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49634.436600528243</v>
      </c>
      <c r="N49" s="272">
        <f>K49*M49</f>
        <v>645.24767580686716</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1334.3828327572014</v>
      </c>
      <c r="N50" s="272">
        <f>K50*M50</f>
        <v>5657.7832108905341</v>
      </c>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7454.7792421995127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7">
        <f>VLOOKUP(A58,TRANSPORTE!A5:D117,4,FALSE)</f>
        <v>1225.9744865717296</v>
      </c>
      <c r="M58" s="828"/>
      <c r="N58" s="287">
        <f>K58*L58</f>
        <v>46.58703048972572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46.58703048972572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8541.8356339450893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1708.3671267890179</v>
      </c>
      <c r="M83" s="858"/>
      <c r="N83" s="51"/>
    </row>
    <row r="84" spans="1:14">
      <c r="B84" s="89" t="s">
        <v>973</v>
      </c>
      <c r="C84" s="90"/>
      <c r="D84" s="90"/>
      <c r="E84" s="90"/>
      <c r="F84" s="90"/>
      <c r="G84" s="90"/>
      <c r="H84" s="90"/>
      <c r="I84" s="87"/>
      <c r="J84" s="88"/>
      <c r="K84" s="304">
        <v>0.05</v>
      </c>
      <c r="L84" s="857">
        <f>N78*K84</f>
        <v>427.09178169725448</v>
      </c>
      <c r="M84" s="858"/>
      <c r="N84" s="51"/>
    </row>
    <row r="85" spans="1:14" ht="15.75" thickBot="1">
      <c r="B85" s="91" t="s">
        <v>974</v>
      </c>
      <c r="C85" s="92"/>
      <c r="D85" s="92"/>
      <c r="E85" s="92"/>
      <c r="F85" s="92"/>
      <c r="G85" s="92"/>
      <c r="H85" s="92"/>
      <c r="I85" s="93"/>
      <c r="J85" s="94"/>
      <c r="K85" s="305">
        <v>0.05</v>
      </c>
      <c r="L85" s="859">
        <f>N78*K85</f>
        <v>427.09178169725448</v>
      </c>
      <c r="M85" s="860"/>
      <c r="N85" s="51"/>
    </row>
    <row r="86" spans="1:14" ht="15.75" thickBot="1">
      <c r="B86" s="823" t="s">
        <v>953</v>
      </c>
      <c r="C86" s="824"/>
      <c r="D86" s="824"/>
      <c r="E86" s="824"/>
      <c r="F86" s="824"/>
      <c r="G86" s="824"/>
      <c r="H86" s="824"/>
      <c r="I86" s="824"/>
      <c r="J86" s="824"/>
      <c r="K86" s="824"/>
      <c r="L86" s="824"/>
      <c r="M86" s="825"/>
      <c r="N86" s="52">
        <f>L83+L84+L85</f>
        <v>2562.550690183527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11104.386324128616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83">
        <v>275</v>
      </c>
      <c r="N36" s="272">
        <f>K36/M36</f>
        <v>236.46801099532507</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83">
        <v>275</v>
      </c>
      <c r="N37" s="272">
        <f>K37/M37</f>
        <v>331.05521539345506</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5397.3823509682952</v>
      </c>
      <c r="L38" s="270"/>
      <c r="M38" s="283">
        <v>275</v>
      </c>
      <c r="N38" s="272">
        <f>K38/M38</f>
        <v>19.626844912611983</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79585.46650615723</v>
      </c>
      <c r="L39" s="951">
        <v>275</v>
      </c>
      <c r="M39" s="952"/>
      <c r="N39" s="272">
        <f>K39/L39</f>
        <v>289.40169638602629</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1.6229464709745818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878.17471415839304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46069.934220084455</v>
      </c>
      <c r="N48" s="272">
        <f>K48*M48</f>
        <v>875.32875018160462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49634.436600528243</v>
      </c>
      <c r="N49" s="272">
        <f>K49*M49</f>
        <v>496.34436600528244</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1334.3828327572014</v>
      </c>
      <c r="N50" s="272">
        <f>K50*M50</f>
        <v>4323.4003781333331</v>
      </c>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5695.0734943202206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7">
        <f>VLOOKUP(A58,TRANSPORTE!A5:D117,4,FALSE)</f>
        <v>1225.9744865717296</v>
      </c>
      <c r="M58" s="828"/>
      <c r="N58" s="287">
        <f>K58*L58</f>
        <v>35.553260110580162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35.553260110580162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6771.0961156866524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1354.2192231373306</v>
      </c>
      <c r="M83" s="858"/>
      <c r="N83" s="51"/>
    </row>
    <row r="84" spans="1:14">
      <c r="B84" s="89" t="s">
        <v>973</v>
      </c>
      <c r="C84" s="90"/>
      <c r="D84" s="90"/>
      <c r="E84" s="90"/>
      <c r="F84" s="90"/>
      <c r="G84" s="90"/>
      <c r="H84" s="90"/>
      <c r="I84" s="87"/>
      <c r="J84" s="88"/>
      <c r="K84" s="304">
        <v>0.05</v>
      </c>
      <c r="L84" s="857">
        <f>N78*K84</f>
        <v>338.55480578433264</v>
      </c>
      <c r="M84" s="858"/>
      <c r="N84" s="51"/>
    </row>
    <row r="85" spans="1:14" ht="15.75" thickBot="1">
      <c r="B85" s="91" t="s">
        <v>974</v>
      </c>
      <c r="C85" s="92"/>
      <c r="D85" s="92"/>
      <c r="E85" s="92"/>
      <c r="F85" s="92"/>
      <c r="G85" s="92"/>
      <c r="H85" s="92"/>
      <c r="I85" s="93"/>
      <c r="J85" s="94"/>
      <c r="K85" s="305">
        <v>0.05</v>
      </c>
      <c r="L85" s="859">
        <f>N78*K85</f>
        <v>338.55480578433264</v>
      </c>
      <c r="M85" s="860"/>
      <c r="N85" s="51"/>
    </row>
    <row r="86" spans="1:14" ht="15.75" thickBot="1">
      <c r="B86" s="823" t="s">
        <v>953</v>
      </c>
      <c r="C86" s="824"/>
      <c r="D86" s="824"/>
      <c r="E86" s="824"/>
      <c r="F86" s="824"/>
      <c r="G86" s="824"/>
      <c r="H86" s="824"/>
      <c r="I86" s="824"/>
      <c r="J86" s="824"/>
      <c r="K86" s="824"/>
      <c r="L86" s="824"/>
      <c r="M86" s="825"/>
      <c r="N86" s="52">
        <f>L83+L84+L85</f>
        <v>2031.3288347059956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8802.4249503926476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275</v>
      </c>
      <c r="N36" s="272">
        <f>K36/M36</f>
        <v>236.46801099532507</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275</v>
      </c>
      <c r="N37" s="272">
        <f>K37/M37</f>
        <v>331.05521539345506</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5397.3823509682952</v>
      </c>
      <c r="L38" s="270"/>
      <c r="M38" s="271">
        <v>275</v>
      </c>
      <c r="N38" s="272">
        <f>K38/M38</f>
        <v>19.626844912611983</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79585.46650615723</v>
      </c>
      <c r="L39" s="840">
        <v>275</v>
      </c>
      <c r="M39" s="841"/>
      <c r="N39" s="272">
        <f>K39/L39</f>
        <v>289.40169638602629</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1.6229464709745818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878.17471415839304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46069.934220084455</v>
      </c>
      <c r="N48" s="272">
        <f>K48*M48</f>
        <v>1151.7483555021115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49634.436600528243</v>
      </c>
      <c r="N49" s="272">
        <f>K49*M49</f>
        <v>645.24767580686716</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1831.5058488824336</v>
      </c>
      <c r="N50" s="272">
        <f>K50*M50</f>
        <v>7765.584799261519</v>
      </c>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9562.5808305704977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7">
        <f>VLOOKUP(A58,TRANSPORTE!A5:D117,4,FALSE)</f>
        <v>1225.9744865717296</v>
      </c>
      <c r="M58" s="828"/>
      <c r="N58" s="287">
        <f>K58*L58</f>
        <v>46.58703048972572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46.58703048972572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10649.637222316074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2129.9274444632151</v>
      </c>
      <c r="M83" s="858"/>
      <c r="N83" s="51"/>
    </row>
    <row r="84" spans="1:14">
      <c r="B84" s="89" t="s">
        <v>973</v>
      </c>
      <c r="C84" s="90"/>
      <c r="D84" s="90"/>
      <c r="E84" s="90"/>
      <c r="F84" s="90"/>
      <c r="G84" s="90"/>
      <c r="H84" s="90"/>
      <c r="I84" s="87"/>
      <c r="J84" s="88"/>
      <c r="K84" s="304">
        <v>0.05</v>
      </c>
      <c r="L84" s="857">
        <f>N78*K84</f>
        <v>532.48186111580378</v>
      </c>
      <c r="M84" s="858"/>
      <c r="N84" s="51"/>
    </row>
    <row r="85" spans="1:14" ht="15.75" thickBot="1">
      <c r="B85" s="91" t="s">
        <v>974</v>
      </c>
      <c r="C85" s="92"/>
      <c r="D85" s="92"/>
      <c r="E85" s="92"/>
      <c r="F85" s="92"/>
      <c r="G85" s="92"/>
      <c r="H85" s="92"/>
      <c r="I85" s="93"/>
      <c r="J85" s="94"/>
      <c r="K85" s="305">
        <v>0.05</v>
      </c>
      <c r="L85" s="859">
        <f>N78*K85</f>
        <v>532.48186111580378</v>
      </c>
      <c r="M85" s="860"/>
      <c r="N85" s="51"/>
    </row>
    <row r="86" spans="1:14" ht="15.75" thickBot="1">
      <c r="B86" s="823" t="s">
        <v>953</v>
      </c>
      <c r="C86" s="824"/>
      <c r="D86" s="824"/>
      <c r="E86" s="824"/>
      <c r="F86" s="824"/>
      <c r="G86" s="824"/>
      <c r="H86" s="824"/>
      <c r="I86" s="824"/>
      <c r="J86" s="824"/>
      <c r="K86" s="824"/>
      <c r="L86" s="824"/>
      <c r="M86" s="825"/>
      <c r="N86" s="52">
        <f>L83+L84+L85</f>
        <v>3194.8911666948229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13844.528389010897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275</v>
      </c>
      <c r="N36" s="272">
        <f>K36/M36</f>
        <v>236.46801099532507</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275</v>
      </c>
      <c r="N37" s="272">
        <f>K37/M37</f>
        <v>331.05521539345506</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5397.3823509682952</v>
      </c>
      <c r="L38" s="270"/>
      <c r="M38" s="271">
        <v>275</v>
      </c>
      <c r="N38" s="272">
        <f>K38/M38</f>
        <v>19.626844912611983</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9">
        <f>VLOOKUP(A39,EQUIPOS!A9:D166,4,FALSE)</f>
        <v>79585.46650615723</v>
      </c>
      <c r="L39" s="840">
        <v>275</v>
      </c>
      <c r="M39" s="841"/>
      <c r="N39" s="272">
        <f>K39/L39</f>
        <v>289.40169638602629</v>
      </c>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1.6229464709745818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878.17471415839304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46069.934220084455</v>
      </c>
      <c r="N48" s="272">
        <f>K48*M48</f>
        <v>875.32875018160462</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49634.436600528243</v>
      </c>
      <c r="N49" s="272">
        <f>K49*M49</f>
        <v>496.34436600528244</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1831.5058488824336</v>
      </c>
      <c r="N50" s="272">
        <f>K50*M50</f>
        <v>5934.0789503790857</v>
      </c>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7305.7520665659722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7">
        <f>VLOOKUP(A58,TRANSPORTE!A5:D117,4,FALSE)</f>
        <v>1225.9744865717296</v>
      </c>
      <c r="M58" s="828"/>
      <c r="N58" s="287">
        <f>K58*L58</f>
        <v>35.553260110580162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35.553260110580162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162.29464709745818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8381.774687932404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1676.3549375864809</v>
      </c>
      <c r="M83" s="858"/>
      <c r="N83" s="51"/>
    </row>
    <row r="84" spans="1:14">
      <c r="B84" s="89" t="s">
        <v>973</v>
      </c>
      <c r="C84" s="90"/>
      <c r="D84" s="90"/>
      <c r="E84" s="90"/>
      <c r="F84" s="90"/>
      <c r="G84" s="90"/>
      <c r="H84" s="90"/>
      <c r="I84" s="87"/>
      <c r="J84" s="88"/>
      <c r="K84" s="304">
        <v>0.05</v>
      </c>
      <c r="L84" s="857">
        <f>N78*K84</f>
        <v>419.08873439662023</v>
      </c>
      <c r="M84" s="858"/>
      <c r="N84" s="51"/>
    </row>
    <row r="85" spans="1:14" ht="15.75" thickBot="1">
      <c r="B85" s="91" t="s">
        <v>974</v>
      </c>
      <c r="C85" s="92"/>
      <c r="D85" s="92"/>
      <c r="E85" s="92"/>
      <c r="F85" s="92"/>
      <c r="G85" s="92"/>
      <c r="H85" s="92"/>
      <c r="I85" s="93"/>
      <c r="J85" s="94"/>
      <c r="K85" s="305">
        <v>0.05</v>
      </c>
      <c r="L85" s="859">
        <f>N78*K85</f>
        <v>419.08873439662023</v>
      </c>
      <c r="M85" s="860"/>
      <c r="N85" s="51"/>
    </row>
    <row r="86" spans="1:14" ht="15.75" thickBot="1">
      <c r="B86" s="823" t="s">
        <v>953</v>
      </c>
      <c r="C86" s="824"/>
      <c r="D86" s="824"/>
      <c r="E86" s="824"/>
      <c r="F86" s="824"/>
      <c r="G86" s="824"/>
      <c r="H86" s="824"/>
      <c r="I86" s="824"/>
      <c r="J86" s="824"/>
      <c r="K86" s="824"/>
      <c r="L86" s="824"/>
      <c r="M86" s="825"/>
      <c r="N86" s="52">
        <f>L83+L84+L85</f>
        <v>2514.5324063797211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10896.307094312126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418</v>
      </c>
      <c r="N36" s="272">
        <f>K36/M36</f>
        <v>155.57105986534546</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418</v>
      </c>
      <c r="N37" s="272">
        <f>K37/M37</f>
        <v>217.79948381148358</v>
      </c>
    </row>
    <row r="38" spans="1:14">
      <c r="A38" t="s">
        <v>225</v>
      </c>
      <c r="B38" s="836" t="str">
        <f>VLOOKUP(A38,EQUIPOS!A8:D154,3,FALSE)</f>
        <v>Esparcidor de gravilla, Ancho de esparcimiento 3100mm, Velocidad de trabajo 10—20km2/h</v>
      </c>
      <c r="C38" s="837"/>
      <c r="D38" s="837"/>
      <c r="E38" s="837"/>
      <c r="F38" s="837"/>
      <c r="G38" s="837"/>
      <c r="H38" s="838"/>
      <c r="I38" s="267"/>
      <c r="J38" s="268"/>
      <c r="K38" s="269">
        <f>VLOOKUP(A38,EQUIPOS!A8:D165,4,FALSE)</f>
        <v>79585.46650615723</v>
      </c>
      <c r="L38" s="270"/>
      <c r="M38" s="271">
        <v>418</v>
      </c>
      <c r="N38" s="272">
        <f>K38/M38</f>
        <v>190.3958528855436</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1.0677279414306458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564.83412450380331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56021.798952670768</v>
      </c>
      <c r="N48" s="272">
        <f>K48*M48</f>
        <v>560.2179895267077</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1334.3828327572014</v>
      </c>
      <c r="N49" s="272">
        <f>K49*M49</f>
        <v>1667.9785409465017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2228.1965304732094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7">
        <f>VLOOKUP(A58,TRANSPORTE!A5:D117,4,FALSE)</f>
        <v>1225.9744865717296</v>
      </c>
      <c r="M58" s="828"/>
      <c r="N58" s="287">
        <f>K58*L58</f>
        <v>12.259744865717296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12.259744865717296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106.77279414306457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2912.0631939857944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582.41263879715893</v>
      </c>
      <c r="M83" s="858"/>
      <c r="N83" s="51"/>
    </row>
    <row r="84" spans="1:14">
      <c r="B84" s="89" t="s">
        <v>973</v>
      </c>
      <c r="C84" s="90"/>
      <c r="D84" s="90"/>
      <c r="E84" s="90"/>
      <c r="F84" s="90"/>
      <c r="G84" s="90"/>
      <c r="H84" s="90"/>
      <c r="I84" s="87"/>
      <c r="J84" s="88"/>
      <c r="K84" s="304">
        <v>0.05</v>
      </c>
      <c r="L84" s="857">
        <f>N78*K84</f>
        <v>145.60315969928973</v>
      </c>
      <c r="M84" s="858"/>
      <c r="N84" s="51"/>
    </row>
    <row r="85" spans="1:14" ht="15.75" thickBot="1">
      <c r="B85" s="91" t="s">
        <v>974</v>
      </c>
      <c r="C85" s="92"/>
      <c r="D85" s="92"/>
      <c r="E85" s="92"/>
      <c r="F85" s="92"/>
      <c r="G85" s="92"/>
      <c r="H85" s="92"/>
      <c r="I85" s="93"/>
      <c r="J85" s="94"/>
      <c r="K85" s="305">
        <v>0.05</v>
      </c>
      <c r="L85" s="859">
        <f>N78*K85</f>
        <v>145.60315969928973</v>
      </c>
      <c r="M85" s="860"/>
      <c r="N85" s="51"/>
    </row>
    <row r="86" spans="1:14" ht="15.75" thickBot="1">
      <c r="B86" s="823" t="s">
        <v>953</v>
      </c>
      <c r="C86" s="824"/>
      <c r="D86" s="824"/>
      <c r="E86" s="824"/>
      <c r="F86" s="824"/>
      <c r="G86" s="824"/>
      <c r="H86" s="824"/>
      <c r="I86" s="824"/>
      <c r="J86" s="824"/>
      <c r="K86" s="824"/>
      <c r="L86" s="824"/>
      <c r="M86" s="825"/>
      <c r="N86" s="52">
        <f>L83+L84+L85</f>
        <v>873.61895819573851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3785.6821521815327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7"/>
      <c r="J36" s="268"/>
      <c r="K36" s="269">
        <f>VLOOKUP(A36,EQUIPOS!A6:D163,4,FALSE)</f>
        <v>65028.703023714399</v>
      </c>
      <c r="L36" s="270"/>
      <c r="M36" s="271">
        <v>418</v>
      </c>
      <c r="N36" s="272">
        <f>K36/M36</f>
        <v>155.57105986534546</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418</v>
      </c>
      <c r="N37" s="272">
        <f>K37/M37</f>
        <v>217.79948381148358</v>
      </c>
    </row>
    <row r="38" spans="1:14">
      <c r="A38" t="s">
        <v>225</v>
      </c>
      <c r="B38" s="836" t="str">
        <f>VLOOKUP(A38,EQUIPOS!A8:D154,3,FALSE)</f>
        <v>Esparcidor de gravilla, Ancho de esparcimiento 3100mm, Velocidad de trabajo 10—20km2/h</v>
      </c>
      <c r="C38" s="837"/>
      <c r="D38" s="837"/>
      <c r="E38" s="837"/>
      <c r="F38" s="837"/>
      <c r="G38" s="837"/>
      <c r="H38" s="838"/>
      <c r="I38" s="267"/>
      <c r="J38" s="268"/>
      <c r="K38" s="269">
        <f>VLOOKUP(A38,EQUIPOS!A8:D165,4,FALSE)</f>
        <v>79585.46650615723</v>
      </c>
      <c r="L38" s="270"/>
      <c r="M38" s="271">
        <v>418</v>
      </c>
      <c r="N38" s="272">
        <f>K38/M38</f>
        <v>190.3958528855436</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1.0677279414306458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564.83412450380331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56021.798952670768</v>
      </c>
      <c r="N48" s="272">
        <f>K48*M48</f>
        <v>560.2179895267077</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1255.8897249479546</v>
      </c>
      <c r="N49" s="272">
        <f>K49*M49</f>
        <v>1569.8621561849432</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18"/>
      <c r="C52" s="819"/>
      <c r="D52" s="819"/>
      <c r="E52" s="819"/>
      <c r="F52" s="819"/>
      <c r="G52" s="819"/>
      <c r="H52" s="819"/>
      <c r="I52" s="820"/>
      <c r="J52" s="42"/>
      <c r="K52" s="44"/>
      <c r="L52" s="821"/>
      <c r="M52" s="822"/>
      <c r="N52" s="45"/>
    </row>
    <row r="53" spans="1:72" ht="15.75" thickBot="1">
      <c r="B53" s="823" t="s">
        <v>953</v>
      </c>
      <c r="C53" s="824"/>
      <c r="D53" s="824"/>
      <c r="E53" s="824"/>
      <c r="F53" s="824"/>
      <c r="G53" s="824"/>
      <c r="H53" s="824"/>
      <c r="I53" s="824"/>
      <c r="J53" s="824"/>
      <c r="K53" s="824"/>
      <c r="L53" s="824"/>
      <c r="M53" s="825"/>
      <c r="N53" s="394">
        <f>SUM(N48:N52)</f>
        <v>2130.0801457116509</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6" t="s">
        <v>961</v>
      </c>
      <c r="M57" s="799"/>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7">
        <f>VLOOKUP(A58,TRANSPORTE!A5:D117,4,FALSE)</f>
        <v>1225.9744865717296</v>
      </c>
      <c r="M58" s="828"/>
      <c r="N58" s="287">
        <f>K58*L58</f>
        <v>12.259744865717296</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2"/>
      <c r="M63" s="813"/>
      <c r="N63" s="127"/>
    </row>
    <row r="64" spans="1:72" ht="15.75" thickBot="1">
      <c r="B64" s="829" t="s">
        <v>953</v>
      </c>
      <c r="C64" s="830"/>
      <c r="D64" s="830"/>
      <c r="E64" s="830"/>
      <c r="F64" s="830"/>
      <c r="G64" s="830"/>
      <c r="H64" s="830"/>
      <c r="I64" s="830"/>
      <c r="J64" s="830"/>
      <c r="K64" s="830"/>
      <c r="L64" s="830"/>
      <c r="M64" s="831"/>
      <c r="N64" s="104">
        <f>N58+N59+N60+N61+N62</f>
        <v>12.259744865717296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106.77279414306457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2813.9468092242359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562.78936184484724</v>
      </c>
      <c r="M83" s="858"/>
      <c r="N83" s="51"/>
    </row>
    <row r="84" spans="1:14">
      <c r="B84" s="89" t="s">
        <v>973</v>
      </c>
      <c r="C84" s="90"/>
      <c r="D84" s="90"/>
      <c r="E84" s="90"/>
      <c r="F84" s="90"/>
      <c r="G84" s="90"/>
      <c r="H84" s="90"/>
      <c r="I84" s="87"/>
      <c r="J84" s="88"/>
      <c r="K84" s="304">
        <v>0.05</v>
      </c>
      <c r="L84" s="857">
        <f>N78*K84</f>
        <v>140.69734046121181</v>
      </c>
      <c r="M84" s="858"/>
      <c r="N84" s="51"/>
    </row>
    <row r="85" spans="1:14" ht="15.75" thickBot="1">
      <c r="B85" s="91" t="s">
        <v>974</v>
      </c>
      <c r="C85" s="92"/>
      <c r="D85" s="92"/>
      <c r="E85" s="92"/>
      <c r="F85" s="92"/>
      <c r="G85" s="92"/>
      <c r="H85" s="92"/>
      <c r="I85" s="93"/>
      <c r="J85" s="94"/>
      <c r="K85" s="305">
        <v>0.05</v>
      </c>
      <c r="L85" s="859">
        <f>N78*K85</f>
        <v>140.69734046121181</v>
      </c>
      <c r="M85" s="860"/>
      <c r="N85" s="51"/>
    </row>
    <row r="86" spans="1:14" ht="15.75" thickBot="1">
      <c r="B86" s="823" t="s">
        <v>953</v>
      </c>
      <c r="C86" s="824"/>
      <c r="D86" s="824"/>
      <c r="E86" s="824"/>
      <c r="F86" s="824"/>
      <c r="G86" s="824"/>
      <c r="H86" s="824"/>
      <c r="I86" s="824"/>
      <c r="J86" s="824"/>
      <c r="K86" s="824"/>
      <c r="L86" s="824"/>
      <c r="M86" s="825"/>
      <c r="N86" s="52">
        <f>L83+L84+L85</f>
        <v>844.18404276727074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3658.1308519915065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159492.86966282752</v>
      </c>
      <c r="L36" s="270"/>
      <c r="M36" s="271">
        <v>600</v>
      </c>
      <c r="N36" s="272">
        <f>K36/M36</f>
        <v>265.82144943804587</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600</v>
      </c>
      <c r="N37" s="272">
        <f>K37/M37</f>
        <v>8.9956372516138252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275.56093715552305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41822.748495191445</v>
      </c>
      <c r="N48" s="272">
        <f>K48*M48</f>
        <v>522.78435618989306</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1393.252663614137</v>
      </c>
      <c r="N49" s="272">
        <f>K49*M49</f>
        <v>2037.6320205356756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2560.4163767255686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7">
        <f>VLOOKUP(A58,TRANSPORTE!A5:D117,4,FALSE)</f>
        <v>1225.9744865717296</v>
      </c>
      <c r="M58" s="828"/>
      <c r="N58" s="287">
        <f>K58*L58</f>
        <v>15.32468108214662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15.32468108214662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2925.6870415495732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585.13740830991469</v>
      </c>
      <c r="M83" s="858"/>
      <c r="N83" s="51"/>
    </row>
    <row r="84" spans="1:14">
      <c r="B84" s="89" t="s">
        <v>973</v>
      </c>
      <c r="C84" s="90"/>
      <c r="D84" s="90"/>
      <c r="E84" s="90"/>
      <c r="F84" s="90"/>
      <c r="G84" s="90"/>
      <c r="H84" s="90"/>
      <c r="I84" s="87"/>
      <c r="J84" s="88"/>
      <c r="K84" s="304">
        <v>0.05</v>
      </c>
      <c r="L84" s="857">
        <f>N78*K84</f>
        <v>146.28435207747867</v>
      </c>
      <c r="M84" s="858"/>
      <c r="N84" s="51"/>
    </row>
    <row r="85" spans="1:14" ht="15.75" thickBot="1">
      <c r="B85" s="91" t="s">
        <v>974</v>
      </c>
      <c r="C85" s="92"/>
      <c r="D85" s="92"/>
      <c r="E85" s="92"/>
      <c r="F85" s="92"/>
      <c r="G85" s="92"/>
      <c r="H85" s="92"/>
      <c r="I85" s="93"/>
      <c r="J85" s="94"/>
      <c r="K85" s="305">
        <v>0.05</v>
      </c>
      <c r="L85" s="859">
        <f>N78*K85</f>
        <v>146.28435207747867</v>
      </c>
      <c r="M85" s="860"/>
      <c r="N85" s="51"/>
    </row>
    <row r="86" spans="1:14" ht="15.75" thickBot="1">
      <c r="B86" s="823" t="s">
        <v>953</v>
      </c>
      <c r="C86" s="824"/>
      <c r="D86" s="824"/>
      <c r="E86" s="824"/>
      <c r="F86" s="824"/>
      <c r="G86" s="824"/>
      <c r="H86" s="824"/>
      <c r="I86" s="824"/>
      <c r="J86" s="824"/>
      <c r="K86" s="824"/>
      <c r="L86" s="824"/>
      <c r="M86" s="825"/>
      <c r="N86" s="52">
        <f>L83+L84+L85</f>
        <v>877.70611246487192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3803.3931540144449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159492.86966282752</v>
      </c>
      <c r="L36" s="270"/>
      <c r="M36" s="271">
        <v>600</v>
      </c>
      <c r="N36" s="272">
        <f>K36/M36</f>
        <v>265.82144943804587</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600</v>
      </c>
      <c r="N37" s="272">
        <f>K37/M37</f>
        <v>8.9956372516138252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275.56093715552305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51427.319744475179</v>
      </c>
      <c r="N48" s="272">
        <f>K48*M48</f>
        <v>488.55953757251416</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1393.252663614137</v>
      </c>
      <c r="N49" s="272">
        <f>K49*M49</f>
        <v>1965.5311951936437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2454.090732766158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7">
        <f>VLOOKUP(A58,TRANSPORTE!A5:D117,4,FALSE)</f>
        <v>1225.9744865717296</v>
      </c>
      <c r="M58" s="828"/>
      <c r="N58" s="287">
        <f>K58*L58</f>
        <v>11.64675762243143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11.64675762243143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2815.6834741304474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563.13669482608952</v>
      </c>
      <c r="M83" s="858"/>
      <c r="N83" s="51"/>
    </row>
    <row r="84" spans="1:14">
      <c r="B84" s="89" t="s">
        <v>973</v>
      </c>
      <c r="C84" s="90"/>
      <c r="D84" s="90"/>
      <c r="E84" s="90"/>
      <c r="F84" s="90"/>
      <c r="G84" s="90"/>
      <c r="H84" s="90"/>
      <c r="I84" s="87"/>
      <c r="J84" s="88"/>
      <c r="K84" s="304">
        <v>0.05</v>
      </c>
      <c r="L84" s="857">
        <f>N78*K84</f>
        <v>140.78417370652238</v>
      </c>
      <c r="M84" s="858"/>
      <c r="N84" s="51"/>
    </row>
    <row r="85" spans="1:14" ht="15.75" thickBot="1">
      <c r="B85" s="91" t="s">
        <v>974</v>
      </c>
      <c r="C85" s="92"/>
      <c r="D85" s="92"/>
      <c r="E85" s="92"/>
      <c r="F85" s="92"/>
      <c r="G85" s="92"/>
      <c r="H85" s="92"/>
      <c r="I85" s="93"/>
      <c r="J85" s="94"/>
      <c r="K85" s="305">
        <v>0.05</v>
      </c>
      <c r="L85" s="859">
        <f>N78*K85</f>
        <v>140.78417370652238</v>
      </c>
      <c r="M85" s="860"/>
      <c r="N85" s="51"/>
    </row>
    <row r="86" spans="1:14" ht="15.75" thickBot="1">
      <c r="B86" s="823" t="s">
        <v>953</v>
      </c>
      <c r="C86" s="824"/>
      <c r="D86" s="824"/>
      <c r="E86" s="824"/>
      <c r="F86" s="824"/>
      <c r="G86" s="824"/>
      <c r="H86" s="824"/>
      <c r="I86" s="824"/>
      <c r="J86" s="824"/>
      <c r="K86" s="824"/>
      <c r="L86" s="824"/>
      <c r="M86" s="825"/>
      <c r="N86" s="52">
        <f>L83+L84+L85</f>
        <v>844.70504223913417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3660.3885163695813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159492.86966282752</v>
      </c>
      <c r="L36" s="270"/>
      <c r="M36" s="271">
        <v>600</v>
      </c>
      <c r="N36" s="272">
        <f>K36/M36</f>
        <v>265.82144943804587</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600</v>
      </c>
      <c r="N37" s="272">
        <f>K37/M37</f>
        <v>8.9956372516138252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275.56093715552305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43249.668600392644</v>
      </c>
      <c r="N48" s="272">
        <f>K48*M48</f>
        <v>410.8718517037301</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1393.252663614137</v>
      </c>
      <c r="N49" s="272">
        <f>K49*M49</f>
        <v>2382.4620547801742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SUM(N48:N53)</f>
        <v>2793.3339064839042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7">
        <f>VLOOKUP(A59,TRANSPORTE!A5:D117,4,FALSE)</f>
        <v>1225.9744865717296</v>
      </c>
      <c r="M59" s="828"/>
      <c r="N59" s="287">
        <f>K59*L59</f>
        <v>11.64675762243143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11.64675762243143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3154.9266478481936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630.98532956963879</v>
      </c>
      <c r="M83" s="858"/>
      <c r="N83" s="51"/>
    </row>
    <row r="84" spans="1:14">
      <c r="B84" s="89" t="s">
        <v>973</v>
      </c>
      <c r="C84" s="90"/>
      <c r="D84" s="90"/>
      <c r="E84" s="90"/>
      <c r="F84" s="90"/>
      <c r="G84" s="90"/>
      <c r="H84" s="90"/>
      <c r="I84" s="87"/>
      <c r="J84" s="88"/>
      <c r="K84" s="304">
        <v>0.05</v>
      </c>
      <c r="L84" s="857">
        <f>N78*K84</f>
        <v>157.7463323924097</v>
      </c>
      <c r="M84" s="858"/>
      <c r="N84" s="51"/>
    </row>
    <row r="85" spans="1:14" ht="15.75" thickBot="1">
      <c r="B85" s="91" t="s">
        <v>974</v>
      </c>
      <c r="C85" s="92"/>
      <c r="D85" s="92"/>
      <c r="E85" s="92"/>
      <c r="F85" s="92"/>
      <c r="G85" s="92"/>
      <c r="H85" s="92"/>
      <c r="I85" s="93"/>
      <c r="J85" s="94"/>
      <c r="K85" s="305">
        <v>0.05</v>
      </c>
      <c r="L85" s="859">
        <f>N78*K85</f>
        <v>157.7463323924097</v>
      </c>
      <c r="M85" s="860"/>
      <c r="N85" s="51"/>
    </row>
    <row r="86" spans="1:14" ht="15.75" thickBot="1">
      <c r="B86" s="823" t="s">
        <v>953</v>
      </c>
      <c r="C86" s="824"/>
      <c r="D86" s="824"/>
      <c r="E86" s="824"/>
      <c r="F86" s="824"/>
      <c r="G86" s="824"/>
      <c r="H86" s="824"/>
      <c r="I86" s="824"/>
      <c r="J86" s="824"/>
      <c r="K86" s="824"/>
      <c r="L86" s="824"/>
      <c r="M86" s="825"/>
      <c r="N86" s="52">
        <f>L83+L84+L85</f>
        <v>946.47799435445825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4101.4046422026522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159492.86966282752</v>
      </c>
      <c r="L36" s="270"/>
      <c r="M36" s="271">
        <v>600</v>
      </c>
      <c r="N36" s="272">
        <f>K36/M36</f>
        <v>265.82144943804587</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600</v>
      </c>
      <c r="N37" s="272">
        <f>K37/M37</f>
        <v>8.9956372516138252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275.56093715552305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42290.554459092702</v>
      </c>
      <c r="N48" s="272">
        <f>K48*M48</f>
        <v>200.88013368069034</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1393.252663614137</v>
      </c>
      <c r="N49" s="272">
        <f>K49*M49</f>
        <v>1489.0387842376088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1689.918917918299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7">
        <f>VLOOKUP(A58,TRANSPORTE!A5:D117,4,FALSE)</f>
        <v>1225.9744865717296</v>
      </c>
      <c r="M58" s="828"/>
      <c r="N58" s="287">
        <f>K58*L58</f>
        <v>5.823378811215715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5.823378811215715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2045.6882804713728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409.13765609427458</v>
      </c>
      <c r="M83" s="858"/>
      <c r="N83" s="51"/>
    </row>
    <row r="84" spans="1:14">
      <c r="B84" s="89" t="s">
        <v>973</v>
      </c>
      <c r="C84" s="90"/>
      <c r="D84" s="90"/>
      <c r="E84" s="90"/>
      <c r="F84" s="90"/>
      <c r="G84" s="90"/>
      <c r="H84" s="90"/>
      <c r="I84" s="87"/>
      <c r="J84" s="88"/>
      <c r="K84" s="304">
        <v>0.05</v>
      </c>
      <c r="L84" s="857">
        <f>N78*K84</f>
        <v>102.28441402356864</v>
      </c>
      <c r="M84" s="858"/>
      <c r="N84" s="51"/>
    </row>
    <row r="85" spans="1:14" ht="15.75" thickBot="1">
      <c r="B85" s="91" t="s">
        <v>974</v>
      </c>
      <c r="C85" s="92"/>
      <c r="D85" s="92"/>
      <c r="E85" s="92"/>
      <c r="F85" s="92"/>
      <c r="G85" s="92"/>
      <c r="H85" s="92"/>
      <c r="I85" s="93"/>
      <c r="J85" s="94"/>
      <c r="K85" s="305">
        <v>0.05</v>
      </c>
      <c r="L85" s="859">
        <f>N78*K85</f>
        <v>102.28441402356864</v>
      </c>
      <c r="M85" s="860"/>
      <c r="N85" s="51"/>
    </row>
    <row r="86" spans="1:14" ht="15.75" thickBot="1">
      <c r="B86" s="823" t="s">
        <v>953</v>
      </c>
      <c r="C86" s="824"/>
      <c r="D86" s="824"/>
      <c r="E86" s="824"/>
      <c r="F86" s="824"/>
      <c r="G86" s="824"/>
      <c r="H86" s="824"/>
      <c r="I86" s="824"/>
      <c r="J86" s="824"/>
      <c r="K86" s="824"/>
      <c r="L86" s="824"/>
      <c r="M86" s="825"/>
      <c r="N86" s="52">
        <f>L83+L84+L85</f>
        <v>613.70648414141181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2659.3947646127845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159492.86966282752</v>
      </c>
      <c r="L36" s="270"/>
      <c r="M36" s="271">
        <v>600</v>
      </c>
      <c r="N36" s="272">
        <f>K36/M36</f>
        <v>265.82144943804587</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600</v>
      </c>
      <c r="N37" s="272">
        <f>K37/M37</f>
        <v>8.9956372516138252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275.56093715552305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41822.748495191445</v>
      </c>
      <c r="N48" s="272">
        <f>K48*M48</f>
        <v>522.78435618989306</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1766.0949257080608</v>
      </c>
      <c r="N49" s="272">
        <f>K49*M49</f>
        <v>2582.913828848039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3105.698185037932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7">
        <f>VLOOKUP(A58,TRANSPORTE!A5:D117,4,FALSE)</f>
        <v>1225.9744865717296</v>
      </c>
      <c r="M58" s="828"/>
      <c r="N58" s="287">
        <f>K58*L58</f>
        <v>15.32468108214662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15.32468108214662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3470.9688498619366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694.19376997238737</v>
      </c>
      <c r="M83" s="858"/>
      <c r="N83" s="51"/>
    </row>
    <row r="84" spans="1:14">
      <c r="B84" s="89" t="s">
        <v>973</v>
      </c>
      <c r="C84" s="90"/>
      <c r="D84" s="90"/>
      <c r="E84" s="90"/>
      <c r="F84" s="90"/>
      <c r="G84" s="90"/>
      <c r="H84" s="90"/>
      <c r="I84" s="87"/>
      <c r="J84" s="88"/>
      <c r="K84" s="304">
        <v>0.05</v>
      </c>
      <c r="L84" s="857">
        <f>N78*K84</f>
        <v>173.54844249309684</v>
      </c>
      <c r="M84" s="858"/>
      <c r="N84" s="51"/>
    </row>
    <row r="85" spans="1:14" ht="15.75" thickBot="1">
      <c r="B85" s="91" t="s">
        <v>974</v>
      </c>
      <c r="C85" s="92"/>
      <c r="D85" s="92"/>
      <c r="E85" s="92"/>
      <c r="F85" s="92"/>
      <c r="G85" s="92"/>
      <c r="H85" s="92"/>
      <c r="I85" s="93"/>
      <c r="J85" s="94"/>
      <c r="K85" s="305">
        <v>0.05</v>
      </c>
      <c r="L85" s="859">
        <f>N78*K85</f>
        <v>173.54844249309684</v>
      </c>
      <c r="M85" s="860"/>
      <c r="N85" s="51"/>
    </row>
    <row r="86" spans="1:14" ht="15.75" thickBot="1">
      <c r="B86" s="823" t="s">
        <v>953</v>
      </c>
      <c r="C86" s="824"/>
      <c r="D86" s="824"/>
      <c r="E86" s="824"/>
      <c r="F86" s="824"/>
      <c r="G86" s="824"/>
      <c r="H86" s="824"/>
      <c r="I86" s="824"/>
      <c r="J86" s="824"/>
      <c r="K86" s="824"/>
      <c r="L86" s="824"/>
      <c r="M86" s="825"/>
      <c r="N86" s="52">
        <f>L83+L84+L85</f>
        <v>1041.2906549585812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4512.2595048205176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159492.86966282752</v>
      </c>
      <c r="L36" s="270"/>
      <c r="M36" s="271">
        <v>600</v>
      </c>
      <c r="N36" s="272">
        <f>K36/M36</f>
        <v>265.82144943804587</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600</v>
      </c>
      <c r="N37" s="272">
        <f>K37/M37</f>
        <v>8.9956372516138252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275.56093715552305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51427.319744475179</v>
      </c>
      <c r="N48" s="272">
        <f>K48*M48</f>
        <v>488.55953757251416</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1766.0949257080608</v>
      </c>
      <c r="N49" s="272">
        <f>K49*M49</f>
        <v>2491.5184164426469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2980.0779540151611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7">
        <f>VLOOKUP(A58,TRANSPORTE!A5:D117,4,FALSE)</f>
        <v>1225.9744865717296</v>
      </c>
      <c r="M58" s="828"/>
      <c r="N58" s="287">
        <f>K58*L58</f>
        <v>11.64675762243143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11.64675762243143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3341.6706953794505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668.33413907589011</v>
      </c>
      <c r="M83" s="858"/>
      <c r="N83" s="51"/>
    </row>
    <row r="84" spans="1:14">
      <c r="B84" s="89" t="s">
        <v>973</v>
      </c>
      <c r="C84" s="90"/>
      <c r="D84" s="90"/>
      <c r="E84" s="90"/>
      <c r="F84" s="90"/>
      <c r="G84" s="90"/>
      <c r="H84" s="90"/>
      <c r="I84" s="87"/>
      <c r="J84" s="88"/>
      <c r="K84" s="304">
        <v>0.05</v>
      </c>
      <c r="L84" s="857">
        <f>N78*K84</f>
        <v>167.08353476897253</v>
      </c>
      <c r="M84" s="858"/>
      <c r="N84" s="51"/>
    </row>
    <row r="85" spans="1:14" ht="15.75" thickBot="1">
      <c r="B85" s="91" t="s">
        <v>974</v>
      </c>
      <c r="C85" s="92"/>
      <c r="D85" s="92"/>
      <c r="E85" s="92"/>
      <c r="F85" s="92"/>
      <c r="G85" s="92"/>
      <c r="H85" s="92"/>
      <c r="I85" s="93"/>
      <c r="J85" s="94"/>
      <c r="K85" s="305">
        <v>0.05</v>
      </c>
      <c r="L85" s="859">
        <f>N78*K85</f>
        <v>167.08353476897253</v>
      </c>
      <c r="M85" s="860"/>
      <c r="N85" s="51"/>
    </row>
    <row r="86" spans="1:14" ht="15.75" thickBot="1">
      <c r="B86" s="823" t="s">
        <v>953</v>
      </c>
      <c r="C86" s="824"/>
      <c r="D86" s="824"/>
      <c r="E86" s="824"/>
      <c r="F86" s="824"/>
      <c r="G86" s="824"/>
      <c r="H86" s="824"/>
      <c r="I86" s="824"/>
      <c r="J86" s="824"/>
      <c r="K86" s="824"/>
      <c r="L86" s="824"/>
      <c r="M86" s="825"/>
      <c r="N86" s="52">
        <f>L83+L84+L85</f>
        <v>1002.5012086138352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4344.1719039932859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159492.86966282752</v>
      </c>
      <c r="L36" s="270"/>
      <c r="M36" s="271">
        <v>600</v>
      </c>
      <c r="N36" s="272">
        <f>K36/M36</f>
        <v>265.82144943804587</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600</v>
      </c>
      <c r="N37" s="272">
        <f>K37/M37</f>
        <v>8.9956372516138252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275.56093715552305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43249.668600392644</v>
      </c>
      <c r="N48" s="272">
        <f>K48*M48</f>
        <v>410.8718517037301</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1766.0949257080608</v>
      </c>
      <c r="N49" s="272">
        <f>K49*M49</f>
        <v>3020.0223229607841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3430.8941746645141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7">
        <f>VLOOKUP(A58,TRANSPORTE!A5:D117,4,FALSE)</f>
        <v>1225.9744865717296</v>
      </c>
      <c r="M58" s="828"/>
      <c r="N58" s="287">
        <f>K58*L58</f>
        <v>11.64675762243143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11.64675762243143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3792.4869160288035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758.4973832057608</v>
      </c>
      <c r="M83" s="858"/>
      <c r="N83" s="51"/>
    </row>
    <row r="84" spans="1:14">
      <c r="B84" s="89" t="s">
        <v>973</v>
      </c>
      <c r="C84" s="90"/>
      <c r="D84" s="90"/>
      <c r="E84" s="90"/>
      <c r="F84" s="90"/>
      <c r="G84" s="90"/>
      <c r="H84" s="90"/>
      <c r="I84" s="87"/>
      <c r="J84" s="88"/>
      <c r="K84" s="304">
        <v>0.05</v>
      </c>
      <c r="L84" s="857">
        <f>N78*K84</f>
        <v>189.6243458014402</v>
      </c>
      <c r="M84" s="858"/>
      <c r="N84" s="51"/>
    </row>
    <row r="85" spans="1:14" ht="15.75" thickBot="1">
      <c r="B85" s="91" t="s">
        <v>974</v>
      </c>
      <c r="C85" s="92"/>
      <c r="D85" s="92"/>
      <c r="E85" s="92"/>
      <c r="F85" s="92"/>
      <c r="G85" s="92"/>
      <c r="H85" s="92"/>
      <c r="I85" s="93"/>
      <c r="J85" s="94"/>
      <c r="K85" s="305">
        <v>0.05</v>
      </c>
      <c r="L85" s="859">
        <f>N78*K85</f>
        <v>189.6243458014402</v>
      </c>
      <c r="M85" s="860"/>
      <c r="N85" s="51"/>
    </row>
    <row r="86" spans="1:14" ht="15.75" thickBot="1">
      <c r="B86" s="823" t="s">
        <v>953</v>
      </c>
      <c r="C86" s="824"/>
      <c r="D86" s="824"/>
      <c r="E86" s="824"/>
      <c r="F86" s="824"/>
      <c r="G86" s="824"/>
      <c r="H86" s="824"/>
      <c r="I86" s="824"/>
      <c r="J86" s="824"/>
      <c r="K86" s="824"/>
      <c r="L86" s="824"/>
      <c r="M86" s="825"/>
      <c r="N86" s="52">
        <f>L83+L84+L85</f>
        <v>1137.7460748086412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4930.232990837445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7"/>
      <c r="J36" s="268"/>
      <c r="K36" s="269">
        <f>VLOOKUP(A36,EQUIPOS!A6:D163,4,FALSE)</f>
        <v>159492.86966282752</v>
      </c>
      <c r="L36" s="270"/>
      <c r="M36" s="271">
        <v>600</v>
      </c>
      <c r="N36" s="272">
        <f>K36/M36</f>
        <v>265.82144943804587</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600</v>
      </c>
      <c r="N37" s="272">
        <f>K37/M37</f>
        <v>8.9956372516138252</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N76*M41</f>
        <v>0.74385046586334991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275.56093715552305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42290.554459092702</v>
      </c>
      <c r="N48" s="272">
        <f>K48*M48</f>
        <v>200.88013368069034</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1766.0949257080608</v>
      </c>
      <c r="N49" s="272">
        <f>K49*M49</f>
        <v>1887.5139518504898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2088.3940855311803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7">
        <f>VLOOKUP(A58,TRANSPORTE!A5:D117,4,FALSE)</f>
        <v>1225.9744865717296</v>
      </c>
      <c r="M58" s="828"/>
      <c r="N58" s="287">
        <f>K58*L58</f>
        <v>5.823378811215715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5.823378811215715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SUM(N69:N75)</f>
        <v>74.385046586334994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2444.163448084254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488.83268961685081</v>
      </c>
      <c r="M83" s="858"/>
      <c r="N83" s="51"/>
    </row>
    <row r="84" spans="1:14">
      <c r="B84" s="89" t="s">
        <v>973</v>
      </c>
      <c r="C84" s="90"/>
      <c r="D84" s="90"/>
      <c r="E84" s="90"/>
      <c r="F84" s="90"/>
      <c r="G84" s="90"/>
      <c r="H84" s="90"/>
      <c r="I84" s="87"/>
      <c r="J84" s="88"/>
      <c r="K84" s="304">
        <v>0.05</v>
      </c>
      <c r="L84" s="857">
        <f>N78*K84</f>
        <v>122.2081724042127</v>
      </c>
      <c r="M84" s="858"/>
      <c r="N84" s="51"/>
    </row>
    <row r="85" spans="1:14" ht="15.75" thickBot="1">
      <c r="B85" s="91" t="s">
        <v>974</v>
      </c>
      <c r="C85" s="92"/>
      <c r="D85" s="92"/>
      <c r="E85" s="92"/>
      <c r="F85" s="92"/>
      <c r="G85" s="92"/>
      <c r="H85" s="92"/>
      <c r="I85" s="93"/>
      <c r="J85" s="94"/>
      <c r="K85" s="305">
        <v>0.05</v>
      </c>
      <c r="L85" s="859">
        <f>N78*K85</f>
        <v>122.2081724042127</v>
      </c>
      <c r="M85" s="860"/>
      <c r="N85" s="51"/>
    </row>
    <row r="86" spans="1:14" ht="15.75" thickBot="1">
      <c r="B86" s="823" t="s">
        <v>953</v>
      </c>
      <c r="C86" s="824"/>
      <c r="D86" s="824"/>
      <c r="E86" s="824"/>
      <c r="F86" s="824"/>
      <c r="G86" s="824"/>
      <c r="H86" s="824"/>
      <c r="I86" s="824"/>
      <c r="J86" s="824"/>
      <c r="K86" s="824"/>
      <c r="L86" s="824"/>
      <c r="M86" s="825"/>
      <c r="N86" s="52">
        <f>L83+L84+L85</f>
        <v>733.24903442527625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3177.4124825095305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290</v>
      </c>
      <c r="B37" s="836" t="str">
        <f>VLOOKUP(A37,EQUIPOS!A7:D154,3,FALSE)</f>
        <v>Planta trituradora</v>
      </c>
      <c r="C37" s="837"/>
      <c r="D37" s="837"/>
      <c r="E37" s="837"/>
      <c r="F37" s="837"/>
      <c r="G37" s="837"/>
      <c r="H37" s="838"/>
      <c r="I37" s="267"/>
      <c r="J37" s="268"/>
      <c r="K37" s="269">
        <f>VLOOKUP(A37,EQUIPOS!A7:D164,4,FALSE)</f>
        <v>398732.69848386128</v>
      </c>
      <c r="L37" s="270"/>
      <c r="M37" s="271">
        <v>30</v>
      </c>
      <c r="N37" s="272">
        <f t="shared" ref="N37:N43" si="0">K37/M37</f>
        <v>13291.089949462043</v>
      </c>
    </row>
    <row r="38" spans="1:14">
      <c r="A38" t="s">
        <v>168</v>
      </c>
      <c r="B38" s="836" t="str">
        <f>VLOOKUP(A38,EQUIPOS!A8:D154,3,FALSE)</f>
        <v>Compactador tipo  POTENCIA: 105 HP, PESO: 6 ton</v>
      </c>
      <c r="C38" s="837"/>
      <c r="D38" s="837"/>
      <c r="E38" s="837"/>
      <c r="F38" s="837"/>
      <c r="G38" s="837"/>
      <c r="H38" s="838"/>
      <c r="I38" s="267"/>
      <c r="J38" s="268"/>
      <c r="K38" s="269">
        <f>VLOOKUP(A38,EQUIPOS!A8:D165,4,FALSE)</f>
        <v>97185.019618734645</v>
      </c>
      <c r="L38" s="270"/>
      <c r="M38" s="271">
        <v>9</v>
      </c>
      <c r="N38" s="272">
        <f t="shared" si="0"/>
        <v>10798.335513192738</v>
      </c>
    </row>
    <row r="39" spans="1:14">
      <c r="A39" t="s">
        <v>173</v>
      </c>
      <c r="B39" s="836" t="str">
        <f>VLOOKUP(A39,EQUIPOS!A9:D154,3,FALSE)</f>
        <v>Compactador neumático de Potencia 70 HP, peso de 13 ton</v>
      </c>
      <c r="C39" s="837"/>
      <c r="D39" s="837"/>
      <c r="E39" s="837"/>
      <c r="F39" s="837"/>
      <c r="G39" s="837"/>
      <c r="H39" s="838"/>
      <c r="I39" s="267"/>
      <c r="J39" s="268"/>
      <c r="K39" s="269">
        <f>VLOOKUP(A39,EQUIPOS!A9:D166,4,FALSE)</f>
        <v>91040.18423320014</v>
      </c>
      <c r="L39" s="270"/>
      <c r="M39" s="271">
        <v>9</v>
      </c>
      <c r="N39" s="272">
        <f t="shared" si="0"/>
        <v>10115.576025911127</v>
      </c>
    </row>
    <row r="40" spans="1:14">
      <c r="A40" t="s">
        <v>286</v>
      </c>
      <c r="B40" s="836" t="str">
        <f>VLOOKUP(A40,EQUIPOS!A10:D154,3,FALSE)</f>
        <v>Planta de asfalto en frio</v>
      </c>
      <c r="C40" s="837"/>
      <c r="D40" s="837"/>
      <c r="E40" s="837"/>
      <c r="F40" s="837"/>
      <c r="G40" s="837"/>
      <c r="H40" s="838"/>
      <c r="I40" s="267"/>
      <c r="J40" s="268"/>
      <c r="K40" s="269">
        <f>VLOOKUP(A40,EQUIPOS!A10:D167,4,FALSE)</f>
        <v>265822.14854043577</v>
      </c>
      <c r="L40" s="270"/>
      <c r="M40" s="271">
        <v>9</v>
      </c>
      <c r="N40" s="272">
        <f t="shared" si="0"/>
        <v>29535.794282270639</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9</v>
      </c>
      <c r="N42" s="272">
        <f t="shared" si="0"/>
        <v>25991.578200002343</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9</v>
      </c>
      <c r="N43" s="272">
        <f t="shared" si="0"/>
        <v>9136.4526155205458</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N77*M46</f>
        <v>1065.8882903278056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109891.67638200373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25377.239505163325</v>
      </c>
      <c r="N53" s="272">
        <f>K53*M53</f>
        <v>35528.135307228651</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41.408661876427168</v>
      </c>
      <c r="N54" s="272">
        <f>K54*M54</f>
        <v>1035.2165469106792</v>
      </c>
    </row>
    <row r="55" spans="1:14" ht="15.75" thickBot="1">
      <c r="B55" s="43"/>
      <c r="C55" s="281"/>
      <c r="D55" s="281"/>
      <c r="E55" s="281"/>
      <c r="F55" s="281"/>
      <c r="G55" s="281"/>
      <c r="H55" s="281"/>
      <c r="I55" s="268"/>
      <c r="J55" s="224"/>
      <c r="K55" s="282"/>
      <c r="L55" s="267"/>
      <c r="M55" s="283"/>
      <c r="N55" s="284"/>
    </row>
    <row r="56" spans="1:14" ht="15.75" thickBot="1">
      <c r="B56" s="823" t="s">
        <v>953</v>
      </c>
      <c r="C56" s="824"/>
      <c r="D56" s="824"/>
      <c r="E56" s="824"/>
      <c r="F56" s="824"/>
      <c r="G56" s="824"/>
      <c r="H56" s="824"/>
      <c r="I56" s="824"/>
      <c r="J56" s="824"/>
      <c r="K56" s="824"/>
      <c r="L56" s="824"/>
      <c r="M56" s="825"/>
      <c r="N56" s="394">
        <f>SUM(N53:N55)</f>
        <v>36563.351854139328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7">
        <f>VLOOKUP(A61,TRANSPORTE!A5:D117,4,FALSE)</f>
        <v>1225.9744865717296</v>
      </c>
      <c r="M61" s="828"/>
      <c r="N61" s="287">
        <f>K61*L61</f>
        <v>1532.4681082146619</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7">
        <f>VLOOKUP(A62,TRANSPORTE!A6:D117,4,FALSE)</f>
        <v>1225.9744865717296</v>
      </c>
      <c r="M62" s="828"/>
      <c r="N62" s="287">
        <f>K62*L62</f>
        <v>1716.3642812004214</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3248.8323894150835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SUM(N72:N76)</f>
        <v>10658.882903278056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N48+N56+N67+N77</f>
        <v>160362.7435288362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32072.548705767244</v>
      </c>
      <c r="M84" s="858"/>
      <c r="N84" s="51"/>
    </row>
    <row r="85" spans="1:14">
      <c r="B85" s="89" t="s">
        <v>973</v>
      </c>
      <c r="C85" s="90"/>
      <c r="D85" s="90"/>
      <c r="E85" s="90"/>
      <c r="F85" s="90"/>
      <c r="G85" s="90"/>
      <c r="H85" s="90"/>
      <c r="I85" s="87"/>
      <c r="J85" s="88"/>
      <c r="K85" s="304">
        <v>0.05</v>
      </c>
      <c r="L85" s="857">
        <f>N79*K85</f>
        <v>8018.1371764418109</v>
      </c>
      <c r="M85" s="858"/>
      <c r="N85" s="51"/>
    </row>
    <row r="86" spans="1:14" ht="15.75" thickBot="1">
      <c r="B86" s="91" t="s">
        <v>974</v>
      </c>
      <c r="C86" s="92"/>
      <c r="D86" s="92"/>
      <c r="E86" s="92"/>
      <c r="F86" s="92"/>
      <c r="G86" s="92"/>
      <c r="H86" s="92"/>
      <c r="I86" s="93"/>
      <c r="J86" s="94"/>
      <c r="K86" s="305">
        <v>0.05</v>
      </c>
      <c r="L86" s="859">
        <f>N79*K86</f>
        <v>8018.1371764418109</v>
      </c>
      <c r="M86" s="860"/>
      <c r="N86" s="51"/>
    </row>
    <row r="87" spans="1:14" ht="15.75" thickBot="1">
      <c r="B87" s="823" t="s">
        <v>953</v>
      </c>
      <c r="C87" s="824"/>
      <c r="D87" s="824"/>
      <c r="E87" s="824"/>
      <c r="F87" s="824"/>
      <c r="G87" s="824"/>
      <c r="H87" s="824"/>
      <c r="I87" s="824"/>
      <c r="J87" s="824"/>
      <c r="K87" s="824"/>
      <c r="L87" s="824"/>
      <c r="M87" s="825"/>
      <c r="N87" s="52">
        <f>L84+L85+L86</f>
        <v>48108.823058650873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208471.56658748706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0"/>
      <c r="K119" s="800"/>
      <c r="L119" s="800"/>
      <c r="M119" s="800"/>
      <c r="N119" s="801"/>
    </row>
    <row r="120" spans="2:14" ht="15.75" thickBot="1">
      <c r="B120" s="261" t="s">
        <v>2221</v>
      </c>
      <c r="C120" s="393"/>
      <c r="D120" s="393"/>
      <c r="E120" s="57"/>
      <c r="F120" s="57"/>
      <c r="G120" s="57"/>
      <c r="H120" s="57"/>
      <c r="I120" s="57"/>
      <c r="J120" s="802"/>
      <c r="K120" s="802"/>
      <c r="L120" s="802"/>
      <c r="M120" s="802"/>
      <c r="N120" s="80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168</v>
      </c>
      <c r="B37" s="836" t="str">
        <f>VLOOKUP(A37,EQUIPOS!A7:D154,3,FALSE)</f>
        <v>Compactador tipo  POTENCIA: 105 HP, PESO: 6 ton</v>
      </c>
      <c r="C37" s="837"/>
      <c r="D37" s="837"/>
      <c r="E37" s="837"/>
      <c r="F37" s="837"/>
      <c r="G37" s="837"/>
      <c r="H37" s="838"/>
      <c r="I37" s="267"/>
      <c r="J37" s="268"/>
      <c r="K37" s="269">
        <f>VLOOKUP(A37,EQUIPOS!A7:D164,4,FALSE)</f>
        <v>97185.019618734645</v>
      </c>
      <c r="L37" s="270"/>
      <c r="M37" s="271">
        <v>9</v>
      </c>
      <c r="N37" s="272">
        <f t="shared" ref="N37:N43" si="0">K37/M37</f>
        <v>10798.335513192738</v>
      </c>
    </row>
    <row r="38" spans="1:14">
      <c r="A38" t="s">
        <v>173</v>
      </c>
      <c r="B38" s="836" t="str">
        <f>VLOOKUP(A38,EQUIPOS!A8:D154,3,FALSE)</f>
        <v>Compactador neumático de Potencia 70 HP, peso de 13 ton</v>
      </c>
      <c r="C38" s="837"/>
      <c r="D38" s="837"/>
      <c r="E38" s="837"/>
      <c r="F38" s="837"/>
      <c r="G38" s="837"/>
      <c r="H38" s="838"/>
      <c r="I38" s="267"/>
      <c r="J38" s="268"/>
      <c r="K38" s="269">
        <f>VLOOKUP(A38,EQUIPOS!A8:D165,4,FALSE)</f>
        <v>91040.18423320014</v>
      </c>
      <c r="L38" s="270"/>
      <c r="M38" s="271">
        <v>9</v>
      </c>
      <c r="N38" s="272">
        <f t="shared" si="0"/>
        <v>10115.576025911127</v>
      </c>
    </row>
    <row r="39" spans="1:14">
      <c r="A39" t="s">
        <v>286</v>
      </c>
      <c r="B39" s="836" t="str">
        <f>VLOOKUP(A39,EQUIPOS!A9:D154,3,FALSE)</f>
        <v>Planta de asfalto en frio</v>
      </c>
      <c r="C39" s="837"/>
      <c r="D39" s="837"/>
      <c r="E39" s="837"/>
      <c r="F39" s="837"/>
      <c r="G39" s="837"/>
      <c r="H39" s="838"/>
      <c r="I39" s="267"/>
      <c r="J39" s="268"/>
      <c r="K39" s="269">
        <f>VLOOKUP(A39,EQUIPOS!A9:D166,4,FALSE)</f>
        <v>265822.14854043577</v>
      </c>
      <c r="L39" s="270"/>
      <c r="M39" s="271">
        <v>9</v>
      </c>
      <c r="N39" s="272">
        <f t="shared" si="0"/>
        <v>29535.794282270639</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9</v>
      </c>
      <c r="N42" s="272">
        <f t="shared" si="0"/>
        <v>25991.578200002343</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9</v>
      </c>
      <c r="N43" s="272">
        <f t="shared" si="0"/>
        <v>9136.4526155205458</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1065.8882903278056</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109891.67638200373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7">
        <f>VLOOKUP(A65,TRANSPORTE!A6:D117,4,FALSE)</f>
        <v>1225.9744865717296</v>
      </c>
      <c r="M65" s="828"/>
      <c r="N65" s="287">
        <f>K65*L65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160362.7435288362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32072.548705767244</v>
      </c>
      <c r="M88" s="858"/>
      <c r="N88" s="51"/>
    </row>
    <row r="89" spans="1:14">
      <c r="B89" s="89" t="s">
        <v>973</v>
      </c>
      <c r="C89" s="90"/>
      <c r="D89" s="90"/>
      <c r="E89" s="90"/>
      <c r="F89" s="90"/>
      <c r="G89" s="90"/>
      <c r="H89" s="90"/>
      <c r="I89" s="87"/>
      <c r="J89" s="88"/>
      <c r="K89" s="304">
        <v>0.05</v>
      </c>
      <c r="L89" s="857">
        <f>N83*K89</f>
        <v>8018.1371764418109</v>
      </c>
      <c r="M89" s="858"/>
      <c r="N89" s="51"/>
    </row>
    <row r="90" spans="1:14" ht="15.75" thickBot="1">
      <c r="B90" s="91" t="s">
        <v>974</v>
      </c>
      <c r="C90" s="92"/>
      <c r="D90" s="92"/>
      <c r="E90" s="92"/>
      <c r="F90" s="92"/>
      <c r="G90" s="92"/>
      <c r="H90" s="92"/>
      <c r="I90" s="93"/>
      <c r="J90" s="94"/>
      <c r="K90" s="305">
        <v>0.05</v>
      </c>
      <c r="L90" s="859">
        <f>N83*K90</f>
        <v>8018.1371764418109</v>
      </c>
      <c r="M90" s="860"/>
      <c r="N90" s="51"/>
    </row>
    <row r="91" spans="1:14" ht="15.75" thickBot="1">
      <c r="B91" s="823" t="s">
        <v>953</v>
      </c>
      <c r="C91" s="824"/>
      <c r="D91" s="824"/>
      <c r="E91" s="824"/>
      <c r="F91" s="824"/>
      <c r="G91" s="824"/>
      <c r="H91" s="824"/>
      <c r="I91" s="824"/>
      <c r="J91" s="824"/>
      <c r="K91" s="824"/>
      <c r="L91" s="824"/>
      <c r="M91" s="825"/>
      <c r="N91" s="52">
        <f>L88+L89+L90</f>
        <v>48108.823058650873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208471.56658748706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168</v>
      </c>
      <c r="B37" s="836" t="str">
        <f>VLOOKUP(A37,EQUIPOS!A7:D154,3,FALSE)</f>
        <v>Compactador tipo  POTENCIA: 105 HP, PESO: 6 ton</v>
      </c>
      <c r="C37" s="837"/>
      <c r="D37" s="837"/>
      <c r="E37" s="837"/>
      <c r="F37" s="837"/>
      <c r="G37" s="837"/>
      <c r="H37" s="838"/>
      <c r="I37" s="267"/>
      <c r="J37" s="268"/>
      <c r="K37" s="269">
        <f>VLOOKUP(A37,EQUIPOS!A7:D164,4,FALSE)</f>
        <v>97185.019618734645</v>
      </c>
      <c r="L37" s="270"/>
      <c r="M37" s="271">
        <v>9</v>
      </c>
      <c r="N37" s="272">
        <f t="shared" ref="N37:N43" si="0">K37/M37</f>
        <v>10798.335513192738</v>
      </c>
    </row>
    <row r="38" spans="1:14">
      <c r="A38" t="s">
        <v>173</v>
      </c>
      <c r="B38" s="836" t="str">
        <f>VLOOKUP(A38,EQUIPOS!A8:D154,3,FALSE)</f>
        <v>Compactador neumático de Potencia 70 HP, peso de 13 ton</v>
      </c>
      <c r="C38" s="837"/>
      <c r="D38" s="837"/>
      <c r="E38" s="837"/>
      <c r="F38" s="837"/>
      <c r="G38" s="837"/>
      <c r="H38" s="838"/>
      <c r="I38" s="267"/>
      <c r="J38" s="268"/>
      <c r="K38" s="269">
        <f>VLOOKUP(A38,EQUIPOS!A8:D165,4,FALSE)</f>
        <v>91040.18423320014</v>
      </c>
      <c r="L38" s="270"/>
      <c r="M38" s="271">
        <v>9</v>
      </c>
      <c r="N38" s="272">
        <f t="shared" si="0"/>
        <v>10115.576025911127</v>
      </c>
    </row>
    <row r="39" spans="1:14">
      <c r="A39" t="s">
        <v>286</v>
      </c>
      <c r="B39" s="836" t="str">
        <f>VLOOKUP(A39,EQUIPOS!A9:D154,3,FALSE)</f>
        <v>Planta de asfalto en frio</v>
      </c>
      <c r="C39" s="837"/>
      <c r="D39" s="837"/>
      <c r="E39" s="837"/>
      <c r="F39" s="837"/>
      <c r="G39" s="837"/>
      <c r="H39" s="838"/>
      <c r="I39" s="267"/>
      <c r="J39" s="268"/>
      <c r="K39" s="269">
        <f>VLOOKUP(A39,EQUIPOS!A9:D166,4,FALSE)</f>
        <v>265822.14854043577</v>
      </c>
      <c r="L39" s="270"/>
      <c r="M39" s="271">
        <v>9</v>
      </c>
      <c r="N39" s="272">
        <f t="shared" si="0"/>
        <v>29535.794282270639</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9</v>
      </c>
      <c r="N42" s="272">
        <f t="shared" si="0"/>
        <v>25991.578200002343</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9</v>
      </c>
      <c r="N43" s="272">
        <f t="shared" si="0"/>
        <v>9136.4526155205458</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1065.8882903278056</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109891.67638200373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411">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7">
        <f>VLOOKUP(A64,TRANSPORTE!A5:D117,4,FALSE)</f>
        <v>1225.9744865717296</v>
      </c>
      <c r="M64" s="828"/>
      <c r="N64" s="287">
        <f>K64*L64</f>
        <v>1716.3642812004214</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7">
        <f>VLOOKUP(A65,TRANSPORTE!A6:D117,4,FALSE)</f>
        <v>1225.9744865717296</v>
      </c>
      <c r="M65" s="828"/>
      <c r="N65" s="287">
        <f>K65*L65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160362.7435288362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32072.548705767244</v>
      </c>
      <c r="M88" s="858"/>
      <c r="N88" s="51"/>
    </row>
    <row r="89" spans="1:14">
      <c r="B89" s="89" t="s">
        <v>973</v>
      </c>
      <c r="C89" s="90"/>
      <c r="D89" s="90"/>
      <c r="E89" s="90"/>
      <c r="F89" s="90"/>
      <c r="G89" s="90"/>
      <c r="H89" s="90"/>
      <c r="I89" s="87"/>
      <c r="J89" s="88"/>
      <c r="K89" s="304">
        <v>0.05</v>
      </c>
      <c r="L89" s="857">
        <f>N83*K89</f>
        <v>8018.1371764418109</v>
      </c>
      <c r="M89" s="858"/>
      <c r="N89" s="51"/>
    </row>
    <row r="90" spans="1:14" ht="15.75" thickBot="1">
      <c r="B90" s="91" t="s">
        <v>974</v>
      </c>
      <c r="C90" s="92"/>
      <c r="D90" s="92"/>
      <c r="E90" s="92"/>
      <c r="F90" s="92"/>
      <c r="G90" s="92"/>
      <c r="H90" s="92"/>
      <c r="I90" s="93"/>
      <c r="J90" s="94"/>
      <c r="K90" s="305">
        <v>0.05</v>
      </c>
      <c r="L90" s="859">
        <f>N83*K90</f>
        <v>8018.1371764418109</v>
      </c>
      <c r="M90" s="860"/>
      <c r="N90" s="51"/>
    </row>
    <row r="91" spans="1:14" ht="15.75" thickBot="1">
      <c r="B91" s="823" t="s">
        <v>953</v>
      </c>
      <c r="C91" s="824"/>
      <c r="D91" s="824"/>
      <c r="E91" s="824"/>
      <c r="F91" s="824"/>
      <c r="G91" s="824"/>
      <c r="H91" s="824"/>
      <c r="I91" s="824"/>
      <c r="J91" s="824"/>
      <c r="K91" s="824"/>
      <c r="L91" s="824"/>
      <c r="M91" s="825"/>
      <c r="N91" s="52">
        <f>L88+L89+L90</f>
        <v>48108.823058650873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52">
        <f>N83+N91</f>
        <v>208471.56658748706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168</v>
      </c>
      <c r="B37" s="836" t="str">
        <f>VLOOKUP(A37,EQUIPOS!A7:D154,3,FALSE)</f>
        <v>Compactador tipo  POTENCIA: 105 HP, PESO: 6 ton</v>
      </c>
      <c r="C37" s="837"/>
      <c r="D37" s="837"/>
      <c r="E37" s="837"/>
      <c r="F37" s="837"/>
      <c r="G37" s="837"/>
      <c r="H37" s="838"/>
      <c r="I37" s="267"/>
      <c r="J37" s="268"/>
      <c r="K37" s="269">
        <f>VLOOKUP(A37,EQUIPOS!A7:D164,4,FALSE)</f>
        <v>97185.019618734645</v>
      </c>
      <c r="L37" s="270"/>
      <c r="M37" s="271">
        <v>7</v>
      </c>
      <c r="N37" s="272">
        <f t="shared" ref="N37:N43" si="0">K37/M37</f>
        <v>13883.574231247807</v>
      </c>
    </row>
    <row r="38" spans="1:14">
      <c r="A38" t="s">
        <v>173</v>
      </c>
      <c r="B38" s="836" t="str">
        <f>VLOOKUP(A38,EQUIPOS!A8:D154,3,FALSE)</f>
        <v>Compactador neumático de Potencia 70 HP, peso de 13 ton</v>
      </c>
      <c r="C38" s="837"/>
      <c r="D38" s="837"/>
      <c r="E38" s="837"/>
      <c r="F38" s="837"/>
      <c r="G38" s="837"/>
      <c r="H38" s="838"/>
      <c r="I38" s="267"/>
      <c r="J38" s="268"/>
      <c r="K38" s="269">
        <f>VLOOKUP(A38,EQUIPOS!A8:D165,4,FALSE)</f>
        <v>91040.18423320014</v>
      </c>
      <c r="L38" s="270"/>
      <c r="M38" s="271">
        <v>7</v>
      </c>
      <c r="N38" s="272">
        <f t="shared" si="0"/>
        <v>13005.740604742878</v>
      </c>
    </row>
    <row r="39" spans="1:14">
      <c r="A39" t="s">
        <v>286</v>
      </c>
      <c r="B39" s="836" t="str">
        <f>VLOOKUP(A39,EQUIPOS!A9:D154,3,FALSE)</f>
        <v>Planta de asfalto en frio</v>
      </c>
      <c r="C39" s="837"/>
      <c r="D39" s="837"/>
      <c r="E39" s="837"/>
      <c r="F39" s="837"/>
      <c r="G39" s="837"/>
      <c r="H39" s="838"/>
      <c r="I39" s="267"/>
      <c r="J39" s="268"/>
      <c r="K39" s="269">
        <f>VLOOKUP(A39,EQUIPOS!A9:D166,4,FALSE)</f>
        <v>265822.14854043577</v>
      </c>
      <c r="L39" s="270"/>
      <c r="M39" s="271">
        <v>9</v>
      </c>
      <c r="N39" s="272">
        <f t="shared" si="0"/>
        <v>29535.794282270639</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7</v>
      </c>
      <c r="N42" s="272">
        <f t="shared" si="0"/>
        <v>33417.743400003012</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9</v>
      </c>
      <c r="N43" s="272">
        <f t="shared" si="0"/>
        <v>9136.4526155205458</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1218.1580460889206</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123445.51463465234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1225.9744865717296</v>
      </c>
      <c r="N65" s="412">
        <f>K65*M65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12181.580460889205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175439.27933909596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35087.855867819191</v>
      </c>
      <c r="M88" s="858"/>
      <c r="N88" s="51"/>
    </row>
    <row r="89" spans="1:14">
      <c r="B89" s="89" t="s">
        <v>973</v>
      </c>
      <c r="C89" s="90"/>
      <c r="D89" s="90"/>
      <c r="E89" s="90"/>
      <c r="F89" s="90"/>
      <c r="G89" s="90"/>
      <c r="H89" s="90"/>
      <c r="I89" s="87"/>
      <c r="J89" s="88"/>
      <c r="K89" s="304">
        <v>0.05</v>
      </c>
      <c r="L89" s="857">
        <f>N83*K89</f>
        <v>8771.9639669547978</v>
      </c>
      <c r="M89" s="858"/>
      <c r="N89" s="51"/>
    </row>
    <row r="90" spans="1:14" ht="15.75" thickBot="1">
      <c r="B90" s="91" t="s">
        <v>974</v>
      </c>
      <c r="C90" s="92"/>
      <c r="D90" s="92"/>
      <c r="E90" s="92"/>
      <c r="F90" s="92"/>
      <c r="G90" s="92"/>
      <c r="H90" s="92"/>
      <c r="I90" s="93"/>
      <c r="J90" s="94"/>
      <c r="K90" s="305">
        <v>0.05</v>
      </c>
      <c r="L90" s="859">
        <f>N83*K90</f>
        <v>8771.9639669547978</v>
      </c>
      <c r="M90" s="860"/>
      <c r="N90" s="51"/>
    </row>
    <row r="91" spans="1:14" ht="15.75" thickBot="1">
      <c r="B91" s="823" t="s">
        <v>953</v>
      </c>
      <c r="C91" s="824"/>
      <c r="D91" s="824"/>
      <c r="E91" s="824"/>
      <c r="F91" s="824"/>
      <c r="G91" s="824"/>
      <c r="H91" s="824"/>
      <c r="I91" s="824"/>
      <c r="J91" s="824"/>
      <c r="K91" s="824"/>
      <c r="L91" s="824"/>
      <c r="M91" s="825"/>
      <c r="N91" s="52">
        <f>L88+L89+L90</f>
        <v>52631.783801728787</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228071.06314082473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9</v>
      </c>
      <c r="N37" s="272">
        <f t="shared" ref="N37:N43" si="0">K37/M37</f>
        <v>10115.576025911127</v>
      </c>
    </row>
    <row r="38" spans="1:14">
      <c r="A38" t="s">
        <v>168</v>
      </c>
      <c r="B38" s="836" t="str">
        <f>VLOOKUP(A38,EQUIPOS!A8:D154,3,FALSE)</f>
        <v>Compactador tipo  POTENCIA: 105 HP, PESO: 6 ton</v>
      </c>
      <c r="C38" s="837"/>
      <c r="D38" s="837"/>
      <c r="E38" s="837"/>
      <c r="F38" s="837"/>
      <c r="G38" s="837"/>
      <c r="H38" s="838"/>
      <c r="I38" s="267"/>
      <c r="J38" s="268"/>
      <c r="K38" s="269">
        <f>VLOOKUP(A38,EQUIPOS!A8:D165,4,FALSE)</f>
        <v>97185.019618734645</v>
      </c>
      <c r="L38" s="270"/>
      <c r="M38" s="271">
        <v>9</v>
      </c>
      <c r="N38" s="272">
        <f t="shared" si="0"/>
        <v>10798.335513192738</v>
      </c>
    </row>
    <row r="39" spans="1:14">
      <c r="A39" t="s">
        <v>286</v>
      </c>
      <c r="B39" s="836" t="str">
        <f>VLOOKUP(A39,EQUIPOS!A9:D154,3,FALSE)</f>
        <v>Planta de asfalto en frio</v>
      </c>
      <c r="C39" s="837"/>
      <c r="D39" s="837"/>
      <c r="E39" s="837"/>
      <c r="F39" s="837"/>
      <c r="G39" s="837"/>
      <c r="H39" s="838"/>
      <c r="I39" s="267"/>
      <c r="J39" s="268"/>
      <c r="K39" s="269">
        <f>VLOOKUP(A39,EQUIPOS!A9:D166,4,FALSE)</f>
        <v>265822.14854043577</v>
      </c>
      <c r="L39" s="270"/>
      <c r="M39" s="271">
        <v>9</v>
      </c>
      <c r="N39" s="272">
        <f t="shared" si="0"/>
        <v>29535.794282270639</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9</v>
      </c>
      <c r="N42" s="272">
        <f t="shared" si="0"/>
        <v>25991.578200002343</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9</v>
      </c>
      <c r="N43" s="272">
        <f t="shared" si="0"/>
        <v>9136.4526155205458</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37"/>
      <c r="F46" s="837"/>
      <c r="G46" s="837"/>
      <c r="H46" s="838"/>
      <c r="I46" s="36"/>
      <c r="J46" s="37"/>
      <c r="K46" s="274"/>
      <c r="L46" s="276"/>
      <c r="M46" s="277"/>
      <c r="N46" s="278"/>
    </row>
    <row r="47" spans="1:14">
      <c r="B47" s="843" t="s">
        <v>952</v>
      </c>
      <c r="C47" s="956"/>
      <c r="D47" s="956"/>
      <c r="E47" s="38"/>
      <c r="F47" s="39"/>
      <c r="G47" s="39"/>
      <c r="H47" s="40"/>
      <c r="I47" s="36"/>
      <c r="J47" s="37"/>
      <c r="K47" s="279"/>
      <c r="L47" s="276"/>
      <c r="M47" s="401">
        <v>0.1</v>
      </c>
      <c r="N47" s="344">
        <f>N81*M47</f>
        <v>1065.8882903278056</v>
      </c>
    </row>
    <row r="48" spans="1:14" ht="15.75" thickBot="1">
      <c r="B48" s="957"/>
      <c r="C48" s="958"/>
      <c r="D48" s="958"/>
      <c r="E48" s="958"/>
      <c r="F48" s="958"/>
      <c r="G48" s="958"/>
      <c r="H48" s="959"/>
      <c r="I48" s="845"/>
      <c r="J48" s="846"/>
      <c r="K48" s="41"/>
      <c r="L48" s="847"/>
      <c r="M48" s="960"/>
      <c r="N48" s="105"/>
    </row>
    <row r="49" spans="1:14" ht="15.75" thickBot="1">
      <c r="B49" s="823" t="s">
        <v>953</v>
      </c>
      <c r="C49" s="824"/>
      <c r="D49" s="824"/>
      <c r="E49" s="824"/>
      <c r="F49" s="824"/>
      <c r="G49" s="824"/>
      <c r="H49" s="824"/>
      <c r="I49" s="824"/>
      <c r="J49" s="824"/>
      <c r="K49" s="824"/>
      <c r="L49" s="824"/>
      <c r="M49" s="825"/>
      <c r="N49" s="394">
        <f>SUM(N36:N48)</f>
        <v>109891.67638200373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7">
        <f>VLOOKUP(A65,TRANSPORTE!A6:D117,4,FALSE)</f>
        <v>1225.9744865717296</v>
      </c>
      <c r="M65" s="828"/>
      <c r="N65" s="287">
        <f>K65*L65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160362.7435288362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32072.548705767244</v>
      </c>
      <c r="M88" s="858"/>
      <c r="N88" s="51"/>
    </row>
    <row r="89" spans="1:14">
      <c r="B89" s="89" t="s">
        <v>973</v>
      </c>
      <c r="C89" s="90"/>
      <c r="D89" s="90"/>
      <c r="E89" s="90"/>
      <c r="F89" s="90"/>
      <c r="G89" s="90"/>
      <c r="H89" s="90"/>
      <c r="I89" s="87"/>
      <c r="J89" s="88"/>
      <c r="K89" s="304">
        <v>0.05</v>
      </c>
      <c r="L89" s="857">
        <f>N83*K89</f>
        <v>8018.1371764418109</v>
      </c>
      <c r="M89" s="858"/>
      <c r="N89" s="51"/>
    </row>
    <row r="90" spans="1:14" ht="15.75" thickBot="1">
      <c r="B90" s="91" t="s">
        <v>974</v>
      </c>
      <c r="C90" s="92"/>
      <c r="D90" s="92"/>
      <c r="E90" s="92"/>
      <c r="F90" s="92"/>
      <c r="G90" s="92"/>
      <c r="H90" s="92"/>
      <c r="I90" s="93"/>
      <c r="J90" s="94"/>
      <c r="K90" s="305">
        <v>0.05</v>
      </c>
      <c r="L90" s="859">
        <f>N83*K90</f>
        <v>8018.1371764418109</v>
      </c>
      <c r="M90" s="860"/>
      <c r="N90" s="51"/>
    </row>
    <row r="91" spans="1:14" ht="15.75" thickBot="1">
      <c r="B91" s="823" t="s">
        <v>953</v>
      </c>
      <c r="C91" s="824"/>
      <c r="D91" s="824"/>
      <c r="E91" s="824"/>
      <c r="F91" s="824"/>
      <c r="G91" s="824"/>
      <c r="H91" s="824"/>
      <c r="I91" s="824"/>
      <c r="J91" s="824"/>
      <c r="K91" s="824"/>
      <c r="L91" s="824"/>
      <c r="M91" s="825"/>
      <c r="N91" s="52">
        <f>L88+L89+L90</f>
        <v>48108.823058650873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208471.56658748706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9</v>
      </c>
      <c r="N37" s="272">
        <f t="shared" ref="N37:N43" si="0">K37/M37</f>
        <v>10115.576025911127</v>
      </c>
    </row>
    <row r="38" spans="1:14">
      <c r="A38" t="s">
        <v>168</v>
      </c>
      <c r="B38" s="836" t="str">
        <f>VLOOKUP(A38,EQUIPOS!A8:D154,3,FALSE)</f>
        <v>Compactador tipo  POTENCIA: 105 HP, PESO: 6 ton</v>
      </c>
      <c r="C38" s="837"/>
      <c r="D38" s="837"/>
      <c r="E38" s="837"/>
      <c r="F38" s="837"/>
      <c r="G38" s="837"/>
      <c r="H38" s="838"/>
      <c r="I38" s="267"/>
      <c r="J38" s="268"/>
      <c r="K38" s="269">
        <f>VLOOKUP(A38,EQUIPOS!A8:D165,4,FALSE)</f>
        <v>97185.019618734645</v>
      </c>
      <c r="L38" s="270"/>
      <c r="M38" s="271">
        <v>9</v>
      </c>
      <c r="N38" s="272">
        <f t="shared" si="0"/>
        <v>10798.335513192738</v>
      </c>
    </row>
    <row r="39" spans="1:14">
      <c r="A39" t="s">
        <v>286</v>
      </c>
      <c r="B39" s="836" t="str">
        <f>VLOOKUP(A39,EQUIPOS!A9:D154,3,FALSE)</f>
        <v>Planta de asfalto en frio</v>
      </c>
      <c r="C39" s="837"/>
      <c r="D39" s="837"/>
      <c r="E39" s="837"/>
      <c r="F39" s="837"/>
      <c r="G39" s="837"/>
      <c r="H39" s="838"/>
      <c r="I39" s="267"/>
      <c r="J39" s="268"/>
      <c r="K39" s="269">
        <f>VLOOKUP(A39,EQUIPOS!A9:D166,4,FALSE)</f>
        <v>265822.14854043577</v>
      </c>
      <c r="L39" s="270"/>
      <c r="M39" s="271">
        <v>9</v>
      </c>
      <c r="N39" s="272">
        <f t="shared" si="0"/>
        <v>29535.794282270639</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9</v>
      </c>
      <c r="N42" s="272">
        <f t="shared" si="0"/>
        <v>25991.578200002343</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9</v>
      </c>
      <c r="N43" s="272">
        <f t="shared" si="0"/>
        <v>9136.4526155205458</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1065.8882903278056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109891.67638200373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25377.239505163325</v>
      </c>
      <c r="N53" s="272">
        <f>K53*M53</f>
        <v>35528.135307228651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41.408661876427168</v>
      </c>
      <c r="N54" s="272">
        <f>K54*M54</f>
        <v>1035.2165469106792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36563.351854139328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1225.9744865717296</v>
      </c>
      <c r="M63" s="828"/>
      <c r="N63" s="287">
        <f>K63*L63</f>
        <v>1716.3642812004214</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7">
        <f>VLOOKUP(A64,TRANSPORTE!A6:D117,4,FALSE)</f>
        <v>1225.9744865717296</v>
      </c>
      <c r="M64" s="828"/>
      <c r="N64" s="287">
        <f>K64*L64</f>
        <v>1532.4681082146619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3248.8323894150835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160362.7435288362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32072.548705767244</v>
      </c>
      <c r="M87" s="858"/>
      <c r="N87" s="51"/>
    </row>
    <row r="88" spans="1:14">
      <c r="B88" s="89" t="s">
        <v>973</v>
      </c>
      <c r="C88" s="90"/>
      <c r="D88" s="90"/>
      <c r="E88" s="90"/>
      <c r="F88" s="90"/>
      <c r="G88" s="90"/>
      <c r="H88" s="90"/>
      <c r="I88" s="87"/>
      <c r="J88" s="88"/>
      <c r="K88" s="304">
        <v>0.05</v>
      </c>
      <c r="L88" s="857">
        <f>N82*K88</f>
        <v>8018.1371764418109</v>
      </c>
      <c r="M88" s="858"/>
      <c r="N88" s="51"/>
    </row>
    <row r="89" spans="1:14" ht="15.75" thickBot="1">
      <c r="B89" s="91" t="s">
        <v>974</v>
      </c>
      <c r="C89" s="92"/>
      <c r="D89" s="92"/>
      <c r="E89" s="92"/>
      <c r="F89" s="92"/>
      <c r="G89" s="92"/>
      <c r="H89" s="92"/>
      <c r="I89" s="93"/>
      <c r="J89" s="94"/>
      <c r="K89" s="305">
        <v>0.05</v>
      </c>
      <c r="L89" s="859">
        <f>N82*K89</f>
        <v>8018.1371764418109</v>
      </c>
      <c r="M89" s="860"/>
      <c r="N89" s="51"/>
    </row>
    <row r="90" spans="1:14" ht="15.75" thickBot="1">
      <c r="B90" s="823" t="s">
        <v>953</v>
      </c>
      <c r="C90" s="824"/>
      <c r="D90" s="824"/>
      <c r="E90" s="824"/>
      <c r="F90" s="824"/>
      <c r="G90" s="824"/>
      <c r="H90" s="824"/>
      <c r="I90" s="824"/>
      <c r="J90" s="824"/>
      <c r="K90" s="824"/>
      <c r="L90" s="824"/>
      <c r="M90" s="825"/>
      <c r="N90" s="52">
        <f>L87+L88+L89</f>
        <v>48108.823058650873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208471.56658748706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9</v>
      </c>
      <c r="N37" s="272">
        <f t="shared" ref="N37:N43" si="0">K37/M37</f>
        <v>10115.576025911127</v>
      </c>
    </row>
    <row r="38" spans="1:14">
      <c r="A38" t="s">
        <v>168</v>
      </c>
      <c r="B38" s="836" t="str">
        <f>VLOOKUP(A38,EQUIPOS!A8:D154,3,FALSE)</f>
        <v>Compactador tipo  POTENCIA: 105 HP, PESO: 6 ton</v>
      </c>
      <c r="C38" s="837"/>
      <c r="D38" s="837"/>
      <c r="E38" s="837"/>
      <c r="F38" s="837"/>
      <c r="G38" s="837"/>
      <c r="H38" s="838"/>
      <c r="I38" s="267"/>
      <c r="J38" s="268"/>
      <c r="K38" s="269">
        <f>VLOOKUP(A38,EQUIPOS!A8:D165,4,FALSE)</f>
        <v>97185.019618734645</v>
      </c>
      <c r="L38" s="270"/>
      <c r="M38" s="271">
        <v>9</v>
      </c>
      <c r="N38" s="272">
        <f t="shared" si="0"/>
        <v>10798.335513192738</v>
      </c>
    </row>
    <row r="39" spans="1:14">
      <c r="A39" t="s">
        <v>286</v>
      </c>
      <c r="B39" s="836" t="str">
        <f>VLOOKUP(A39,EQUIPOS!A9:D154,3,FALSE)</f>
        <v>Planta de asfalto en frio</v>
      </c>
      <c r="C39" s="837"/>
      <c r="D39" s="837"/>
      <c r="E39" s="837"/>
      <c r="F39" s="837"/>
      <c r="G39" s="837"/>
      <c r="H39" s="838"/>
      <c r="I39" s="267"/>
      <c r="J39" s="268"/>
      <c r="K39" s="269">
        <f>VLOOKUP(A39,EQUIPOS!A9:D166,4,FALSE)</f>
        <v>265822.14854043577</v>
      </c>
      <c r="L39" s="270"/>
      <c r="M39" s="271">
        <v>9</v>
      </c>
      <c r="N39" s="272">
        <f t="shared" si="0"/>
        <v>29535.794282270639</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9</v>
      </c>
      <c r="N42" s="272">
        <f t="shared" si="0"/>
        <v>25991.578200002343</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9</v>
      </c>
      <c r="N43" s="272">
        <f t="shared" si="0"/>
        <v>9136.4526155205458</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37"/>
      <c r="F46" s="837"/>
      <c r="G46" s="837"/>
      <c r="H46" s="838"/>
      <c r="I46" s="36"/>
      <c r="J46" s="37"/>
      <c r="K46" s="274"/>
      <c r="L46" s="276"/>
      <c r="M46" s="277"/>
      <c r="N46" s="278"/>
    </row>
    <row r="47" spans="1:14">
      <c r="B47" s="843" t="s">
        <v>952</v>
      </c>
      <c r="C47" s="956"/>
      <c r="D47" s="956"/>
      <c r="E47" s="38"/>
      <c r="F47" s="39"/>
      <c r="G47" s="39"/>
      <c r="H47" s="40"/>
      <c r="I47" s="36"/>
      <c r="J47" s="37"/>
      <c r="K47" s="279"/>
      <c r="L47" s="276"/>
      <c r="M47" s="401">
        <v>0.1</v>
      </c>
      <c r="N47" s="344">
        <f>N81*M47</f>
        <v>1065.8882903278056</v>
      </c>
    </row>
    <row r="48" spans="1:14" ht="15.75" thickBot="1">
      <c r="B48" s="957"/>
      <c r="C48" s="958"/>
      <c r="D48" s="958"/>
      <c r="E48" s="958"/>
      <c r="F48" s="958"/>
      <c r="G48" s="958"/>
      <c r="H48" s="959"/>
      <c r="I48" s="845"/>
      <c r="J48" s="846"/>
      <c r="K48" s="41"/>
      <c r="L48" s="847"/>
      <c r="M48" s="960"/>
      <c r="N48" s="105"/>
    </row>
    <row r="49" spans="1:14" ht="15.75" thickBot="1">
      <c r="B49" s="823" t="s">
        <v>953</v>
      </c>
      <c r="C49" s="824"/>
      <c r="D49" s="824"/>
      <c r="E49" s="824"/>
      <c r="F49" s="824"/>
      <c r="G49" s="824"/>
      <c r="H49" s="824"/>
      <c r="I49" s="824"/>
      <c r="J49" s="824"/>
      <c r="K49" s="824"/>
      <c r="L49" s="824"/>
      <c r="M49" s="825"/>
      <c r="N49" s="394">
        <f>SUM(N36:N48)</f>
        <v>109891.67638200373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7">
        <f>VLOOKUP(A65,TRANSPORTE!A6:D117,4,FALSE)</f>
        <v>1225.9744865717296</v>
      </c>
      <c r="M65" s="828"/>
      <c r="N65" s="287">
        <f>K65*L65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10658.882903278056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160362.7435288362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32072.548705767244</v>
      </c>
      <c r="M88" s="858"/>
      <c r="N88" s="51"/>
    </row>
    <row r="89" spans="1:14">
      <c r="B89" s="89" t="s">
        <v>973</v>
      </c>
      <c r="C89" s="90"/>
      <c r="D89" s="90"/>
      <c r="E89" s="90"/>
      <c r="F89" s="90"/>
      <c r="G89" s="90"/>
      <c r="H89" s="90"/>
      <c r="I89" s="87"/>
      <c r="J89" s="88"/>
      <c r="K89" s="304">
        <v>0.05</v>
      </c>
      <c r="L89" s="857">
        <f>N83*K89</f>
        <v>8018.1371764418109</v>
      </c>
      <c r="M89" s="858"/>
      <c r="N89" s="51"/>
    </row>
    <row r="90" spans="1:14" ht="15.75" thickBot="1">
      <c r="B90" s="91" t="s">
        <v>974</v>
      </c>
      <c r="C90" s="92"/>
      <c r="D90" s="92"/>
      <c r="E90" s="92"/>
      <c r="F90" s="92"/>
      <c r="G90" s="92"/>
      <c r="H90" s="92"/>
      <c r="I90" s="93"/>
      <c r="J90" s="94"/>
      <c r="K90" s="305">
        <v>0.05</v>
      </c>
      <c r="L90" s="859">
        <f>N83*K90</f>
        <v>8018.1371764418109</v>
      </c>
      <c r="M90" s="860"/>
      <c r="N90" s="51"/>
    </row>
    <row r="91" spans="1:14" ht="15.75" thickBot="1">
      <c r="B91" s="823" t="s">
        <v>953</v>
      </c>
      <c r="C91" s="824"/>
      <c r="D91" s="824"/>
      <c r="E91" s="824"/>
      <c r="F91" s="824"/>
      <c r="G91" s="824"/>
      <c r="H91" s="824"/>
      <c r="I91" s="824"/>
      <c r="J91" s="824"/>
      <c r="K91" s="824"/>
      <c r="L91" s="824"/>
      <c r="M91" s="825"/>
      <c r="N91" s="52">
        <f>L88+L89+L90</f>
        <v>48108.823058650873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208471.56658748706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 customHeight="1" thickBot="1">
      <c r="A31" t="s">
        <v>1845</v>
      </c>
      <c r="B31" s="80" t="s">
        <v>1067</v>
      </c>
      <c r="C31" s="961" t="s">
        <v>1580</v>
      </c>
      <c r="D31" s="961"/>
      <c r="E31" s="961"/>
      <c r="F31" s="962"/>
      <c r="G31" s="962"/>
      <c r="H31" s="962"/>
      <c r="I31" s="962"/>
      <c r="J31" s="962"/>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7</v>
      </c>
      <c r="N37" s="272">
        <f t="shared" ref="N37:N43" si="0">K37/M37</f>
        <v>13005.740604742878</v>
      </c>
    </row>
    <row r="38" spans="1:14">
      <c r="A38" t="s">
        <v>168</v>
      </c>
      <c r="B38" s="836" t="str">
        <f>VLOOKUP(A38,EQUIPOS!A8:D154,3,FALSE)</f>
        <v>Compactador tipo  POTENCIA: 105 HP, PESO: 6 ton</v>
      </c>
      <c r="C38" s="837"/>
      <c r="D38" s="837"/>
      <c r="E38" s="837"/>
      <c r="F38" s="837"/>
      <c r="G38" s="837"/>
      <c r="H38" s="838"/>
      <c r="I38" s="267"/>
      <c r="J38" s="268"/>
      <c r="K38" s="269">
        <f>VLOOKUP(A38,EQUIPOS!A8:D165,4,FALSE)</f>
        <v>97185.019618734645</v>
      </c>
      <c r="L38" s="270"/>
      <c r="M38" s="271">
        <v>7</v>
      </c>
      <c r="N38" s="272">
        <f t="shared" si="0"/>
        <v>13883.574231247807</v>
      </c>
    </row>
    <row r="39" spans="1:14">
      <c r="A39" t="s">
        <v>286</v>
      </c>
      <c r="B39" s="836" t="str">
        <f>VLOOKUP(A39,EQUIPOS!A9:D154,3,FALSE)</f>
        <v>Planta de asfalto en frio</v>
      </c>
      <c r="C39" s="837"/>
      <c r="D39" s="837"/>
      <c r="E39" s="837"/>
      <c r="F39" s="837"/>
      <c r="G39" s="837"/>
      <c r="H39" s="838"/>
      <c r="I39" s="267"/>
      <c r="J39" s="268"/>
      <c r="K39" s="269">
        <f>VLOOKUP(A39,EQUIPOS!A9:D166,4,FALSE)</f>
        <v>265822.14854043577</v>
      </c>
      <c r="L39" s="270"/>
      <c r="M39" s="271">
        <v>9</v>
      </c>
      <c r="N39" s="272">
        <f t="shared" si="0"/>
        <v>29535.794282270639</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7</v>
      </c>
      <c r="N42" s="272">
        <f t="shared" si="0"/>
        <v>33417.743400003012</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9</v>
      </c>
      <c r="N43" s="272">
        <f t="shared" si="0"/>
        <v>9136.4526155205458</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1218.1580460889206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123445.51463465234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25377.239505163325</v>
      </c>
      <c r="N53" s="272">
        <f>K53*M53</f>
        <v>35528.135307228651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41.408661876427168</v>
      </c>
      <c r="N54" s="272">
        <f>K54*M54</f>
        <v>1035.2165469106792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36563.351854139328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1225.9744865717296</v>
      </c>
      <c r="M63" s="828"/>
      <c r="N63" s="287">
        <f>K63*L63</f>
        <v>1716.3642812004214</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7">
        <f>VLOOKUP(A64,TRANSPORTE!A6:D117,4,FALSE)</f>
        <v>1225.9744865717296</v>
      </c>
      <c r="M64" s="828"/>
      <c r="N64" s="287">
        <f>K64*L64</f>
        <v>1532.4681082146619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3248.8323894150835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12181.580460889205</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175439.27933909596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35087.855867819191</v>
      </c>
      <c r="M87" s="858"/>
      <c r="N87" s="51"/>
    </row>
    <row r="88" spans="1:14">
      <c r="B88" s="89" t="s">
        <v>973</v>
      </c>
      <c r="C88" s="90"/>
      <c r="D88" s="90"/>
      <c r="E88" s="90"/>
      <c r="F88" s="90"/>
      <c r="G88" s="90"/>
      <c r="H88" s="90"/>
      <c r="I88" s="87"/>
      <c r="J88" s="88"/>
      <c r="K88" s="304">
        <v>0.05</v>
      </c>
      <c r="L88" s="857">
        <f>N82*K88</f>
        <v>8771.9639669547978</v>
      </c>
      <c r="M88" s="858"/>
      <c r="N88" s="51"/>
    </row>
    <row r="89" spans="1:14" ht="15.75" thickBot="1">
      <c r="B89" s="91" t="s">
        <v>974</v>
      </c>
      <c r="C89" s="92"/>
      <c r="D89" s="92"/>
      <c r="E89" s="92"/>
      <c r="F89" s="92"/>
      <c r="G89" s="92"/>
      <c r="H89" s="92"/>
      <c r="I89" s="93"/>
      <c r="J89" s="94"/>
      <c r="K89" s="305">
        <v>0.05</v>
      </c>
      <c r="L89" s="859">
        <f>N82*K89</f>
        <v>8771.9639669547978</v>
      </c>
      <c r="M89" s="860"/>
      <c r="N89" s="51"/>
    </row>
    <row r="90" spans="1:14" ht="15.75" thickBot="1">
      <c r="B90" s="823" t="s">
        <v>953</v>
      </c>
      <c r="C90" s="824"/>
      <c r="D90" s="824"/>
      <c r="E90" s="824"/>
      <c r="F90" s="824"/>
      <c r="G90" s="824"/>
      <c r="H90" s="824"/>
      <c r="I90" s="824"/>
      <c r="J90" s="824"/>
      <c r="K90" s="824"/>
      <c r="L90" s="824"/>
      <c r="M90" s="825"/>
      <c r="N90" s="52">
        <f>L87+L88+L89</f>
        <v>52631.783801728787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228071.06314082473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6"/>
      <c r="C47" s="837"/>
      <c r="D47" s="837"/>
      <c r="E47" s="837"/>
      <c r="F47" s="837"/>
      <c r="G47" s="837"/>
      <c r="H47" s="838"/>
      <c r="I47" s="839"/>
      <c r="J47" s="820"/>
      <c r="K47" s="269"/>
      <c r="L47" s="840"/>
      <c r="M47" s="841"/>
      <c r="N47" s="272"/>
    </row>
    <row r="48" spans="1:14">
      <c r="B48" s="836"/>
      <c r="C48" s="837"/>
      <c r="D48" s="837"/>
      <c r="E48" s="842"/>
      <c r="F48" s="837"/>
      <c r="G48" s="837"/>
      <c r="H48" s="838"/>
      <c r="I48" s="36"/>
      <c r="J48" s="37"/>
      <c r="K48" s="274"/>
      <c r="L48" s="276"/>
      <c r="M48" s="277"/>
      <c r="N48" s="278"/>
    </row>
    <row r="49" spans="1:14">
      <c r="B49" s="843" t="s">
        <v>952</v>
      </c>
      <c r="C49" s="844"/>
      <c r="D49" s="844"/>
      <c r="E49" s="38"/>
      <c r="F49" s="39"/>
      <c r="G49" s="39"/>
      <c r="H49" s="40"/>
      <c r="I49" s="36"/>
      <c r="J49" s="37"/>
      <c r="K49" s="279"/>
      <c r="L49" s="276"/>
      <c r="M49" s="401">
        <v>0.1</v>
      </c>
      <c r="N49" s="344">
        <f>N83*M49</f>
        <v>959.29946129502503</v>
      </c>
    </row>
    <row r="50" spans="1:14" ht="15.75" thickBot="1">
      <c r="B50" s="836"/>
      <c r="C50" s="837"/>
      <c r="D50" s="837"/>
      <c r="E50" s="837"/>
      <c r="F50" s="837"/>
      <c r="G50" s="837"/>
      <c r="H50" s="838"/>
      <c r="I50" s="845"/>
      <c r="J50" s="846"/>
      <c r="K50" s="41"/>
      <c r="L50" s="847"/>
      <c r="M50" s="848"/>
      <c r="N50" s="105"/>
    </row>
    <row r="51" spans="1:14" ht="15.75" thickBot="1">
      <c r="B51" s="823" t="s">
        <v>953</v>
      </c>
      <c r="C51" s="824"/>
      <c r="D51" s="824"/>
      <c r="E51" s="824"/>
      <c r="F51" s="824"/>
      <c r="G51" s="824"/>
      <c r="H51" s="824"/>
      <c r="I51" s="824"/>
      <c r="J51" s="824"/>
      <c r="K51" s="824"/>
      <c r="L51" s="824"/>
      <c r="M51" s="825"/>
      <c r="N51" s="394">
        <f>SUM(N36:N50)</f>
        <v>138575.21617491281</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4" t="s">
        <v>944</v>
      </c>
      <c r="C55" s="815"/>
      <c r="D55" s="815"/>
      <c r="E55" s="815"/>
      <c r="F55" s="815"/>
      <c r="G55" s="815"/>
      <c r="H55" s="815"/>
      <c r="I55" s="816"/>
      <c r="J55" s="315" t="s">
        <v>945</v>
      </c>
      <c r="K55" s="85" t="s">
        <v>946</v>
      </c>
      <c r="L55" s="817" t="s">
        <v>955</v>
      </c>
      <c r="M55" s="816"/>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25377.239505163325</v>
      </c>
      <c r="N56" s="272">
        <f>K56*M56</f>
        <v>35528.135307228651</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41.408661876427168</v>
      </c>
      <c r="N57" s="272">
        <f>K57*M57</f>
        <v>1035.2165469106792</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18"/>
      <c r="C60" s="819"/>
      <c r="D60" s="819"/>
      <c r="E60" s="819"/>
      <c r="F60" s="819"/>
      <c r="G60" s="819"/>
      <c r="H60" s="819"/>
      <c r="I60" s="820"/>
      <c r="J60" s="42"/>
      <c r="K60" s="44"/>
      <c r="L60" s="821"/>
      <c r="M60" s="822"/>
      <c r="N60" s="45"/>
    </row>
    <row r="61" spans="1:14" ht="15.75" thickBot="1">
      <c r="B61" s="823" t="s">
        <v>953</v>
      </c>
      <c r="C61" s="824"/>
      <c r="D61" s="824"/>
      <c r="E61" s="824"/>
      <c r="F61" s="824"/>
      <c r="G61" s="824"/>
      <c r="H61" s="824"/>
      <c r="I61" s="824"/>
      <c r="J61" s="824"/>
      <c r="K61" s="824"/>
      <c r="L61" s="824"/>
      <c r="M61" s="825"/>
      <c r="N61" s="394">
        <f>SUM(N56:N60)</f>
        <v>36563.351854139328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6" t="s">
        <v>961</v>
      </c>
      <c r="M65" s="799"/>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7">
        <f>VLOOKUP(A66,TRANSPORTE!A5:D117,4,FALSE)</f>
        <v>1225.9744865717296</v>
      </c>
      <c r="M66" s="828"/>
      <c r="N66" s="287">
        <f>K66*L66</f>
        <v>1716.3642812004214</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7">
        <f>VLOOKUP(A67,TRANSPORTE!A6:D117,4,FALSE)</f>
        <v>1225.9744865717296</v>
      </c>
      <c r="M67" s="828"/>
      <c r="N67" s="287">
        <f>K67*L67</f>
        <v>1532.4681082146619</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f>N66+N67+N68+N69+N70</f>
        <v>3248.8323894150835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0"/>
      <c r="C82" s="811"/>
      <c r="D82" s="811"/>
      <c r="E82" s="811"/>
      <c r="F82" s="811"/>
      <c r="G82" s="811"/>
      <c r="H82" s="811"/>
      <c r="I82" s="126"/>
      <c r="J82" s="126"/>
      <c r="K82" s="126"/>
      <c r="L82" s="911"/>
      <c r="M82" s="911"/>
      <c r="N82" s="45"/>
    </row>
    <row r="83" spans="1:14" ht="15.75" thickBot="1">
      <c r="B83" s="829" t="s">
        <v>953</v>
      </c>
      <c r="C83" s="830"/>
      <c r="D83" s="830"/>
      <c r="E83" s="830"/>
      <c r="F83" s="830"/>
      <c r="G83" s="830"/>
      <c r="H83" s="830"/>
      <c r="I83" s="830"/>
      <c r="J83" s="830"/>
      <c r="K83" s="830"/>
      <c r="L83" s="830"/>
      <c r="M83" s="831"/>
      <c r="N83" s="301">
        <f>SUM(N77:N82)</f>
        <v>9592.9946129502496</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N51+N61+N72+N83</f>
        <v>187980.39503141749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4"/>
      <c r="J89" s="334"/>
      <c r="K89" s="302" t="s">
        <v>970</v>
      </c>
      <c r="L89" s="853" t="s">
        <v>971</v>
      </c>
      <c r="M89" s="854"/>
      <c r="N89" s="303"/>
    </row>
    <row r="90" spans="1:14">
      <c r="B90" s="855" t="s">
        <v>972</v>
      </c>
      <c r="C90" s="856"/>
      <c r="D90" s="856"/>
      <c r="E90" s="856"/>
      <c r="F90" s="856"/>
      <c r="G90" s="856"/>
      <c r="H90" s="856"/>
      <c r="I90" s="87"/>
      <c r="J90" s="88"/>
      <c r="K90" s="304">
        <v>0.2</v>
      </c>
      <c r="L90" s="857">
        <f>N85*K90</f>
        <v>37596.0790062835</v>
      </c>
      <c r="M90" s="858"/>
      <c r="N90" s="51"/>
    </row>
    <row r="91" spans="1:14">
      <c r="B91" s="89" t="s">
        <v>973</v>
      </c>
      <c r="C91" s="90"/>
      <c r="D91" s="90"/>
      <c r="E91" s="90"/>
      <c r="F91" s="90"/>
      <c r="G91" s="90"/>
      <c r="H91" s="90"/>
      <c r="I91" s="87"/>
      <c r="J91" s="88"/>
      <c r="K91" s="304">
        <v>0.05</v>
      </c>
      <c r="L91" s="857">
        <f>N85*K91</f>
        <v>9399.0197515708751</v>
      </c>
      <c r="M91" s="858"/>
      <c r="N91" s="51"/>
    </row>
    <row r="92" spans="1:14" ht="15.75" thickBot="1">
      <c r="B92" s="91" t="s">
        <v>974</v>
      </c>
      <c r="C92" s="92"/>
      <c r="D92" s="92"/>
      <c r="E92" s="92"/>
      <c r="F92" s="92"/>
      <c r="G92" s="92"/>
      <c r="H92" s="92"/>
      <c r="I92" s="93"/>
      <c r="J92" s="94"/>
      <c r="K92" s="305">
        <v>0.05</v>
      </c>
      <c r="L92" s="859">
        <f>N85*K92</f>
        <v>9399.0197515708751</v>
      </c>
      <c r="M92" s="860"/>
      <c r="N92" s="51"/>
    </row>
    <row r="93" spans="1:14" ht="15.75" thickBot="1">
      <c r="B93" s="823" t="s">
        <v>953</v>
      </c>
      <c r="C93" s="824"/>
      <c r="D93" s="824"/>
      <c r="E93" s="824"/>
      <c r="F93" s="824"/>
      <c r="G93" s="824"/>
      <c r="H93" s="824"/>
      <c r="I93" s="824"/>
      <c r="J93" s="824"/>
      <c r="K93" s="824"/>
      <c r="L93" s="824"/>
      <c r="M93" s="825"/>
      <c r="N93" s="52">
        <f>L90+L91+L92</f>
        <v>56394.118509425243</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244374.51354084274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0"/>
      <c r="K125" s="800"/>
      <c r="L125" s="800"/>
      <c r="M125" s="800"/>
      <c r="N125" s="801"/>
    </row>
    <row r="126" spans="2:14" ht="15.75" thickBot="1">
      <c r="B126" s="261" t="s">
        <v>2221</v>
      </c>
      <c r="C126" s="393"/>
      <c r="D126" s="393"/>
      <c r="E126" s="57"/>
      <c r="F126" s="57"/>
      <c r="G126" s="57"/>
      <c r="H126" s="57"/>
      <c r="I126" s="57"/>
      <c r="J126" s="802"/>
      <c r="K126" s="802"/>
      <c r="L126" s="802"/>
      <c r="M126" s="802"/>
      <c r="N126"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138575.21617491281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7">
        <f>VLOOKUP(A65,TRANSPORTE!A6:D117,4,FALSE)</f>
        <v>1225.9744865717296</v>
      </c>
      <c r="M65" s="828"/>
      <c r="N65" s="287">
        <f>K65*L65</f>
        <v>1532.4681082146619</v>
      </c>
    </row>
    <row r="66" spans="1:15">
      <c r="B66" s="46"/>
      <c r="C66" s="47"/>
      <c r="D66" s="47"/>
      <c r="E66" s="47"/>
      <c r="F66" s="47"/>
      <c r="G66" s="47"/>
      <c r="H66" s="288"/>
      <c r="I66" s="279"/>
      <c r="J66" s="279"/>
      <c r="K66" s="279"/>
      <c r="L66" s="827"/>
      <c r="M66" s="828"/>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187980.39503141749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37596.0790062835</v>
      </c>
      <c r="M88" s="858"/>
      <c r="N88" s="51"/>
    </row>
    <row r="89" spans="1:14">
      <c r="B89" s="89" t="s">
        <v>973</v>
      </c>
      <c r="C89" s="90"/>
      <c r="D89" s="90"/>
      <c r="E89" s="90"/>
      <c r="F89" s="90"/>
      <c r="G89" s="90"/>
      <c r="H89" s="90"/>
      <c r="I89" s="87"/>
      <c r="J89" s="88"/>
      <c r="K89" s="304">
        <v>0.05</v>
      </c>
      <c r="L89" s="857">
        <f>N83*K89</f>
        <v>9399.0197515708751</v>
      </c>
      <c r="M89" s="858"/>
      <c r="N89" s="51"/>
    </row>
    <row r="90" spans="1:14" ht="15.75" thickBot="1">
      <c r="B90" s="91" t="s">
        <v>974</v>
      </c>
      <c r="C90" s="92"/>
      <c r="D90" s="92"/>
      <c r="E90" s="92"/>
      <c r="F90" s="92"/>
      <c r="G90" s="92"/>
      <c r="H90" s="92"/>
      <c r="I90" s="93"/>
      <c r="J90" s="94"/>
      <c r="K90" s="305">
        <v>0.05</v>
      </c>
      <c r="L90" s="859">
        <f>N83*K90</f>
        <v>9399.0197515708751</v>
      </c>
      <c r="M90" s="860"/>
      <c r="N90" s="51"/>
    </row>
    <row r="91" spans="1:14" ht="15.75" thickBot="1">
      <c r="B91" s="823" t="s">
        <v>953</v>
      </c>
      <c r="C91" s="824"/>
      <c r="D91" s="824"/>
      <c r="E91" s="824"/>
      <c r="F91" s="824"/>
      <c r="G91" s="824"/>
      <c r="H91" s="824"/>
      <c r="I91" s="824"/>
      <c r="J91" s="824"/>
      <c r="K91" s="824"/>
      <c r="L91" s="824"/>
      <c r="M91" s="825"/>
      <c r="N91" s="52">
        <f>L88+L89+L90</f>
        <v>56394.118509425243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244374.51354084274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138575.21617491281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7">
        <f>VLOOKUP(A65,TRANSPORTE!A6:D117,4,FALSE)</f>
        <v>1225.9744865717296</v>
      </c>
      <c r="M65" s="828"/>
      <c r="N65" s="287">
        <f>K65*L65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187980.39503141749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37596.0790062835</v>
      </c>
      <c r="M88" s="858"/>
      <c r="N88" s="51"/>
    </row>
    <row r="89" spans="1:14">
      <c r="B89" s="89" t="s">
        <v>973</v>
      </c>
      <c r="C89" s="90"/>
      <c r="D89" s="90"/>
      <c r="E89" s="90"/>
      <c r="F89" s="90"/>
      <c r="G89" s="90"/>
      <c r="H89" s="90"/>
      <c r="I89" s="87"/>
      <c r="J89" s="88"/>
      <c r="K89" s="304">
        <v>0.05</v>
      </c>
      <c r="L89" s="857">
        <f>N83*K89</f>
        <v>9399.0197515708751</v>
      </c>
      <c r="M89" s="858"/>
      <c r="N89" s="51"/>
    </row>
    <row r="90" spans="1:14" ht="15.75" thickBot="1">
      <c r="B90" s="91" t="s">
        <v>974</v>
      </c>
      <c r="C90" s="92"/>
      <c r="D90" s="92"/>
      <c r="E90" s="92"/>
      <c r="F90" s="92"/>
      <c r="G90" s="92"/>
      <c r="H90" s="92"/>
      <c r="I90" s="93"/>
      <c r="J90" s="94"/>
      <c r="K90" s="305">
        <v>0.05</v>
      </c>
      <c r="L90" s="859">
        <f>N83*K90</f>
        <v>9399.0197515708751</v>
      </c>
      <c r="M90" s="860"/>
      <c r="N90" s="51"/>
    </row>
    <row r="91" spans="1:14" ht="15.75" thickBot="1">
      <c r="B91" s="823" t="s">
        <v>953</v>
      </c>
      <c r="C91" s="824"/>
      <c r="D91" s="824"/>
      <c r="E91" s="824"/>
      <c r="F91" s="824"/>
      <c r="G91" s="824"/>
      <c r="H91" s="824"/>
      <c r="I91" s="824"/>
      <c r="J91" s="824"/>
      <c r="K91" s="824"/>
      <c r="L91" s="824"/>
      <c r="M91" s="825"/>
      <c r="N91" s="52">
        <f>L88+L89+L90</f>
        <v>56394.118509425243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244374.51354084274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ht="15" customHeight="1">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959.29946129502503</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138575.21617491281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25377.239505163325</v>
      </c>
      <c r="N53" s="272">
        <f>K53*M53</f>
        <v>35528.135307228651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41.408661876427168</v>
      </c>
      <c r="N54" s="272">
        <f>K54*M54</f>
        <v>1035.2165469106792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36563.351854139328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1225.9744865717296</v>
      </c>
      <c r="M63" s="828"/>
      <c r="N63" s="287">
        <f>K63*L63</f>
        <v>1716.3642812004214</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7">
        <f>VLOOKUP(A64,TRANSPORTE!A6:D117,4,FALSE)</f>
        <v>1225.9744865717296</v>
      </c>
      <c r="M64" s="828"/>
      <c r="N64" s="287">
        <f>K64*L64</f>
        <v>1532.4681082146619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3248.8323894150835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187980.39503141749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37596.0790062835</v>
      </c>
      <c r="M87" s="858"/>
      <c r="N87" s="51"/>
    </row>
    <row r="88" spans="1:14">
      <c r="B88" s="89" t="s">
        <v>973</v>
      </c>
      <c r="C88" s="90"/>
      <c r="D88" s="90"/>
      <c r="E88" s="90"/>
      <c r="F88" s="90"/>
      <c r="G88" s="90"/>
      <c r="H88" s="90"/>
      <c r="I88" s="87"/>
      <c r="J88" s="88"/>
      <c r="K88" s="304">
        <v>0.05</v>
      </c>
      <c r="L88" s="857">
        <f>N82*K88</f>
        <v>9399.0197515708751</v>
      </c>
      <c r="M88" s="858"/>
      <c r="N88" s="51"/>
    </row>
    <row r="89" spans="1:14" ht="15.75" thickBot="1">
      <c r="B89" s="91" t="s">
        <v>974</v>
      </c>
      <c r="C89" s="92"/>
      <c r="D89" s="92"/>
      <c r="E89" s="92"/>
      <c r="F89" s="92"/>
      <c r="G89" s="92"/>
      <c r="H89" s="92"/>
      <c r="I89" s="93"/>
      <c r="J89" s="94"/>
      <c r="K89" s="305">
        <v>0.05</v>
      </c>
      <c r="L89" s="859">
        <f>N82*K89</f>
        <v>9399.0197515708751</v>
      </c>
      <c r="M89" s="860"/>
      <c r="N89" s="51"/>
    </row>
    <row r="90" spans="1:14" ht="15.75" thickBot="1">
      <c r="B90" s="823" t="s">
        <v>953</v>
      </c>
      <c r="C90" s="824"/>
      <c r="D90" s="824"/>
      <c r="E90" s="824"/>
      <c r="F90" s="824"/>
      <c r="G90" s="824"/>
      <c r="H90" s="824"/>
      <c r="I90" s="824"/>
      <c r="J90" s="824"/>
      <c r="K90" s="824"/>
      <c r="L90" s="824"/>
      <c r="M90" s="825"/>
      <c r="N90" s="52">
        <f>L87+L88+L89</f>
        <v>56394.118509425243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244374.51354084274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959.29946129502503</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138575.21617491281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25377.239505163325</v>
      </c>
      <c r="N53" s="272">
        <f>K53*M53</f>
        <v>35528.135307228651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41.408661876427168</v>
      </c>
      <c r="N54" s="272">
        <f>K54*M54</f>
        <v>1035.2165469106792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36563.351854139328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1225.9744865717296</v>
      </c>
      <c r="M63" s="828"/>
      <c r="N63" s="287">
        <f>K63*L63</f>
        <v>1716.3642812004214</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7">
        <f>VLOOKUP(A64,TRANSPORTE!A6:D117,4,FALSE)</f>
        <v>1225.9744865717296</v>
      </c>
      <c r="M64" s="828"/>
      <c r="N64" s="287">
        <f>K64*L64</f>
        <v>1532.4681082146619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3248.8323894150835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187980.39503141749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37596.0790062835</v>
      </c>
      <c r="M87" s="858"/>
      <c r="N87" s="51"/>
    </row>
    <row r="88" spans="1:14">
      <c r="B88" s="89" t="s">
        <v>973</v>
      </c>
      <c r="C88" s="90"/>
      <c r="D88" s="90"/>
      <c r="E88" s="90"/>
      <c r="F88" s="90"/>
      <c r="G88" s="90"/>
      <c r="H88" s="90"/>
      <c r="I88" s="87"/>
      <c r="J88" s="88"/>
      <c r="K88" s="304">
        <v>0.05</v>
      </c>
      <c r="L88" s="857">
        <f>N82*K88</f>
        <v>9399.0197515708751</v>
      </c>
      <c r="M88" s="858"/>
      <c r="N88" s="51"/>
    </row>
    <row r="89" spans="1:14" ht="15.75" thickBot="1">
      <c r="B89" s="91" t="s">
        <v>974</v>
      </c>
      <c r="C89" s="92"/>
      <c r="D89" s="92"/>
      <c r="E89" s="92"/>
      <c r="F89" s="92"/>
      <c r="G89" s="92"/>
      <c r="H89" s="92"/>
      <c r="I89" s="93"/>
      <c r="J89" s="94"/>
      <c r="K89" s="305">
        <v>0.05</v>
      </c>
      <c r="L89" s="859">
        <f>N82*K89</f>
        <v>9399.0197515708751</v>
      </c>
      <c r="M89" s="860"/>
      <c r="N89" s="51"/>
    </row>
    <row r="90" spans="1:14" ht="15.75" thickBot="1">
      <c r="B90" s="823" t="s">
        <v>953</v>
      </c>
      <c r="C90" s="824"/>
      <c r="D90" s="824"/>
      <c r="E90" s="824"/>
      <c r="F90" s="824"/>
      <c r="G90" s="824"/>
      <c r="H90" s="824"/>
      <c r="I90" s="824"/>
      <c r="J90" s="824"/>
      <c r="K90" s="824"/>
      <c r="L90" s="824"/>
      <c r="M90" s="825"/>
      <c r="N90" s="52">
        <f>L87+L88+L89</f>
        <v>56394.118509425243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244374.51354084274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138575.21617491281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7">
        <f>VLOOKUP(A65,TRANSPORTE!A6:D117,4,FALSE)</f>
        <v>1225.9744865717296</v>
      </c>
      <c r="M65" s="828"/>
      <c r="N65" s="287">
        <f>K65*L65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187980.39503141749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37596.0790062835</v>
      </c>
      <c r="M88" s="858"/>
      <c r="N88" s="51"/>
    </row>
    <row r="89" spans="1:14">
      <c r="B89" s="89" t="s">
        <v>973</v>
      </c>
      <c r="C89" s="90"/>
      <c r="D89" s="90"/>
      <c r="E89" s="90"/>
      <c r="F89" s="90"/>
      <c r="G89" s="90"/>
      <c r="H89" s="90"/>
      <c r="I89" s="87"/>
      <c r="J89" s="88"/>
      <c r="K89" s="304">
        <v>0.05</v>
      </c>
      <c r="L89" s="857">
        <f>N83*K89</f>
        <v>9399.0197515708751</v>
      </c>
      <c r="M89" s="858"/>
      <c r="N89" s="51"/>
    </row>
    <row r="90" spans="1:14" ht="15.75" thickBot="1">
      <c r="B90" s="91" t="s">
        <v>974</v>
      </c>
      <c r="C90" s="92"/>
      <c r="D90" s="92"/>
      <c r="E90" s="92"/>
      <c r="F90" s="92"/>
      <c r="G90" s="92"/>
      <c r="H90" s="92"/>
      <c r="I90" s="93"/>
      <c r="J90" s="94"/>
      <c r="K90" s="305">
        <v>0.05</v>
      </c>
      <c r="L90" s="859">
        <f>N83*K90</f>
        <v>9399.0197515708751</v>
      </c>
      <c r="M90" s="860"/>
      <c r="N90" s="51"/>
    </row>
    <row r="91" spans="1:14" ht="15.75" thickBot="1">
      <c r="B91" s="823" t="s">
        <v>953</v>
      </c>
      <c r="C91" s="824"/>
      <c r="D91" s="824"/>
      <c r="E91" s="824"/>
      <c r="F91" s="824"/>
      <c r="G91" s="824"/>
      <c r="H91" s="824"/>
      <c r="I91" s="824"/>
      <c r="J91" s="824"/>
      <c r="K91" s="824"/>
      <c r="L91" s="824"/>
      <c r="M91" s="825"/>
      <c r="N91" s="52">
        <f>L88+L89+L90</f>
        <v>56394.118509425243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244374.51354084274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138575.21617491281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7">
        <f>VLOOKUP(A65,TRANSPORTE!A6:D117,4,FALSE)</f>
        <v>1225.9744865717296</v>
      </c>
      <c r="M65" s="828"/>
      <c r="N65" s="287">
        <f>K65*L65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187980.39503141749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37596.0790062835</v>
      </c>
      <c r="M88" s="858"/>
      <c r="N88" s="51"/>
    </row>
    <row r="89" spans="1:14">
      <c r="B89" s="89" t="s">
        <v>973</v>
      </c>
      <c r="C89" s="90"/>
      <c r="D89" s="90"/>
      <c r="E89" s="90"/>
      <c r="F89" s="90"/>
      <c r="G89" s="90"/>
      <c r="H89" s="90"/>
      <c r="I89" s="87"/>
      <c r="J89" s="88"/>
      <c r="K89" s="304">
        <v>0.05</v>
      </c>
      <c r="L89" s="857">
        <f>N83*K89</f>
        <v>9399.0197515708751</v>
      </c>
      <c r="M89" s="858"/>
      <c r="N89" s="51"/>
    </row>
    <row r="90" spans="1:14" ht="15.75" thickBot="1">
      <c r="B90" s="91" t="s">
        <v>974</v>
      </c>
      <c r="C90" s="92"/>
      <c r="D90" s="92"/>
      <c r="E90" s="92"/>
      <c r="F90" s="92"/>
      <c r="G90" s="92"/>
      <c r="H90" s="92"/>
      <c r="I90" s="93"/>
      <c r="J90" s="94"/>
      <c r="K90" s="305">
        <v>0.05</v>
      </c>
      <c r="L90" s="859">
        <f>N83*K90</f>
        <v>9399.0197515708751</v>
      </c>
      <c r="M90" s="860"/>
      <c r="N90" s="51"/>
    </row>
    <row r="91" spans="1:14" ht="15.75" thickBot="1">
      <c r="B91" s="823" t="s">
        <v>953</v>
      </c>
      <c r="C91" s="824"/>
      <c r="D91" s="824"/>
      <c r="E91" s="824"/>
      <c r="F91" s="824"/>
      <c r="G91" s="824"/>
      <c r="H91" s="824"/>
      <c r="I91" s="824"/>
      <c r="J91" s="824"/>
      <c r="K91" s="824"/>
      <c r="L91" s="824"/>
      <c r="M91" s="825"/>
      <c r="N91" s="52">
        <f>L88+L89+L90</f>
        <v>56394.118509425243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244374.51354084274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138575.21617491281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1293</v>
      </c>
      <c r="B65" s="46" t="str">
        <f>VLOOKUP(A65,TRANSPORTE!A6:D117,3,FALSE)</f>
        <v>Transporte de mezcla</v>
      </c>
      <c r="C65" s="47"/>
      <c r="D65" s="47"/>
      <c r="E65" s="47"/>
      <c r="F65" s="47"/>
      <c r="G65" s="47"/>
      <c r="H65" s="311" t="s">
        <v>1468</v>
      </c>
      <c r="I65" s="279">
        <v>1.25</v>
      </c>
      <c r="J65" s="286">
        <v>1</v>
      </c>
      <c r="K65" s="279">
        <f>I65*J65</f>
        <v>1.25</v>
      </c>
      <c r="L65" s="827">
        <f>VLOOKUP(A65,TRANSPORTE!A6:D117,4,FALSE)</f>
        <v>1225.9744865717296</v>
      </c>
      <c r="M65" s="828"/>
      <c r="N65" s="287">
        <f>K65*L65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187980.39503141749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37596.0790062835</v>
      </c>
      <c r="M88" s="858"/>
      <c r="N88" s="51"/>
    </row>
    <row r="89" spans="1:14">
      <c r="B89" s="89" t="s">
        <v>973</v>
      </c>
      <c r="C89" s="90"/>
      <c r="D89" s="90"/>
      <c r="E89" s="90"/>
      <c r="F89" s="90"/>
      <c r="G89" s="90"/>
      <c r="H89" s="90"/>
      <c r="I89" s="87"/>
      <c r="J89" s="88"/>
      <c r="K89" s="304">
        <v>0.05</v>
      </c>
      <c r="L89" s="857">
        <f>N83*K89</f>
        <v>9399.0197515708751</v>
      </c>
      <c r="M89" s="858"/>
      <c r="N89" s="51"/>
    </row>
    <row r="90" spans="1:14" ht="15.75" thickBot="1">
      <c r="B90" s="91" t="s">
        <v>974</v>
      </c>
      <c r="C90" s="92"/>
      <c r="D90" s="92"/>
      <c r="E90" s="92"/>
      <c r="F90" s="92"/>
      <c r="G90" s="92"/>
      <c r="H90" s="92"/>
      <c r="I90" s="93"/>
      <c r="J90" s="94"/>
      <c r="K90" s="305">
        <v>0.05</v>
      </c>
      <c r="L90" s="859">
        <f>N83*K90</f>
        <v>9399.0197515708751</v>
      </c>
      <c r="M90" s="860"/>
      <c r="N90" s="51"/>
    </row>
    <row r="91" spans="1:14" ht="15.75" thickBot="1">
      <c r="B91" s="823" t="s">
        <v>953</v>
      </c>
      <c r="C91" s="824"/>
      <c r="D91" s="824"/>
      <c r="E91" s="824"/>
      <c r="F91" s="824"/>
      <c r="G91" s="824"/>
      <c r="H91" s="824"/>
      <c r="I91" s="824"/>
      <c r="J91" s="824"/>
      <c r="K91" s="824"/>
      <c r="L91" s="824"/>
      <c r="M91" s="825"/>
      <c r="N91" s="52">
        <f>L88+L89+L90</f>
        <v>56394.118509425243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244374.51354084274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8</v>
      </c>
      <c r="N37" s="272">
        <f t="shared" ref="N37:N43" si="0">K37/M37</f>
        <v>11380.023029150017</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8</v>
      </c>
      <c r="N38" s="272">
        <f t="shared" si="0"/>
        <v>11795.910929569563</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8</v>
      </c>
      <c r="N39" s="272">
        <f t="shared" si="0"/>
        <v>80264.862947366259</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8</v>
      </c>
      <c r="N42" s="272">
        <f t="shared" si="0"/>
        <v>29240.525475002636</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8</v>
      </c>
      <c r="N43" s="272">
        <f t="shared" si="0"/>
        <v>10278.509192460613</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1065.8882903278056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167273.77131865543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25377.239505163325</v>
      </c>
      <c r="N53" s="272">
        <f>K53*M53</f>
        <v>35528.135307228651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41.408661876427168</v>
      </c>
      <c r="N54" s="272">
        <f>K54*M54</f>
        <v>1035.2165469106792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36563.351854139328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1225.9744865717296</v>
      </c>
      <c r="M63" s="828"/>
      <c r="N63" s="287">
        <f>K63*L63</f>
        <v>1716.3642812004214</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7">
        <f>VLOOKUP(A64,TRANSPORTE!A6:D117,4,FALSE)</f>
        <v>1225.9744865717296</v>
      </c>
      <c r="M64" s="828"/>
      <c r="N64" s="287">
        <f>K64*L64</f>
        <v>1532.4681082146619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3248.8323894150835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217744.8384654879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43548.967693097584</v>
      </c>
      <c r="M87" s="858"/>
      <c r="N87" s="51"/>
    </row>
    <row r="88" spans="1:14">
      <c r="B88" s="89" t="s">
        <v>973</v>
      </c>
      <c r="C88" s="90"/>
      <c r="D88" s="90"/>
      <c r="E88" s="90"/>
      <c r="F88" s="90"/>
      <c r="G88" s="90"/>
      <c r="H88" s="90"/>
      <c r="I88" s="87"/>
      <c r="J88" s="88"/>
      <c r="K88" s="304">
        <v>0.05</v>
      </c>
      <c r="L88" s="857">
        <f>N82*K88</f>
        <v>10887.241923274396</v>
      </c>
      <c r="M88" s="858"/>
      <c r="N88" s="51"/>
    </row>
    <row r="89" spans="1:14" ht="15.75" thickBot="1">
      <c r="B89" s="91" t="s">
        <v>974</v>
      </c>
      <c r="C89" s="92"/>
      <c r="D89" s="92"/>
      <c r="E89" s="92"/>
      <c r="F89" s="92"/>
      <c r="G89" s="92"/>
      <c r="H89" s="92"/>
      <c r="I89" s="93"/>
      <c r="J89" s="94"/>
      <c r="K89" s="305">
        <v>0.05</v>
      </c>
      <c r="L89" s="859">
        <f>N82*K89</f>
        <v>10887.241923274396</v>
      </c>
      <c r="M89" s="860"/>
      <c r="N89" s="51"/>
    </row>
    <row r="90" spans="1:14" ht="15.75" thickBot="1">
      <c r="B90" s="823" t="s">
        <v>953</v>
      </c>
      <c r="C90" s="824"/>
      <c r="D90" s="824"/>
      <c r="E90" s="824"/>
      <c r="F90" s="824"/>
      <c r="G90" s="824"/>
      <c r="H90" s="824"/>
      <c r="I90" s="824"/>
      <c r="J90" s="824"/>
      <c r="K90" s="824"/>
      <c r="L90" s="824"/>
      <c r="M90" s="825"/>
      <c r="N90" s="52">
        <f>L87+L88+L89</f>
        <v>65323.451539646383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283068.2900051343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8</v>
      </c>
      <c r="N37" s="272">
        <f t="shared" ref="N37:N43" si="0">K37/M37</f>
        <v>11380.023029150017</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8</v>
      </c>
      <c r="N38" s="272">
        <f t="shared" si="0"/>
        <v>11795.910929569563</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8</v>
      </c>
      <c r="N39" s="272">
        <f t="shared" si="0"/>
        <v>80264.862947366259</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8</v>
      </c>
      <c r="N42" s="272">
        <f t="shared" si="0"/>
        <v>29240.525475002636</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8</v>
      </c>
      <c r="N43" s="272">
        <f t="shared" si="0"/>
        <v>10278.509192460613</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1065.8882903278056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167273.77131865543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25377.239505163325</v>
      </c>
      <c r="N53" s="272">
        <f>K53*M53</f>
        <v>35528.135307228651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41.408661876427168</v>
      </c>
      <c r="N54" s="272">
        <f>K54*M54</f>
        <v>1035.2165469106792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36563.351854139328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1225.9744865717296</v>
      </c>
      <c r="M63" s="828"/>
      <c r="N63" s="287">
        <f>K63*L63</f>
        <v>1716.3642812004214</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7">
        <f>VLOOKUP(A64,TRANSPORTE!A6:D117,4,FALSE)</f>
        <v>1225.9744865717296</v>
      </c>
      <c r="M64" s="828"/>
      <c r="N64" s="287">
        <f>K64*L64</f>
        <v>1532.4681082146619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3248.8323894150835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127"/>
    </row>
    <row r="80" spans="1:15" ht="15.75" thickBot="1">
      <c r="B80" s="829" t="s">
        <v>953</v>
      </c>
      <c r="C80" s="830"/>
      <c r="D80" s="830"/>
      <c r="E80" s="830"/>
      <c r="F80" s="830"/>
      <c r="G80" s="830"/>
      <c r="H80" s="830"/>
      <c r="I80" s="830"/>
      <c r="J80" s="830"/>
      <c r="K80" s="830"/>
      <c r="L80" s="830"/>
      <c r="M80" s="831"/>
      <c r="N80" s="460">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217744.8384654879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43548.967693097584</v>
      </c>
      <c r="M87" s="858"/>
      <c r="N87" s="51"/>
    </row>
    <row r="88" spans="1:14">
      <c r="B88" s="89" t="s">
        <v>973</v>
      </c>
      <c r="C88" s="90"/>
      <c r="D88" s="90"/>
      <c r="E88" s="90"/>
      <c r="F88" s="90"/>
      <c r="G88" s="90"/>
      <c r="H88" s="90"/>
      <c r="I88" s="87"/>
      <c r="J88" s="88"/>
      <c r="K88" s="304">
        <v>0.05</v>
      </c>
      <c r="L88" s="857">
        <f>N82*K88</f>
        <v>10887.241923274396</v>
      </c>
      <c r="M88" s="858"/>
      <c r="N88" s="51"/>
    </row>
    <row r="89" spans="1:14" ht="15.75" thickBot="1">
      <c r="B89" s="91" t="s">
        <v>974</v>
      </c>
      <c r="C89" s="92"/>
      <c r="D89" s="92"/>
      <c r="E89" s="92"/>
      <c r="F89" s="92"/>
      <c r="G89" s="92"/>
      <c r="H89" s="92"/>
      <c r="I89" s="93"/>
      <c r="J89" s="94"/>
      <c r="K89" s="305">
        <v>0.05</v>
      </c>
      <c r="L89" s="859">
        <f>N82*K89</f>
        <v>10887.241923274396</v>
      </c>
      <c r="M89" s="860"/>
      <c r="N89" s="51"/>
    </row>
    <row r="90" spans="1:14" ht="15.75" thickBot="1">
      <c r="B90" s="823" t="s">
        <v>953</v>
      </c>
      <c r="C90" s="824"/>
      <c r="D90" s="824"/>
      <c r="E90" s="824"/>
      <c r="F90" s="824"/>
      <c r="G90" s="824"/>
      <c r="H90" s="824"/>
      <c r="I90" s="824"/>
      <c r="J90" s="824"/>
      <c r="K90" s="824"/>
      <c r="L90" s="824"/>
      <c r="M90" s="825"/>
      <c r="N90" s="52">
        <f>L87+L88+L89</f>
        <v>65323.451539646383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283068.2900051343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8</v>
      </c>
      <c r="N37" s="272">
        <f t="shared" ref="N37:N43" si="0">K37/M37</f>
        <v>11380.023029150017</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8</v>
      </c>
      <c r="N38" s="272">
        <f t="shared" si="0"/>
        <v>11795.910929569563</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8</v>
      </c>
      <c r="N39" s="272">
        <f t="shared" si="0"/>
        <v>80264.862947366259</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8</v>
      </c>
      <c r="N42" s="272">
        <f t="shared" si="0"/>
        <v>29240.525475002636</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8</v>
      </c>
      <c r="N43" s="272">
        <f t="shared" si="0"/>
        <v>10278.509192460613</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1065.8882903278056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167273.77131865543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25377.239505163325</v>
      </c>
      <c r="N53" s="272">
        <f>K53*M53</f>
        <v>35528.135307228651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41.408661876427168</v>
      </c>
      <c r="N54" s="272">
        <f>K54*M54</f>
        <v>1035.2165469106792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36563.351854139328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1225.9744865717296</v>
      </c>
      <c r="M63" s="828"/>
      <c r="N63" s="287">
        <f>K63*L63</f>
        <v>1716.3642812004214</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7">
        <f>VLOOKUP(A64,TRANSPORTE!A6:D117,4,FALSE)</f>
        <v>1225.9744865717296</v>
      </c>
      <c r="M64" s="828"/>
      <c r="N64" s="287">
        <f>K64*L64</f>
        <v>1532.4681082146619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3248.8323894150835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217744.8384654879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43548.967693097584</v>
      </c>
      <c r="M87" s="858"/>
      <c r="N87" s="51"/>
    </row>
    <row r="88" spans="1:14">
      <c r="B88" s="89" t="s">
        <v>973</v>
      </c>
      <c r="C88" s="90"/>
      <c r="D88" s="90"/>
      <c r="E88" s="90"/>
      <c r="F88" s="90"/>
      <c r="G88" s="90"/>
      <c r="H88" s="90"/>
      <c r="I88" s="87"/>
      <c r="J88" s="88"/>
      <c r="K88" s="304">
        <v>0.05</v>
      </c>
      <c r="L88" s="857">
        <f>N82*K88</f>
        <v>10887.241923274396</v>
      </c>
      <c r="M88" s="858"/>
      <c r="N88" s="51"/>
    </row>
    <row r="89" spans="1:14" ht="15.75" thickBot="1">
      <c r="B89" s="91" t="s">
        <v>974</v>
      </c>
      <c r="C89" s="92"/>
      <c r="D89" s="92"/>
      <c r="E89" s="92"/>
      <c r="F89" s="92"/>
      <c r="G89" s="92"/>
      <c r="H89" s="92"/>
      <c r="I89" s="93"/>
      <c r="J89" s="94"/>
      <c r="K89" s="305">
        <v>0.05</v>
      </c>
      <c r="L89" s="859">
        <f>N82*K89</f>
        <v>10887.241923274396</v>
      </c>
      <c r="M89" s="860"/>
      <c r="N89" s="51"/>
    </row>
    <row r="90" spans="1:14" ht="15.75" thickBot="1">
      <c r="B90" s="823" t="s">
        <v>953</v>
      </c>
      <c r="C90" s="824"/>
      <c r="D90" s="824"/>
      <c r="E90" s="824"/>
      <c r="F90" s="824"/>
      <c r="G90" s="824"/>
      <c r="H90" s="824"/>
      <c r="I90" s="824"/>
      <c r="J90" s="824"/>
      <c r="K90" s="824"/>
      <c r="L90" s="824"/>
      <c r="M90" s="825"/>
      <c r="N90" s="52">
        <f>L87+L88+L89</f>
        <v>65323.451539646383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283068.2900051343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959.29946129502503</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138575.21617491281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25377.239505163325</v>
      </c>
      <c r="N53" s="272">
        <f>K53*M53</f>
        <v>35528.135307228651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41.408661876427168</v>
      </c>
      <c r="N54" s="272">
        <f>K54*M54</f>
        <v>1035.2165469106792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36563.351854139328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1225.9744865717296</v>
      </c>
      <c r="M63" s="828"/>
      <c r="N63" s="287">
        <f>K63*L63</f>
        <v>1716.3642812004214</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7">
        <f>VLOOKUP(A64,TRANSPORTE!A6:D117,4,FALSE)</f>
        <v>1225.9744865717296</v>
      </c>
      <c r="M64" s="828"/>
      <c r="N64" s="287">
        <f>K64*L64</f>
        <v>1532.4681082146619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3248.8323894150835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187980.39503141749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37596.0790062835</v>
      </c>
      <c r="M87" s="858"/>
      <c r="N87" s="51"/>
    </row>
    <row r="88" spans="1:14">
      <c r="B88" s="89" t="s">
        <v>973</v>
      </c>
      <c r="C88" s="90"/>
      <c r="D88" s="90"/>
      <c r="E88" s="90"/>
      <c r="F88" s="90"/>
      <c r="G88" s="90"/>
      <c r="H88" s="90"/>
      <c r="I88" s="87"/>
      <c r="J88" s="88"/>
      <c r="K88" s="304">
        <v>0.05</v>
      </c>
      <c r="L88" s="857">
        <f>N82*K88</f>
        <v>9399.0197515708751</v>
      </c>
      <c r="M88" s="858"/>
      <c r="N88" s="51"/>
    </row>
    <row r="89" spans="1:14" ht="15.75" thickBot="1">
      <c r="B89" s="91" t="s">
        <v>974</v>
      </c>
      <c r="C89" s="92"/>
      <c r="D89" s="92"/>
      <c r="E89" s="92"/>
      <c r="F89" s="92"/>
      <c r="G89" s="92"/>
      <c r="H89" s="92"/>
      <c r="I89" s="93"/>
      <c r="J89" s="94"/>
      <c r="K89" s="305">
        <v>0.05</v>
      </c>
      <c r="L89" s="859">
        <f>N82*K89</f>
        <v>9399.0197515708751</v>
      </c>
      <c r="M89" s="860"/>
      <c r="N89" s="51"/>
    </row>
    <row r="90" spans="1:14" ht="15.75" thickBot="1">
      <c r="B90" s="823" t="s">
        <v>953</v>
      </c>
      <c r="C90" s="824"/>
      <c r="D90" s="824"/>
      <c r="E90" s="824"/>
      <c r="F90" s="824"/>
      <c r="G90" s="824"/>
      <c r="H90" s="824"/>
      <c r="I90" s="824"/>
      <c r="J90" s="824"/>
      <c r="K90" s="824"/>
      <c r="L90" s="824"/>
      <c r="M90" s="825"/>
      <c r="N90" s="52">
        <f>L87+L88+L89</f>
        <v>56394.118509425243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244374.51354084274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138575.21617491281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7">
        <f>VLOOKUP(A65,TRANSPORTE!A6:D117,4,FALSE)</f>
        <v>1225.9744865717296</v>
      </c>
      <c r="M65" s="828"/>
      <c r="N65" s="287">
        <f>K65*L65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127"/>
    </row>
    <row r="81" spans="1:14" ht="15.75" thickBot="1">
      <c r="B81" s="829" t="s">
        <v>953</v>
      </c>
      <c r="C81" s="830"/>
      <c r="D81" s="830"/>
      <c r="E81" s="830"/>
      <c r="F81" s="830"/>
      <c r="G81" s="830"/>
      <c r="H81" s="830"/>
      <c r="I81" s="830"/>
      <c r="J81" s="830"/>
      <c r="K81" s="830"/>
      <c r="L81" s="830"/>
      <c r="M81" s="831"/>
      <c r="N81" s="460">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187980.39503141749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37596.0790062835</v>
      </c>
      <c r="M88" s="858"/>
      <c r="N88" s="51"/>
    </row>
    <row r="89" spans="1:14">
      <c r="B89" s="89" t="s">
        <v>973</v>
      </c>
      <c r="C89" s="90"/>
      <c r="D89" s="90"/>
      <c r="E89" s="90"/>
      <c r="F89" s="90"/>
      <c r="G89" s="90"/>
      <c r="H89" s="90"/>
      <c r="I89" s="87"/>
      <c r="J89" s="88"/>
      <c r="K89" s="304">
        <v>0.05</v>
      </c>
      <c r="L89" s="857">
        <f>N83*K89</f>
        <v>9399.0197515708751</v>
      </c>
      <c r="M89" s="858"/>
      <c r="N89" s="51"/>
    </row>
    <row r="90" spans="1:14" ht="15.75" thickBot="1">
      <c r="B90" s="91" t="s">
        <v>974</v>
      </c>
      <c r="C90" s="92"/>
      <c r="D90" s="92"/>
      <c r="E90" s="92"/>
      <c r="F90" s="92"/>
      <c r="G90" s="92"/>
      <c r="H90" s="92"/>
      <c r="I90" s="93"/>
      <c r="J90" s="94"/>
      <c r="K90" s="305">
        <v>0.05</v>
      </c>
      <c r="L90" s="859">
        <f>N83*K90</f>
        <v>9399.0197515708751</v>
      </c>
      <c r="M90" s="860"/>
      <c r="N90" s="51"/>
    </row>
    <row r="91" spans="1:14" ht="15.75" thickBot="1">
      <c r="B91" s="823" t="s">
        <v>953</v>
      </c>
      <c r="C91" s="824"/>
      <c r="D91" s="824"/>
      <c r="E91" s="824"/>
      <c r="F91" s="824"/>
      <c r="G91" s="824"/>
      <c r="H91" s="824"/>
      <c r="I91" s="824"/>
      <c r="J91" s="824"/>
      <c r="K91" s="824"/>
      <c r="L91" s="824"/>
      <c r="M91" s="825"/>
      <c r="N91" s="52">
        <f>L88+L89+L90</f>
        <v>56394.118509425243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244374.51354084274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959.29946129502503</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138575.21617491281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25377.239505163325</v>
      </c>
      <c r="N53" s="272">
        <f>K53*M53</f>
        <v>35528.135307228651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41.408661876427168</v>
      </c>
      <c r="N54" s="272">
        <f>K54*M54</f>
        <v>1035.2165469106792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36563.351854139328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1225.9744865717296</v>
      </c>
      <c r="M63" s="828"/>
      <c r="N63" s="287">
        <f>K63*L63</f>
        <v>1716.3642812004214</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7">
        <f>VLOOKUP(A64,TRANSPORTE!A6:D117,4,FALSE)</f>
        <v>1225.9744865717296</v>
      </c>
      <c r="M64" s="828"/>
      <c r="N64" s="287">
        <f>K64*L64</f>
        <v>1532.4681082146619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3248.8323894150835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187980.39503141749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37596.0790062835</v>
      </c>
      <c r="M87" s="858"/>
      <c r="N87" s="51"/>
    </row>
    <row r="88" spans="1:14">
      <c r="B88" s="89" t="s">
        <v>973</v>
      </c>
      <c r="C88" s="90"/>
      <c r="D88" s="90"/>
      <c r="E88" s="90"/>
      <c r="F88" s="90"/>
      <c r="G88" s="90"/>
      <c r="H88" s="90"/>
      <c r="I88" s="87"/>
      <c r="J88" s="88"/>
      <c r="K88" s="304">
        <v>0.05</v>
      </c>
      <c r="L88" s="857">
        <f>N82*K88</f>
        <v>9399.0197515708751</v>
      </c>
      <c r="M88" s="858"/>
      <c r="N88" s="51"/>
    </row>
    <row r="89" spans="1:14" ht="15.75" thickBot="1">
      <c r="B89" s="91" t="s">
        <v>974</v>
      </c>
      <c r="C89" s="92"/>
      <c r="D89" s="92"/>
      <c r="E89" s="92"/>
      <c r="F89" s="92"/>
      <c r="G89" s="92"/>
      <c r="H89" s="92"/>
      <c r="I89" s="93"/>
      <c r="J89" s="94"/>
      <c r="K89" s="305">
        <v>0.05</v>
      </c>
      <c r="L89" s="859">
        <f>N82*K89</f>
        <v>9399.0197515708751</v>
      </c>
      <c r="M89" s="860"/>
      <c r="N89" s="51"/>
    </row>
    <row r="90" spans="1:14" ht="15.75" thickBot="1">
      <c r="B90" s="823" t="s">
        <v>953</v>
      </c>
      <c r="C90" s="824"/>
      <c r="D90" s="824"/>
      <c r="E90" s="824"/>
      <c r="F90" s="824"/>
      <c r="G90" s="824"/>
      <c r="H90" s="824"/>
      <c r="I90" s="824"/>
      <c r="J90" s="824"/>
      <c r="K90" s="824"/>
      <c r="L90" s="824"/>
      <c r="M90" s="825"/>
      <c r="N90" s="52">
        <f>L87+L88+L89</f>
        <v>56394.118509425243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244374.51354084274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8</v>
      </c>
      <c r="N37" s="272">
        <f t="shared" ref="N37:N43" si="0">K37/M37</f>
        <v>11380.023029150017</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8</v>
      </c>
      <c r="N38" s="272">
        <f t="shared" si="0"/>
        <v>11795.910929569563</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8</v>
      </c>
      <c r="N39" s="272">
        <f t="shared" si="0"/>
        <v>80264.862947366259</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8</v>
      </c>
      <c r="N42" s="272">
        <f t="shared" si="0"/>
        <v>29240.525475002636</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8</v>
      </c>
      <c r="N43" s="272">
        <f t="shared" si="0"/>
        <v>10278.509192460613</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1065.8882903278056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167273.77131865543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25377.239505163325</v>
      </c>
      <c r="N53" s="272">
        <f>K53*M53</f>
        <v>35528.135307228651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41.408661876427168</v>
      </c>
      <c r="N54" s="272">
        <f>K54*M54</f>
        <v>1035.2165469106792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36563.351854139328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1225.9744865717296</v>
      </c>
      <c r="M63" s="828"/>
      <c r="N63" s="287">
        <f>K63*L63</f>
        <v>1716.3642812004214</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7">
        <f>VLOOKUP(A64,TRANSPORTE!A6:D117,4,FALSE)</f>
        <v>1225.9744865717296</v>
      </c>
      <c r="M64" s="828"/>
      <c r="N64" s="287">
        <f>K64*L64</f>
        <v>1532.4681082146619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3248.8323894150835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10658.882903278056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217744.8384654879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43548.967693097584</v>
      </c>
      <c r="M87" s="858"/>
      <c r="N87" s="51"/>
    </row>
    <row r="88" spans="1:14">
      <c r="B88" s="89" t="s">
        <v>973</v>
      </c>
      <c r="C88" s="90"/>
      <c r="D88" s="90"/>
      <c r="E88" s="90"/>
      <c r="F88" s="90"/>
      <c r="G88" s="90"/>
      <c r="H88" s="90"/>
      <c r="I88" s="87"/>
      <c r="J88" s="88"/>
      <c r="K88" s="304">
        <v>0.05</v>
      </c>
      <c r="L88" s="857">
        <f>N82*K88</f>
        <v>10887.241923274396</v>
      </c>
      <c r="M88" s="858"/>
      <c r="N88" s="51"/>
    </row>
    <row r="89" spans="1:14" ht="15.75" thickBot="1">
      <c r="B89" s="91" t="s">
        <v>974</v>
      </c>
      <c r="C89" s="92"/>
      <c r="D89" s="92"/>
      <c r="E89" s="92"/>
      <c r="F89" s="92"/>
      <c r="G89" s="92"/>
      <c r="H89" s="92"/>
      <c r="I89" s="93"/>
      <c r="J89" s="94"/>
      <c r="K89" s="305">
        <v>0.05</v>
      </c>
      <c r="L89" s="859">
        <f>N82*K89</f>
        <v>10887.241923274396</v>
      </c>
      <c r="M89" s="860"/>
      <c r="N89" s="51"/>
    </row>
    <row r="90" spans="1:14" ht="15.75" thickBot="1">
      <c r="B90" s="823" t="s">
        <v>953</v>
      </c>
      <c r="C90" s="824"/>
      <c r="D90" s="824"/>
      <c r="E90" s="824"/>
      <c r="F90" s="824"/>
      <c r="G90" s="824"/>
      <c r="H90" s="824"/>
      <c r="I90" s="824"/>
      <c r="J90" s="824"/>
      <c r="K90" s="824"/>
      <c r="L90" s="824"/>
      <c r="M90" s="825"/>
      <c r="N90" s="52">
        <f>L87+L88+L89</f>
        <v>65323.451539646383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283068.2900051343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138575.21617491281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7">
        <f>VLOOKUP(A65,TRANSPORTE!A6:D117,4,FALSE)</f>
        <v>1225.9744865717296</v>
      </c>
      <c r="M65" s="828"/>
      <c r="N65" s="287">
        <f>K65*L65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187980.39503141749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37596.0790062835</v>
      </c>
      <c r="M88" s="858"/>
      <c r="N88" s="51"/>
    </row>
    <row r="89" spans="1:14">
      <c r="B89" s="89" t="s">
        <v>973</v>
      </c>
      <c r="C89" s="90"/>
      <c r="D89" s="90"/>
      <c r="E89" s="90"/>
      <c r="F89" s="90"/>
      <c r="G89" s="90"/>
      <c r="H89" s="90"/>
      <c r="I89" s="87"/>
      <c r="J89" s="88"/>
      <c r="K89" s="304">
        <v>0.05</v>
      </c>
      <c r="L89" s="857">
        <f>N83*K89</f>
        <v>9399.0197515708751</v>
      </c>
      <c r="M89" s="858"/>
      <c r="N89" s="51"/>
    </row>
    <row r="90" spans="1:14" ht="15.75" thickBot="1">
      <c r="B90" s="91" t="s">
        <v>974</v>
      </c>
      <c r="C90" s="92"/>
      <c r="D90" s="92"/>
      <c r="E90" s="92"/>
      <c r="F90" s="92"/>
      <c r="G90" s="92"/>
      <c r="H90" s="92"/>
      <c r="I90" s="93"/>
      <c r="J90" s="94"/>
      <c r="K90" s="305">
        <v>0.05</v>
      </c>
      <c r="L90" s="859">
        <f>N83*K90</f>
        <v>9399.0197515708751</v>
      </c>
      <c r="M90" s="860"/>
      <c r="N90" s="51"/>
    </row>
    <row r="91" spans="1:14" ht="15.75" thickBot="1">
      <c r="B91" s="823" t="s">
        <v>953</v>
      </c>
      <c r="C91" s="824"/>
      <c r="D91" s="824"/>
      <c r="E91" s="824"/>
      <c r="F91" s="824"/>
      <c r="G91" s="824"/>
      <c r="H91" s="824"/>
      <c r="I91" s="824"/>
      <c r="J91" s="824"/>
      <c r="K91" s="824"/>
      <c r="L91" s="824"/>
      <c r="M91" s="825"/>
      <c r="N91" s="52">
        <f>L88+L89+L90</f>
        <v>56394.118509425243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244374.51354084274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138575.21617491281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7">
        <f>VLOOKUP(A65,TRANSPORTE!A6:D117,4,FALSE)</f>
        <v>1225.9744865717296</v>
      </c>
      <c r="M65" s="828"/>
      <c r="N65" s="287">
        <f>K65*L65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187980.39503141749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37596.0790062835</v>
      </c>
      <c r="M88" s="858"/>
      <c r="N88" s="51"/>
    </row>
    <row r="89" spans="1:14">
      <c r="B89" s="89" t="s">
        <v>973</v>
      </c>
      <c r="C89" s="90"/>
      <c r="D89" s="90"/>
      <c r="E89" s="90"/>
      <c r="F89" s="90"/>
      <c r="G89" s="90"/>
      <c r="H89" s="90"/>
      <c r="I89" s="87"/>
      <c r="J89" s="88"/>
      <c r="K89" s="304">
        <v>0.05</v>
      </c>
      <c r="L89" s="857">
        <f>N83*K89</f>
        <v>9399.0197515708751</v>
      </c>
      <c r="M89" s="858"/>
      <c r="N89" s="51"/>
    </row>
    <row r="90" spans="1:14" ht="15.75" thickBot="1">
      <c r="B90" s="91" t="s">
        <v>974</v>
      </c>
      <c r="C90" s="92"/>
      <c r="D90" s="92"/>
      <c r="E90" s="92"/>
      <c r="F90" s="92"/>
      <c r="G90" s="92"/>
      <c r="H90" s="92"/>
      <c r="I90" s="93"/>
      <c r="J90" s="94"/>
      <c r="K90" s="305">
        <v>0.05</v>
      </c>
      <c r="L90" s="859">
        <f>N83*K90</f>
        <v>9399.0197515708751</v>
      </c>
      <c r="M90" s="860"/>
      <c r="N90" s="51"/>
    </row>
    <row r="91" spans="1:14" ht="15.75" thickBot="1">
      <c r="B91" s="823" t="s">
        <v>953</v>
      </c>
      <c r="C91" s="824"/>
      <c r="D91" s="824"/>
      <c r="E91" s="824"/>
      <c r="F91" s="824"/>
      <c r="G91" s="824"/>
      <c r="H91" s="824"/>
      <c r="I91" s="824"/>
      <c r="J91" s="824"/>
      <c r="K91" s="824"/>
      <c r="L91" s="824"/>
      <c r="M91" s="825"/>
      <c r="N91" s="52">
        <f>L88+L89+L90</f>
        <v>56394.118509425243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244374.51354084274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959.29946129502503</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138575.21617491281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25377.239505163325</v>
      </c>
      <c r="N53" s="272">
        <f>K53*M53</f>
        <v>35528.135307228651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41.408661876427168</v>
      </c>
      <c r="N54" s="272">
        <f>K54*M54</f>
        <v>1035.2165469106792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36563.351854139328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1225.9744865717296</v>
      </c>
      <c r="M63" s="828"/>
      <c r="N63" s="287">
        <f>K63*L63</f>
        <v>1716.3642812004214</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7">
        <f>VLOOKUP(A64,TRANSPORTE!A6:D117,4,FALSE)</f>
        <v>1225.9744865717296</v>
      </c>
      <c r="M64" s="828"/>
      <c r="N64" s="287">
        <f>K64*L64</f>
        <v>1532.4681082146619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3248.8323894150835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9592.9946129502496</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187980.39503141749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37596.0790062835</v>
      </c>
      <c r="M87" s="858"/>
      <c r="N87" s="51"/>
    </row>
    <row r="88" spans="1:14">
      <c r="B88" s="89" t="s">
        <v>973</v>
      </c>
      <c r="C88" s="90"/>
      <c r="D88" s="90"/>
      <c r="E88" s="90"/>
      <c r="F88" s="90"/>
      <c r="G88" s="90"/>
      <c r="H88" s="90"/>
      <c r="I88" s="87"/>
      <c r="J88" s="88"/>
      <c r="K88" s="304">
        <v>0.05</v>
      </c>
      <c r="L88" s="857">
        <f>N82*K88</f>
        <v>9399.0197515708751</v>
      </c>
      <c r="M88" s="858"/>
      <c r="N88" s="51"/>
    </row>
    <row r="89" spans="1:14" ht="15.75" thickBot="1">
      <c r="B89" s="91" t="s">
        <v>974</v>
      </c>
      <c r="C89" s="92"/>
      <c r="D89" s="92"/>
      <c r="E89" s="92"/>
      <c r="F89" s="92"/>
      <c r="G89" s="92"/>
      <c r="H89" s="92"/>
      <c r="I89" s="93"/>
      <c r="J89" s="94"/>
      <c r="K89" s="305">
        <v>0.05</v>
      </c>
      <c r="L89" s="859">
        <f>N82*K89</f>
        <v>9399.0197515708751</v>
      </c>
      <c r="M89" s="860"/>
      <c r="N89" s="51"/>
    </row>
    <row r="90" spans="1:14" ht="15.75" thickBot="1">
      <c r="B90" s="823" t="s">
        <v>953</v>
      </c>
      <c r="C90" s="824"/>
      <c r="D90" s="824"/>
      <c r="E90" s="824"/>
      <c r="F90" s="824"/>
      <c r="G90" s="824"/>
      <c r="H90" s="824"/>
      <c r="I90" s="824"/>
      <c r="J90" s="824"/>
      <c r="K90" s="824"/>
      <c r="L90" s="824"/>
      <c r="M90" s="825"/>
      <c r="N90" s="52">
        <f>L87+L88+L89</f>
        <v>56394.118509425243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244374.51354084274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7"/>
      <c r="J36" s="268"/>
      <c r="K36" s="269">
        <f>VLOOKUP(A36,EQUIPOS!A6:D163,4,FALSE)</f>
        <v>156068.88725691455</v>
      </c>
      <c r="L36" s="270"/>
      <c r="M36" s="271">
        <v>30</v>
      </c>
      <c r="N36" s="272">
        <f>K36/M36</f>
        <v>5202.296241897152</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166</v>
      </c>
      <c r="B38" s="836" t="str">
        <f>VLOOKUP(A38,EQUIPOS!A8:D154,3,FALSE)</f>
        <v>Compactador de Rodillo POTENCIA: 99HP, PESO: 8 ton</v>
      </c>
      <c r="C38" s="837"/>
      <c r="D38" s="837"/>
      <c r="E38" s="837"/>
      <c r="F38" s="837"/>
      <c r="G38" s="837"/>
      <c r="H38" s="838"/>
      <c r="I38" s="267"/>
      <c r="J38" s="268"/>
      <c r="K38" s="269">
        <f>VLOOKUP(A38,EQUIPOS!A8:D165,4,FALSE)</f>
        <v>94367.287436556508</v>
      </c>
      <c r="L38" s="270"/>
      <c r="M38" s="271">
        <v>10</v>
      </c>
      <c r="N38" s="272">
        <f t="shared" si="0"/>
        <v>9436.7287436556508</v>
      </c>
    </row>
    <row r="39" spans="1:14">
      <c r="A39" t="s">
        <v>284</v>
      </c>
      <c r="B39" s="836" t="str">
        <f>VLOOKUP(A39,EQUIPOS!A9:D154,3,FALSE)</f>
        <v>Planta de asfalto en caliente</v>
      </c>
      <c r="C39" s="837"/>
      <c r="D39" s="837"/>
      <c r="E39" s="837"/>
      <c r="F39" s="837"/>
      <c r="G39" s="837"/>
      <c r="H39" s="838"/>
      <c r="I39" s="267"/>
      <c r="J39" s="268"/>
      <c r="K39" s="269">
        <f>VLOOKUP(A39,EQUIPOS!A9:D166,4,FALSE)</f>
        <v>642118.90357893007</v>
      </c>
      <c r="L39" s="270"/>
      <c r="M39" s="271">
        <v>10</v>
      </c>
      <c r="N39" s="272">
        <f t="shared" si="0"/>
        <v>64211.890357893004</v>
      </c>
    </row>
    <row r="40" spans="1:14">
      <c r="A40" t="s">
        <v>290</v>
      </c>
      <c r="B40" s="836" t="str">
        <f>VLOOKUP(A40,EQUIPOS!A10:D154,3,FALSE)</f>
        <v>Planta trituradora</v>
      </c>
      <c r="C40" s="837"/>
      <c r="D40" s="837"/>
      <c r="E40" s="837"/>
      <c r="F40" s="837"/>
      <c r="G40" s="837"/>
      <c r="H40" s="838"/>
      <c r="I40" s="267"/>
      <c r="J40" s="268"/>
      <c r="K40" s="269">
        <f>VLOOKUP(A40,EQUIPOS!A10:D167,4,FALSE)</f>
        <v>398732.69848386128</v>
      </c>
      <c r="L40" s="270"/>
      <c r="M40" s="271">
        <v>30</v>
      </c>
      <c r="N40" s="272">
        <f t="shared" si="0"/>
        <v>13291.089949462043</v>
      </c>
    </row>
    <row r="41" spans="1:14">
      <c r="A41" t="s">
        <v>314</v>
      </c>
      <c r="B41" s="836" t="str">
        <f>VLOOKUP(A41,EQUIPOS!A11:D155,3,FALSE)</f>
        <v xml:space="preserve">Retroexcavadora E-200 sobre orugas
</v>
      </c>
      <c r="C41" s="837"/>
      <c r="D41" s="837"/>
      <c r="E41" s="837"/>
      <c r="F41" s="837"/>
      <c r="G41" s="837"/>
      <c r="H41" s="838"/>
      <c r="I41" s="267"/>
      <c r="J41" s="268"/>
      <c r="K41" s="269">
        <f>VLOOKUP(A41,EQUIPOS!A11:D168,4,FALSE)</f>
        <v>142639.95790258018</v>
      </c>
      <c r="L41" s="270"/>
      <c r="M41" s="271">
        <v>30</v>
      </c>
      <c r="N41" s="272">
        <f t="shared" si="0"/>
        <v>4754.6652634193397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7"/>
      <c r="J42" s="268"/>
      <c r="K42" s="269">
        <f>VLOOKUP(A42,EQUIPOS!A12:D169,4,FALSE)</f>
        <v>233924.20380002109</v>
      </c>
      <c r="L42" s="270"/>
      <c r="M42" s="271">
        <v>10</v>
      </c>
      <c r="N42" s="272">
        <f t="shared" si="0"/>
        <v>23392.42038000211</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320"/>
      <c r="C44" s="321"/>
      <c r="D44" s="321"/>
      <c r="E44" s="321"/>
      <c r="F44" s="321"/>
      <c r="G44" s="321"/>
      <c r="H44" s="322"/>
      <c r="I44" s="267"/>
      <c r="J44" s="268"/>
      <c r="K44" s="269"/>
      <c r="L44" s="270"/>
      <c r="M44" s="271"/>
      <c r="N44" s="272"/>
    </row>
    <row r="45" spans="1:14">
      <c r="B45" s="836"/>
      <c r="C45" s="837"/>
      <c r="D45" s="837"/>
      <c r="E45" s="837"/>
      <c r="F45" s="837"/>
      <c r="G45" s="837"/>
      <c r="H45" s="838"/>
      <c r="I45" s="839"/>
      <c r="J45" s="820"/>
      <c r="K45" s="269"/>
      <c r="L45" s="840"/>
      <c r="M45" s="841"/>
      <c r="N45" s="272"/>
    </row>
    <row r="46" spans="1:14">
      <c r="B46" s="836"/>
      <c r="C46" s="837"/>
      <c r="D46" s="837"/>
      <c r="E46" s="842"/>
      <c r="F46" s="837"/>
      <c r="G46" s="837"/>
      <c r="H46" s="838"/>
      <c r="I46" s="36"/>
      <c r="J46" s="37"/>
      <c r="K46" s="274"/>
      <c r="L46" s="276"/>
      <c r="M46" s="277"/>
      <c r="N46" s="278"/>
    </row>
    <row r="47" spans="1:14">
      <c r="B47" s="843" t="s">
        <v>952</v>
      </c>
      <c r="C47" s="844"/>
      <c r="D47" s="844"/>
      <c r="E47" s="38"/>
      <c r="F47" s="39"/>
      <c r="G47" s="39"/>
      <c r="H47" s="40"/>
      <c r="I47" s="36"/>
      <c r="J47" s="37"/>
      <c r="K47" s="279"/>
      <c r="L47" s="276"/>
      <c r="M47" s="401">
        <v>0.1</v>
      </c>
      <c r="N47" s="344">
        <f>N81*M47</f>
        <v>959.29946129502503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138575.21617491281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25377.239505163325</v>
      </c>
      <c r="N54" s="272">
        <f>K54*M54</f>
        <v>35528.135307228651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41.408661876427168</v>
      </c>
      <c r="N55" s="272">
        <f>K55*M55</f>
        <v>1035.2165469106792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4">
        <f>SUM(N54:N58)</f>
        <v>36563.351854139328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7">
        <f>VLOOKUP(A64,TRANSPORTE!A5:D117,4,FALSE)</f>
        <v>1225.9744865717296</v>
      </c>
      <c r="M64" s="828"/>
      <c r="N64" s="287">
        <f>K64*L64</f>
        <v>1716.3642812004214</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7">
        <f>VLOOKUP(A65,TRANSPORTE!A6:D117,4,FALSE)</f>
        <v>1225.9744865717296</v>
      </c>
      <c r="M65" s="828"/>
      <c r="N65" s="287">
        <f>K65*L65</f>
        <v>1532.4681082146619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3248.8323894150835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9592.9946129502496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187980.39503141749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37596.0790062835</v>
      </c>
      <c r="M88" s="858"/>
      <c r="N88" s="51"/>
    </row>
    <row r="89" spans="1:14">
      <c r="B89" s="89" t="s">
        <v>973</v>
      </c>
      <c r="C89" s="90"/>
      <c r="D89" s="90"/>
      <c r="E89" s="90"/>
      <c r="F89" s="90"/>
      <c r="G89" s="90"/>
      <c r="H89" s="90"/>
      <c r="I89" s="87"/>
      <c r="J89" s="88"/>
      <c r="K89" s="304">
        <v>0.05</v>
      </c>
      <c r="L89" s="857">
        <f>N83*K89</f>
        <v>9399.0197515708751</v>
      </c>
      <c r="M89" s="858"/>
      <c r="N89" s="51"/>
    </row>
    <row r="90" spans="1:14" ht="15.75" thickBot="1">
      <c r="B90" s="91" t="s">
        <v>974</v>
      </c>
      <c r="C90" s="92"/>
      <c r="D90" s="92"/>
      <c r="E90" s="92"/>
      <c r="F90" s="92"/>
      <c r="G90" s="92"/>
      <c r="H90" s="92"/>
      <c r="I90" s="93"/>
      <c r="J90" s="94"/>
      <c r="K90" s="305">
        <v>0.05</v>
      </c>
      <c r="L90" s="859">
        <f>N83*K90</f>
        <v>9399.0197515708751</v>
      </c>
      <c r="M90" s="860"/>
      <c r="N90" s="51"/>
    </row>
    <row r="91" spans="1:14" ht="15.75" thickBot="1">
      <c r="B91" s="823" t="s">
        <v>953</v>
      </c>
      <c r="C91" s="824"/>
      <c r="D91" s="824"/>
      <c r="E91" s="824"/>
      <c r="F91" s="824"/>
      <c r="G91" s="824"/>
      <c r="H91" s="824"/>
      <c r="I91" s="824"/>
      <c r="J91" s="824"/>
      <c r="K91" s="824"/>
      <c r="L91" s="824"/>
      <c r="M91" s="825"/>
      <c r="N91" s="52">
        <f>L88+L89+L90</f>
        <v>56394.118509425243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244374.51354084274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1" t="s">
        <v>2221</v>
      </c>
      <c r="C124" s="393"/>
      <c r="D124" s="393"/>
      <c r="E124" s="57"/>
      <c r="F124" s="57"/>
      <c r="G124" s="57"/>
      <c r="H124" s="57"/>
      <c r="I124" s="57"/>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148</v>
      </c>
      <c r="B36" s="836" t="str">
        <f>VLOOKUP(A36,EQUIPOS!A6:D154,3,FALSE)</f>
        <v>Cargador : Potencia en el volante 110 hp, Clasificación de RPM del motor 2300.</v>
      </c>
      <c r="C36" s="837"/>
      <c r="D36" s="837"/>
      <c r="E36" s="837"/>
      <c r="F36" s="837"/>
      <c r="G36" s="837"/>
      <c r="H36" s="838"/>
      <c r="I36" s="267"/>
      <c r="J36" s="268"/>
      <c r="K36" s="269">
        <f>VLOOKUP(A36,EQUIPOS!A6:D163,4,FALSE)</f>
        <v>107657.92296946517</v>
      </c>
      <c r="L36" s="270"/>
      <c r="M36" s="271">
        <v>30</v>
      </c>
      <c r="N36" s="272">
        <f>K36/M36</f>
        <v>3588.5974323155056</v>
      </c>
    </row>
    <row r="37" spans="1:14">
      <c r="A37" s="113" t="s">
        <v>173</v>
      </c>
      <c r="B37" s="836" t="str">
        <f>VLOOKUP(A37,EQUIPOS!A7:D154,3,FALSE)</f>
        <v>Compactador neumático de Potencia 70 HP, peso de 13 ton</v>
      </c>
      <c r="C37" s="837"/>
      <c r="D37" s="837"/>
      <c r="E37" s="837"/>
      <c r="F37" s="837"/>
      <c r="G37" s="837"/>
      <c r="H37" s="838"/>
      <c r="I37" s="267"/>
      <c r="J37" s="268"/>
      <c r="K37" s="269">
        <f>VLOOKUP(A37,EQUIPOS!A7:D164,4,FALSE)</f>
        <v>91040.18423320014</v>
      </c>
      <c r="L37" s="270"/>
      <c r="M37" s="271">
        <v>10</v>
      </c>
      <c r="N37" s="272">
        <f t="shared" ref="N37:N43" si="0">K37/M37</f>
        <v>9104.0184233200143</v>
      </c>
    </row>
    <row r="38" spans="1:14">
      <c r="A38" t="s">
        <v>284</v>
      </c>
      <c r="B38" s="836" t="str">
        <f>VLOOKUP(A38,EQUIPOS!A8:D154,3,FALSE)</f>
        <v>Planta de asfalto en caliente</v>
      </c>
      <c r="C38" s="837"/>
      <c r="D38" s="837"/>
      <c r="E38" s="837"/>
      <c r="F38" s="837"/>
      <c r="G38" s="837"/>
      <c r="H38" s="838"/>
      <c r="I38" s="267"/>
      <c r="J38" s="268"/>
      <c r="K38" s="269">
        <f>VLOOKUP(A38,EQUIPOS!A8:D165,4,FALSE)</f>
        <v>642118.90357893007</v>
      </c>
      <c r="L38" s="270"/>
      <c r="M38" s="271">
        <v>10</v>
      </c>
      <c r="N38" s="272">
        <f t="shared" si="0"/>
        <v>64211.890357893004</v>
      </c>
    </row>
    <row r="39" spans="1:14">
      <c r="A39" t="s">
        <v>290</v>
      </c>
      <c r="B39" s="836" t="str">
        <f>VLOOKUP(A39,EQUIPOS!A9:D154,3,FALSE)</f>
        <v>Planta trituradora</v>
      </c>
      <c r="C39" s="837"/>
      <c r="D39" s="837"/>
      <c r="E39" s="837"/>
      <c r="F39" s="837"/>
      <c r="G39" s="837"/>
      <c r="H39" s="838"/>
      <c r="I39" s="267"/>
      <c r="J39" s="268"/>
      <c r="K39" s="269">
        <f>VLOOKUP(A39,EQUIPOS!A9:D166,4,FALSE)</f>
        <v>398732.69848386128</v>
      </c>
      <c r="L39" s="270"/>
      <c r="M39" s="271">
        <v>30</v>
      </c>
      <c r="N39" s="272">
        <f t="shared" si="0"/>
        <v>13291.089949462043</v>
      </c>
    </row>
    <row r="40" spans="1:14">
      <c r="A40" t="s">
        <v>316</v>
      </c>
      <c r="B40" s="836" t="str">
        <f>VLOOKUP(A40,EQUIPOS!A10:D154,3,FALSE)</f>
        <v>Retroexcavadora Tipo E-200 o  Equivalente</v>
      </c>
      <c r="C40" s="837"/>
      <c r="D40" s="837"/>
      <c r="E40" s="837"/>
      <c r="F40" s="837"/>
      <c r="G40" s="837"/>
      <c r="H40" s="838"/>
      <c r="I40" s="267"/>
      <c r="J40" s="268"/>
      <c r="K40" s="269">
        <f>VLOOKUP(A40,EQUIPOS!A10:D167,4,FALSE)</f>
        <v>171859.64138758625</v>
      </c>
      <c r="L40" s="270"/>
      <c r="M40" s="271">
        <v>30</v>
      </c>
      <c r="N40" s="272">
        <f t="shared" si="0"/>
        <v>5728.6547129195415</v>
      </c>
    </row>
    <row r="41" spans="1:14">
      <c r="A41" t="s">
        <v>358</v>
      </c>
      <c r="B41" s="836" t="str">
        <f>VLOOKUP(A41,EQUIPOS!A11:D155,3,FALSE)</f>
        <v xml:space="preserve">Terminadora de asfalto (Finisher), potencia en el volante 174 HP, R=20M3/H, velocidad de desplazamiento 114 m/min
</v>
      </c>
      <c r="C41" s="837"/>
      <c r="D41" s="837"/>
      <c r="E41" s="837"/>
      <c r="F41" s="837"/>
      <c r="G41" s="837"/>
      <c r="H41" s="838"/>
      <c r="I41" s="267"/>
      <c r="J41" s="268"/>
      <c r="K41" s="269">
        <f>VLOOKUP(A41,EQUIPOS!A11:D168,4,FALSE)</f>
        <v>233924.20380002109</v>
      </c>
      <c r="L41" s="270"/>
      <c r="M41" s="271">
        <v>10</v>
      </c>
      <c r="N41" s="272">
        <f t="shared" si="0"/>
        <v>23392.42038000211</v>
      </c>
    </row>
    <row r="42" spans="1:14">
      <c r="A42" t="s">
        <v>166</v>
      </c>
      <c r="B42" s="836" t="str">
        <f>VLOOKUP(A42,EQUIPOS!A12:D156,3,FALSE)</f>
        <v>Compactador de Rodillo POTENCIA: 99HP, PESO: 8 ton</v>
      </c>
      <c r="C42" s="837"/>
      <c r="D42" s="837"/>
      <c r="E42" s="837"/>
      <c r="F42" s="837"/>
      <c r="G42" s="837"/>
      <c r="H42" s="838"/>
      <c r="I42" s="267"/>
      <c r="J42" s="268"/>
      <c r="K42" s="269">
        <f>VLOOKUP(A42,EQUIPOS!A12:D169,4,FALSE)</f>
        <v>94367.287436556508</v>
      </c>
      <c r="L42" s="270"/>
      <c r="M42" s="271">
        <v>10</v>
      </c>
      <c r="N42" s="272">
        <f t="shared" si="0"/>
        <v>9436.7287436556508</v>
      </c>
    </row>
    <row r="43" spans="1:14">
      <c r="A43" t="s">
        <v>373</v>
      </c>
      <c r="B43" s="836" t="str">
        <f>VLOOKUP(A43,EQUIPOS!A13:D157,3,FALSE)</f>
        <v>Volqueta 6 m3</v>
      </c>
      <c r="C43" s="837"/>
      <c r="D43" s="837"/>
      <c r="E43" s="837"/>
      <c r="F43" s="837"/>
      <c r="G43" s="837"/>
      <c r="H43" s="838"/>
      <c r="I43" s="267"/>
      <c r="J43" s="268"/>
      <c r="K43" s="269">
        <f>VLOOKUP(A43,EQUIPOS!A13:D170,4,FALSE)</f>
        <v>82228.073539684905</v>
      </c>
      <c r="L43" s="270"/>
      <c r="M43" s="271">
        <v>10</v>
      </c>
      <c r="N43" s="272">
        <f t="shared" si="0"/>
        <v>8222.8073539684901</v>
      </c>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1226.0150703310451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138202.22242386741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25377.239505163325</v>
      </c>
      <c r="N53" s="272">
        <f>K53*M53</f>
        <v>35528.135307228651</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35528.135307228651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7">
        <f>VLOOKUP(A63,TRANSPORTE!A5:D117,4,FALSE)</f>
        <v>1225.9744865717296</v>
      </c>
      <c r="M63" s="828"/>
      <c r="N63" s="287">
        <f>K63*L63</f>
        <v>1716.3642812004214</v>
      </c>
    </row>
    <row r="64" spans="1:14">
      <c r="A64" t="s">
        <v>1293</v>
      </c>
      <c r="B64" s="46" t="str">
        <f>VLOOKUP(A64,TRANSPORTE!A6:D117,3,FALSE)</f>
        <v>Transporte de mezcla</v>
      </c>
      <c r="C64" s="47"/>
      <c r="D64" s="47"/>
      <c r="E64" s="47"/>
      <c r="F64" s="47"/>
      <c r="G64" s="47"/>
      <c r="H64" s="311" t="s">
        <v>1468</v>
      </c>
      <c r="I64" s="279">
        <v>1.25</v>
      </c>
      <c r="J64" s="286">
        <v>1</v>
      </c>
      <c r="K64" s="279">
        <f>I64*J64</f>
        <v>1.25</v>
      </c>
      <c r="L64" s="827">
        <f>VLOOKUP(A64,TRANSPORTE!A6:D117,4,FALSE)</f>
        <v>1225.9744865717296</v>
      </c>
      <c r="M64" s="828"/>
      <c r="N64" s="287">
        <f>K64*L64</f>
        <v>1532.4681082146619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3248.8323894150835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12260.15070331045</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189239.34082382161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37847.868164764324</v>
      </c>
      <c r="M87" s="858"/>
      <c r="N87" s="51"/>
    </row>
    <row r="88" spans="1:14">
      <c r="B88" s="89" t="s">
        <v>973</v>
      </c>
      <c r="C88" s="90"/>
      <c r="D88" s="90"/>
      <c r="E88" s="90"/>
      <c r="F88" s="90"/>
      <c r="G88" s="90"/>
      <c r="H88" s="90"/>
      <c r="I88" s="87"/>
      <c r="J88" s="88"/>
      <c r="K88" s="304">
        <v>0.05</v>
      </c>
      <c r="L88" s="857">
        <f>N82*K88</f>
        <v>9461.9670411910811</v>
      </c>
      <c r="M88" s="858"/>
      <c r="N88" s="51"/>
    </row>
    <row r="89" spans="1:14" ht="15.75" thickBot="1">
      <c r="B89" s="91" t="s">
        <v>974</v>
      </c>
      <c r="C89" s="92"/>
      <c r="D89" s="92"/>
      <c r="E89" s="92"/>
      <c r="F89" s="92"/>
      <c r="G89" s="92"/>
      <c r="H89" s="92"/>
      <c r="I89" s="93"/>
      <c r="J89" s="94"/>
      <c r="K89" s="305">
        <v>0.05</v>
      </c>
      <c r="L89" s="859">
        <f>N82*K89</f>
        <v>9461.9670411910811</v>
      </c>
      <c r="M89" s="860"/>
      <c r="N89" s="51"/>
    </row>
    <row r="90" spans="1:14" ht="15.75" thickBot="1">
      <c r="B90" s="823" t="s">
        <v>953</v>
      </c>
      <c r="C90" s="824"/>
      <c r="D90" s="824"/>
      <c r="E90" s="824"/>
      <c r="F90" s="824"/>
      <c r="G90" s="824"/>
      <c r="H90" s="824"/>
      <c r="I90" s="824"/>
      <c r="J90" s="824"/>
      <c r="K90" s="824"/>
      <c r="L90" s="824"/>
      <c r="M90" s="825"/>
      <c r="N90" s="52">
        <f>L87+L88+L89</f>
        <v>56771.802247146479</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246011.1430709681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117</v>
      </c>
      <c r="B36" s="836" t="str">
        <f>VLOOKUP(A36,EQUIPOS!A6:D154,3,FALSE)</f>
        <v xml:space="preserve">Barredora mecánica de cepillo de 3658 mm ; 6 m3 </v>
      </c>
      <c r="C36" s="837"/>
      <c r="D36" s="837"/>
      <c r="E36" s="837"/>
      <c r="F36" s="837"/>
      <c r="G36" s="837"/>
      <c r="H36" s="838"/>
      <c r="I36" s="267"/>
      <c r="J36" s="268"/>
      <c r="K36" s="269">
        <f>VLOOKUP(A36,EQUIPOS!A6:D163,4,FALSE)</f>
        <v>50746.444272409331</v>
      </c>
      <c r="L36" s="270"/>
      <c r="M36" s="271">
        <v>150</v>
      </c>
      <c r="N36" s="272">
        <f>K36/M36</f>
        <v>338.3096284827289</v>
      </c>
    </row>
    <row r="37" spans="1:14">
      <c r="A37" s="113" t="s">
        <v>148</v>
      </c>
      <c r="B37" s="836" t="str">
        <f>VLOOKUP(A37,EQUIPOS!A7:D154,3,FALSE)</f>
        <v>Cargador : Potencia en el volante 110 hp, Clasificación de RPM del motor 2300.</v>
      </c>
      <c r="C37" s="837"/>
      <c r="D37" s="837"/>
      <c r="E37" s="837"/>
      <c r="F37" s="837"/>
      <c r="G37" s="837"/>
      <c r="H37" s="838"/>
      <c r="I37" s="267"/>
      <c r="J37" s="268"/>
      <c r="K37" s="269">
        <f>VLOOKUP(A37,EQUIPOS!A7:D164,4,FALSE)</f>
        <v>107657.92296946517</v>
      </c>
      <c r="L37" s="270"/>
      <c r="M37" s="271">
        <v>150</v>
      </c>
      <c r="N37" s="272">
        <f>K37/M37</f>
        <v>717.71948646310113</v>
      </c>
    </row>
    <row r="38" spans="1:14">
      <c r="A38" t="s">
        <v>236</v>
      </c>
      <c r="B38" s="836" t="str">
        <f>VLOOKUP(A38,EQUIPOS!A8:D154,3,FALSE)</f>
        <v>Fresadora de pavimento, potencia 255 HP, peso 19 Ton, PROFUNDIDAD DE CORTE 305 mm</v>
      </c>
      <c r="C38" s="837"/>
      <c r="D38" s="837"/>
      <c r="E38" s="837"/>
      <c r="F38" s="837"/>
      <c r="G38" s="837"/>
      <c r="H38" s="838"/>
      <c r="I38" s="267"/>
      <c r="J38" s="268"/>
      <c r="K38" s="269">
        <f>VLOOKUP(A38,EQUIPOS!A8:D165,4,FALSE)</f>
        <v>254613.09037322251</v>
      </c>
      <c r="L38" s="270"/>
      <c r="M38" s="271">
        <v>150</v>
      </c>
      <c r="N38" s="272">
        <f>K38/M38</f>
        <v>1697.4206024881501</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N75*M41</f>
        <v>2.0863498333333332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2755.5360672673137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7">
        <f>VLOOKUP(A58,TRANSPORTE!A5:D117,4,FALSE)</f>
        <v>1225.9744865717296</v>
      </c>
      <c r="M58" s="828"/>
      <c r="N58" s="287">
        <f>K58*L58</f>
        <v>159.37668325432486</v>
      </c>
    </row>
    <row r="59" spans="1:14">
      <c r="B59" s="46"/>
      <c r="C59" s="47"/>
      <c r="D59" s="47"/>
      <c r="E59" s="47"/>
      <c r="F59" s="47"/>
      <c r="G59" s="47"/>
      <c r="H59" s="311"/>
      <c r="I59" s="279"/>
      <c r="J59" s="286"/>
      <c r="K59" s="279"/>
      <c r="L59" s="827"/>
      <c r="M59" s="828"/>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159.37668325432486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208.63498333333331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3123.5477338549717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624.70954677099439</v>
      </c>
      <c r="M82" s="858"/>
      <c r="N82" s="51"/>
    </row>
    <row r="83" spans="1:14">
      <c r="B83" s="89" t="s">
        <v>973</v>
      </c>
      <c r="C83" s="90"/>
      <c r="D83" s="90"/>
      <c r="E83" s="90"/>
      <c r="F83" s="90"/>
      <c r="G83" s="90"/>
      <c r="H83" s="90"/>
      <c r="I83" s="87"/>
      <c r="J83" s="88"/>
      <c r="K83" s="304">
        <v>0.05</v>
      </c>
      <c r="L83" s="857">
        <f>N77*K83</f>
        <v>156.1773866927486</v>
      </c>
      <c r="M83" s="858"/>
      <c r="N83" s="51"/>
    </row>
    <row r="84" spans="1:14" ht="15.75" thickBot="1">
      <c r="B84" s="91" t="s">
        <v>974</v>
      </c>
      <c r="C84" s="92"/>
      <c r="D84" s="92"/>
      <c r="E84" s="92"/>
      <c r="F84" s="92"/>
      <c r="G84" s="92"/>
      <c r="H84" s="92"/>
      <c r="I84" s="93"/>
      <c r="J84" s="94"/>
      <c r="K84" s="305">
        <v>0.05</v>
      </c>
      <c r="L84" s="859">
        <f>N77*K84</f>
        <v>156.1773866927486</v>
      </c>
      <c r="M84" s="860"/>
      <c r="N84" s="51"/>
    </row>
    <row r="85" spans="1:14" ht="15.75" thickBot="1">
      <c r="B85" s="823" t="s">
        <v>953</v>
      </c>
      <c r="C85" s="824"/>
      <c r="D85" s="824"/>
      <c r="E85" s="824"/>
      <c r="F85" s="824"/>
      <c r="G85" s="824"/>
      <c r="H85" s="824"/>
      <c r="I85" s="824"/>
      <c r="J85" s="824"/>
      <c r="K85" s="824"/>
      <c r="L85" s="824"/>
      <c r="M85" s="825"/>
      <c r="N85" s="52">
        <f>L82+L83+L84</f>
        <v>937.06432015649148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4060.6120540114634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117</v>
      </c>
      <c r="B36" s="836" t="str">
        <f>VLOOKUP(A36,EQUIPOS!A6:D154,3,FALSE)</f>
        <v xml:space="preserve">Barredora mecánica de cepillo de 3658 mm ; 6 m3 </v>
      </c>
      <c r="C36" s="837"/>
      <c r="D36" s="837"/>
      <c r="E36" s="837"/>
      <c r="F36" s="837"/>
      <c r="G36" s="837"/>
      <c r="H36" s="838"/>
      <c r="I36" s="267"/>
      <c r="J36" s="268"/>
      <c r="K36" s="269">
        <f>VLOOKUP(A36,EQUIPOS!A6:D163,4,FALSE)</f>
        <v>50746.444272409331</v>
      </c>
      <c r="L36" s="270"/>
      <c r="M36" s="271">
        <v>300</v>
      </c>
      <c r="N36" s="272">
        <f>K36/M36</f>
        <v>169.15481424136445</v>
      </c>
    </row>
    <row r="37" spans="1:14">
      <c r="A37" s="113" t="s">
        <v>148</v>
      </c>
      <c r="B37" s="836" t="str">
        <f>VLOOKUP(A37,EQUIPOS!A7:D154,3,FALSE)</f>
        <v>Cargador : Potencia en el volante 110 hp, Clasificación de RPM del motor 2300.</v>
      </c>
      <c r="C37" s="837"/>
      <c r="D37" s="837"/>
      <c r="E37" s="837"/>
      <c r="F37" s="837"/>
      <c r="G37" s="837"/>
      <c r="H37" s="838"/>
      <c r="I37" s="267"/>
      <c r="J37" s="268"/>
      <c r="K37" s="269">
        <f>VLOOKUP(A37,EQUIPOS!A7:D164,4,FALSE)</f>
        <v>107657.92296946517</v>
      </c>
      <c r="L37" s="270"/>
      <c r="M37" s="271">
        <v>300</v>
      </c>
      <c r="N37" s="272">
        <f>K37/M37</f>
        <v>358.85974323155057</v>
      </c>
    </row>
    <row r="38" spans="1:14">
      <c r="A38" t="s">
        <v>236</v>
      </c>
      <c r="B38" s="836" t="str">
        <f>VLOOKUP(A38,EQUIPOS!A8:D154,3,FALSE)</f>
        <v>Fresadora de pavimento, potencia 255 HP, peso 19 Ton, PROFUNDIDAD DE CORTE 305 mm</v>
      </c>
      <c r="C38" s="837"/>
      <c r="D38" s="837"/>
      <c r="E38" s="837"/>
      <c r="F38" s="837"/>
      <c r="G38" s="837"/>
      <c r="H38" s="838"/>
      <c r="I38" s="267"/>
      <c r="J38" s="268"/>
      <c r="K38" s="269">
        <f>VLOOKUP(A38,EQUIPOS!A8:D165,4,FALSE)</f>
        <v>254613.09037322251</v>
      </c>
      <c r="L38" s="270"/>
      <c r="M38" s="271">
        <v>300</v>
      </c>
      <c r="N38" s="272">
        <f>K38/M38</f>
        <v>848.71030124407503</v>
      </c>
    </row>
    <row r="39" spans="1:14">
      <c r="B39" s="836"/>
      <c r="C39" s="837"/>
      <c r="D39" s="837"/>
      <c r="E39" s="837"/>
      <c r="F39" s="837"/>
      <c r="G39" s="837"/>
      <c r="H39" s="838"/>
      <c r="I39" s="839"/>
      <c r="J39" s="820"/>
      <c r="K39" s="269"/>
      <c r="L39" s="840"/>
      <c r="M39" s="841"/>
      <c r="N39" s="272"/>
    </row>
    <row r="40" spans="1:14">
      <c r="B40" s="836"/>
      <c r="C40" s="837"/>
      <c r="D40" s="837"/>
      <c r="E40" s="842"/>
      <c r="F40" s="837"/>
      <c r="G40" s="837"/>
      <c r="H40" s="838"/>
      <c r="I40" s="36"/>
      <c r="J40" s="37"/>
      <c r="K40" s="274"/>
      <c r="L40" s="276"/>
      <c r="M40" s="277"/>
      <c r="N40" s="278"/>
    </row>
    <row r="41" spans="1:14">
      <c r="B41" s="843" t="s">
        <v>952</v>
      </c>
      <c r="C41" s="844"/>
      <c r="D41" s="844"/>
      <c r="E41" s="38"/>
      <c r="F41" s="39"/>
      <c r="G41" s="39"/>
      <c r="H41" s="40"/>
      <c r="I41" s="36"/>
      <c r="J41" s="37"/>
      <c r="K41" s="279"/>
      <c r="L41" s="276"/>
      <c r="M41" s="401">
        <v>0.01</v>
      </c>
      <c r="N41" s="344">
        <f>N75*M41</f>
        <v>1.0431749166666666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1377.7680336336568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7">
        <f>VLOOKUP(A58,TRANSPORTE!A5:D117,4,FALSE)</f>
        <v>1225.9744865717296</v>
      </c>
      <c r="M58" s="828"/>
      <c r="N58" s="287">
        <f>K58*L58</f>
        <v>79.68834162716243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79.68834162716243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104.31749166666665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1561.7738669274859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312.3547733854972</v>
      </c>
      <c r="M82" s="858"/>
      <c r="N82" s="51"/>
    </row>
    <row r="83" spans="1:14">
      <c r="B83" s="89" t="s">
        <v>973</v>
      </c>
      <c r="C83" s="90"/>
      <c r="D83" s="90"/>
      <c r="E83" s="90"/>
      <c r="F83" s="90"/>
      <c r="G83" s="90"/>
      <c r="H83" s="90"/>
      <c r="I83" s="87"/>
      <c r="J83" s="88"/>
      <c r="K83" s="304">
        <v>0.05</v>
      </c>
      <c r="L83" s="857">
        <f>N77*K83</f>
        <v>78.088693346374299</v>
      </c>
      <c r="M83" s="858"/>
      <c r="N83" s="51"/>
    </row>
    <row r="84" spans="1:14" ht="15.75" thickBot="1">
      <c r="B84" s="91" t="s">
        <v>974</v>
      </c>
      <c r="C84" s="92"/>
      <c r="D84" s="92"/>
      <c r="E84" s="92"/>
      <c r="F84" s="92"/>
      <c r="G84" s="92"/>
      <c r="H84" s="92"/>
      <c r="I84" s="93"/>
      <c r="J84" s="94"/>
      <c r="K84" s="305">
        <v>0.05</v>
      </c>
      <c r="L84" s="859">
        <f>N77*K84</f>
        <v>78.088693346374299</v>
      </c>
      <c r="M84" s="860"/>
      <c r="N84" s="51"/>
    </row>
    <row r="85" spans="1:14" ht="15.75" thickBot="1">
      <c r="B85" s="823" t="s">
        <v>953</v>
      </c>
      <c r="C85" s="824"/>
      <c r="D85" s="824"/>
      <c r="E85" s="824"/>
      <c r="F85" s="824"/>
      <c r="G85" s="824"/>
      <c r="H85" s="824"/>
      <c r="I85" s="824"/>
      <c r="J85" s="824"/>
      <c r="K85" s="824"/>
      <c r="L85" s="824"/>
      <c r="M85" s="825"/>
      <c r="N85" s="52">
        <f>L82+L83+L84</f>
        <v>468.53216007824574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2030.3060270057317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18</v>
      </c>
      <c r="N36" s="272">
        <f>K36/M36</f>
        <v>3612.7057235396887</v>
      </c>
    </row>
    <row r="37" spans="1:14">
      <c r="A37" s="113" t="s">
        <v>154</v>
      </c>
      <c r="B37" s="836" t="str">
        <f>VLOOKUP(A37,EQUIPOS!A7:D154,3,FALSE)</f>
        <v>Carrotanque Irrigador de asfalto, 1000 GALONES DE CAPACIDAD</v>
      </c>
      <c r="C37" s="837"/>
      <c r="D37" s="837"/>
      <c r="E37" s="837"/>
      <c r="F37" s="837"/>
      <c r="G37" s="837"/>
      <c r="H37" s="838"/>
      <c r="I37" s="267"/>
      <c r="J37" s="268"/>
      <c r="K37" s="269">
        <f>VLOOKUP(A37,EQUIPOS!A7:D164,4,FALSE)</f>
        <v>65028.703023714399</v>
      </c>
      <c r="L37" s="270"/>
      <c r="M37" s="271">
        <v>18</v>
      </c>
      <c r="N37" s="272">
        <f>K37/M37</f>
        <v>3612.7057235396887</v>
      </c>
    </row>
    <row r="38" spans="1:14">
      <c r="A38" t="s">
        <v>269</v>
      </c>
      <c r="B38" s="836" t="str">
        <f>VLOOKUP(A38,EQUIPOS!A8:D154,3,FALSE)</f>
        <v>Motoniveladora  potencia 215 HP, ancho de cuchilla 4,27 m, peso 18 ton.</v>
      </c>
      <c r="C38" s="837"/>
      <c r="D38" s="837"/>
      <c r="E38" s="837"/>
      <c r="F38" s="837"/>
      <c r="G38" s="837"/>
      <c r="H38" s="838"/>
      <c r="I38" s="267"/>
      <c r="J38" s="268"/>
      <c r="K38" s="269">
        <f>VLOOKUP(A38,EQUIPOS!A8:D165,4,FALSE)</f>
        <v>145664.29477312023</v>
      </c>
      <c r="L38" s="270"/>
      <c r="M38" s="271">
        <v>18</v>
      </c>
      <c r="N38" s="272">
        <f>K38/M38</f>
        <v>8092.460820728902</v>
      </c>
    </row>
    <row r="39" spans="1:14">
      <c r="A39" t="s">
        <v>299</v>
      </c>
      <c r="B39" s="836" t="str">
        <f>VLOOKUP(A39,EQUIPOS!A9:D154,3,FALSE)</f>
        <v xml:space="preserve">Recicladora, potencia 430HP </v>
      </c>
      <c r="C39" s="837"/>
      <c r="D39" s="837"/>
      <c r="E39" s="837"/>
      <c r="F39" s="837"/>
      <c r="G39" s="837"/>
      <c r="H39" s="838"/>
      <c r="I39" s="839"/>
      <c r="J39" s="820"/>
      <c r="K39" s="269">
        <f>VLOOKUP(A39,EQUIPOS!A9:D166,4,FALSE)</f>
        <v>325479.0023223231</v>
      </c>
      <c r="L39" s="840">
        <v>18</v>
      </c>
      <c r="M39" s="841"/>
      <c r="N39" s="272">
        <f>K39/L39</f>
        <v>18082.166795684618</v>
      </c>
    </row>
    <row r="40" spans="1:14">
      <c r="A40" t="s">
        <v>365</v>
      </c>
      <c r="B40" s="836" t="str">
        <f>VLOOKUP(A40,EQUIPOS!A10:D154,3,FALSE)</f>
        <v xml:space="preserve">Vibrocompatador, potencia 153 HP, peso 10 Ton. </v>
      </c>
      <c r="C40" s="837"/>
      <c r="D40" s="837"/>
      <c r="E40" s="837"/>
      <c r="F40" s="837"/>
      <c r="G40" s="837"/>
      <c r="H40" s="838"/>
      <c r="I40" s="36"/>
      <c r="J40" s="37"/>
      <c r="K40" s="269">
        <f>VLOOKUP(A40,EQUIPOS!A10:D167,4,FALSE)</f>
        <v>104045.92483794304</v>
      </c>
      <c r="L40" s="276"/>
      <c r="M40" s="277">
        <v>18</v>
      </c>
      <c r="N40" s="272">
        <f>K40/M40</f>
        <v>5780.329157663502</v>
      </c>
    </row>
    <row r="41" spans="1:14">
      <c r="B41" s="843" t="s">
        <v>952</v>
      </c>
      <c r="C41" s="844"/>
      <c r="D41" s="844"/>
      <c r="E41" s="38"/>
      <c r="F41" s="39"/>
      <c r="G41" s="39"/>
      <c r="H41" s="40"/>
      <c r="I41" s="36"/>
      <c r="J41" s="37"/>
      <c r="K41" s="279"/>
      <c r="L41" s="276"/>
      <c r="M41" s="401">
        <v>0.01</v>
      </c>
      <c r="N41" s="344">
        <f>N75*M41</f>
        <v>33.488139834333886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39213.856360990736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57187.835689594365</v>
      </c>
      <c r="N48" s="272">
        <f>K48*M48</f>
        <v>2001.574249135803</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56681.743190686677</v>
      </c>
      <c r="N49" s="272">
        <f>K49*M49</f>
        <v>14170.435797671669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4">
        <f>SUM(N48:N52)</f>
        <v>16172.010046807472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7">
        <f>VLOOKUP(A58,TRANSPORTE!A5:D117,4,FALSE)</f>
        <v>1225.9744865717296</v>
      </c>
      <c r="M58" s="828"/>
      <c r="N58" s="287">
        <f>K58*L58</f>
        <v>349.40272867294294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349.40272867294294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3348.8139834333888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59084.083119904535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11816.816623980907</v>
      </c>
      <c r="M82" s="858"/>
      <c r="N82" s="51"/>
    </row>
    <row r="83" spans="1:14">
      <c r="B83" s="89" t="s">
        <v>973</v>
      </c>
      <c r="C83" s="90"/>
      <c r="D83" s="90"/>
      <c r="E83" s="90"/>
      <c r="F83" s="90"/>
      <c r="G83" s="90"/>
      <c r="H83" s="90"/>
      <c r="I83" s="87"/>
      <c r="J83" s="88"/>
      <c r="K83" s="304">
        <v>0.05</v>
      </c>
      <c r="L83" s="857">
        <f>N77*K83</f>
        <v>2954.2041559952268</v>
      </c>
      <c r="M83" s="858"/>
      <c r="N83" s="51"/>
    </row>
    <row r="84" spans="1:14" ht="15.75" thickBot="1">
      <c r="B84" s="91" t="s">
        <v>974</v>
      </c>
      <c r="C84" s="92"/>
      <c r="D84" s="92"/>
      <c r="E84" s="92"/>
      <c r="F84" s="92"/>
      <c r="G84" s="92"/>
      <c r="H84" s="92"/>
      <c r="I84" s="93"/>
      <c r="J84" s="94"/>
      <c r="K84" s="305">
        <v>0.05</v>
      </c>
      <c r="L84" s="859">
        <f>N77*K84</f>
        <v>2954.2041559952268</v>
      </c>
      <c r="M84" s="860"/>
      <c r="N84" s="51"/>
    </row>
    <row r="85" spans="1:14" ht="15.75" thickBot="1">
      <c r="B85" s="823" t="s">
        <v>953</v>
      </c>
      <c r="C85" s="824"/>
      <c r="D85" s="824"/>
      <c r="E85" s="824"/>
      <c r="F85" s="824"/>
      <c r="G85" s="824"/>
      <c r="H85" s="824"/>
      <c r="I85" s="824"/>
      <c r="J85" s="824"/>
      <c r="K85" s="824"/>
      <c r="L85" s="824"/>
      <c r="M85" s="825"/>
      <c r="N85" s="52">
        <f>L82+L83+L84</f>
        <v>17725.224935971361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76809.308055875896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1" t="s">
        <v>2221</v>
      </c>
      <c r="C118" s="393"/>
      <c r="D118" s="393"/>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12</v>
      </c>
      <c r="N36" s="272">
        <f>K36/M36</f>
        <v>5419.0585853095336</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65028.703023714399</v>
      </c>
      <c r="L37" s="270"/>
      <c r="M37" s="271">
        <v>12</v>
      </c>
      <c r="N37" s="272">
        <f>K37/M37</f>
        <v>5419.0585853095336</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145664.29477312023</v>
      </c>
      <c r="L38" s="270"/>
      <c r="M38" s="271">
        <v>12</v>
      </c>
      <c r="N38" s="272">
        <f>K38/M38</f>
        <v>12138.691231093353</v>
      </c>
    </row>
    <row r="39" spans="1:14">
      <c r="A39" s="113" t="s">
        <v>299</v>
      </c>
      <c r="B39" s="836" t="str">
        <f>VLOOKUP(A39,EQUIPOS!A7:D154,3,FALSE)</f>
        <v xml:space="preserve">Recicladora, potencia 430HP </v>
      </c>
      <c r="C39" s="837"/>
      <c r="D39" s="837"/>
      <c r="E39" s="837"/>
      <c r="F39" s="837"/>
      <c r="G39" s="837"/>
      <c r="H39" s="838"/>
      <c r="I39" s="267"/>
      <c r="J39" s="268"/>
      <c r="K39" s="269">
        <f>VLOOKUP(A39,EQUIPOS!A7:D164,4,FALSE)</f>
        <v>325479.0023223231</v>
      </c>
      <c r="L39" s="270"/>
      <c r="M39" s="271">
        <v>12</v>
      </c>
      <c r="N39" s="272">
        <f>K39/M39</f>
        <v>27123.250193526925</v>
      </c>
    </row>
    <row r="40" spans="1:14">
      <c r="A40" t="s">
        <v>365</v>
      </c>
      <c r="B40" s="836" t="str">
        <f>VLOOKUP(A40,EQUIPOS!A8:D154,3,FALSE)</f>
        <v xml:space="preserve">Vibrocompatador, potencia 153 HP, peso 10 Ton. </v>
      </c>
      <c r="C40" s="837"/>
      <c r="D40" s="837"/>
      <c r="E40" s="837"/>
      <c r="F40" s="837"/>
      <c r="G40" s="837"/>
      <c r="H40" s="838"/>
      <c r="I40" s="267"/>
      <c r="J40" s="268"/>
      <c r="K40" s="269">
        <f>VLOOKUP(A40,EQUIPOS!A8:D165,4,FALSE)</f>
        <v>104045.92483794304</v>
      </c>
      <c r="L40" s="270"/>
      <c r="M40" s="271">
        <v>12</v>
      </c>
      <c r="N40" s="272">
        <f>K40/M40</f>
        <v>8670.493736495253</v>
      </c>
    </row>
    <row r="41" spans="1:14">
      <c r="B41" s="836"/>
      <c r="C41" s="837"/>
      <c r="D41" s="837"/>
      <c r="E41" s="837"/>
      <c r="F41" s="837"/>
      <c r="G41" s="837"/>
      <c r="H41" s="838"/>
      <c r="I41" s="839"/>
      <c r="J41" s="820"/>
      <c r="K41" s="269"/>
      <c r="L41" s="840"/>
      <c r="M41" s="841"/>
      <c r="N41" s="272"/>
    </row>
    <row r="42" spans="1:14">
      <c r="B42" s="836"/>
      <c r="C42" s="837"/>
      <c r="D42" s="837"/>
      <c r="E42" s="842"/>
      <c r="F42" s="837"/>
      <c r="G42" s="837"/>
      <c r="H42" s="838"/>
      <c r="I42" s="36"/>
      <c r="J42" s="37"/>
      <c r="K42" s="274"/>
      <c r="L42" s="276"/>
      <c r="M42" s="277"/>
      <c r="N42" s="278"/>
    </row>
    <row r="43" spans="1:14">
      <c r="B43" s="843" t="s">
        <v>952</v>
      </c>
      <c r="C43" s="956"/>
      <c r="D43" s="956"/>
      <c r="E43" s="38"/>
      <c r="F43" s="39"/>
      <c r="G43" s="39"/>
      <c r="H43" s="40"/>
      <c r="I43" s="36"/>
      <c r="J43" s="37"/>
      <c r="K43" s="279"/>
      <c r="L43" s="276"/>
      <c r="M43" s="401">
        <v>0.1</v>
      </c>
      <c r="N43" s="344">
        <f>N77*M43</f>
        <v>502.32209751500835</v>
      </c>
    </row>
    <row r="44" spans="1:14" ht="15.75" thickBot="1">
      <c r="B44" s="836"/>
      <c r="C44" s="837"/>
      <c r="D44" s="837"/>
      <c r="E44" s="837"/>
      <c r="F44" s="837"/>
      <c r="G44" s="837"/>
      <c r="H44" s="838"/>
      <c r="I44" s="845"/>
      <c r="J44" s="846"/>
      <c r="K44" s="41"/>
      <c r="L44" s="847"/>
      <c r="M44" s="848"/>
      <c r="N44" s="105"/>
    </row>
    <row r="45" spans="1:14" ht="15.75" thickBot="1">
      <c r="B45" s="823" t="s">
        <v>953</v>
      </c>
      <c r="C45" s="824"/>
      <c r="D45" s="824"/>
      <c r="E45" s="824"/>
      <c r="F45" s="824"/>
      <c r="G45" s="824"/>
      <c r="H45" s="824"/>
      <c r="I45" s="824"/>
      <c r="J45" s="824"/>
      <c r="K45" s="824"/>
      <c r="L45" s="824"/>
      <c r="M45" s="825"/>
      <c r="N45" s="394">
        <f>SUM(N36:N44)</f>
        <v>59272.874429249605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5" t="s">
        <v>945</v>
      </c>
      <c r="K49" s="85" t="s">
        <v>946</v>
      </c>
      <c r="L49" s="817" t="s">
        <v>955</v>
      </c>
      <c r="M49" s="816"/>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41.408661876427168</v>
      </c>
      <c r="N50" s="272">
        <f>K50*M50</f>
        <v>3105.6496407320374</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1152.7276143978374</v>
      </c>
      <c r="N51" s="272">
        <f>K51*M51</f>
        <v>1498.5458987171887</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18"/>
      <c r="C54" s="819"/>
      <c r="D54" s="819"/>
      <c r="E54" s="819"/>
      <c r="F54" s="819"/>
      <c r="G54" s="819"/>
      <c r="H54" s="819"/>
      <c r="I54" s="820"/>
      <c r="J54" s="42"/>
      <c r="K54" s="44"/>
      <c r="L54" s="821"/>
      <c r="M54" s="822"/>
      <c r="N54" s="45"/>
    </row>
    <row r="55" spans="1:14" ht="15.75" thickBot="1">
      <c r="B55" s="823" t="s">
        <v>953</v>
      </c>
      <c r="C55" s="824"/>
      <c r="D55" s="824"/>
      <c r="E55" s="824"/>
      <c r="F55" s="824"/>
      <c r="G55" s="824"/>
      <c r="H55" s="824"/>
      <c r="I55" s="824"/>
      <c r="J55" s="824"/>
      <c r="K55" s="824"/>
      <c r="L55" s="824"/>
      <c r="M55" s="825"/>
      <c r="N55" s="394">
        <f>SUM(N50:N54)</f>
        <v>4604.1955394492261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5023.2209751500832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N45+N55+N66+N77</f>
        <v>68900.290943848915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13780.058188769784</v>
      </c>
      <c r="M84" s="858"/>
      <c r="N84" s="51"/>
    </row>
    <row r="85" spans="1:14">
      <c r="B85" s="89" t="s">
        <v>973</v>
      </c>
      <c r="C85" s="90"/>
      <c r="D85" s="90"/>
      <c r="E85" s="90"/>
      <c r="F85" s="90"/>
      <c r="G85" s="90"/>
      <c r="H85" s="90"/>
      <c r="I85" s="87"/>
      <c r="J85" s="88"/>
      <c r="K85" s="304">
        <v>0.05</v>
      </c>
      <c r="L85" s="857">
        <f>N79*K85</f>
        <v>3445.0145471924461</v>
      </c>
      <c r="M85" s="858"/>
      <c r="N85" s="51"/>
    </row>
    <row r="86" spans="1:14" ht="15.75" thickBot="1">
      <c r="B86" s="91" t="s">
        <v>974</v>
      </c>
      <c r="C86" s="92"/>
      <c r="D86" s="92"/>
      <c r="E86" s="92"/>
      <c r="F86" s="92"/>
      <c r="G86" s="92"/>
      <c r="H86" s="92"/>
      <c r="I86" s="93"/>
      <c r="J86" s="94"/>
      <c r="K86" s="305">
        <v>0.05</v>
      </c>
      <c r="L86" s="859">
        <f>N79*K86</f>
        <v>3445.0145471924461</v>
      </c>
      <c r="M86" s="860"/>
      <c r="N86" s="51"/>
    </row>
    <row r="87" spans="1:14" ht="15.75" thickBot="1">
      <c r="B87" s="823" t="s">
        <v>953</v>
      </c>
      <c r="C87" s="824"/>
      <c r="D87" s="824"/>
      <c r="E87" s="824"/>
      <c r="F87" s="824"/>
      <c r="G87" s="824"/>
      <c r="H87" s="824"/>
      <c r="I87" s="824"/>
      <c r="J87" s="824"/>
      <c r="K87" s="824"/>
      <c r="L87" s="824"/>
      <c r="M87" s="825"/>
      <c r="N87" s="52">
        <f>L84+L85+L86</f>
        <v>20670.08728315468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89570.378227003588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0"/>
      <c r="K119" s="800"/>
      <c r="L119" s="800"/>
      <c r="M119" s="800"/>
      <c r="N119" s="801"/>
    </row>
    <row r="120" spans="2:14" ht="15.75" thickBot="1">
      <c r="B120" s="261" t="s">
        <v>2221</v>
      </c>
      <c r="C120" s="393"/>
      <c r="D120" s="393"/>
      <c r="E120" s="57"/>
      <c r="F120" s="57"/>
      <c r="G120" s="57"/>
      <c r="H120" s="57"/>
      <c r="I120" s="57"/>
      <c r="J120" s="802"/>
      <c r="K120" s="802"/>
      <c r="L120" s="802"/>
      <c r="M120" s="802"/>
      <c r="N120"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18</v>
      </c>
      <c r="N36" s="272">
        <f>K36/M36</f>
        <v>3612.7057235396887</v>
      </c>
    </row>
    <row r="37" spans="1:14">
      <c r="A37" s="113" t="s">
        <v>154</v>
      </c>
      <c r="B37" s="836" t="str">
        <f>VLOOKUP(A37,EQUIPOS!A7:D154,3,FALSE)</f>
        <v>Carrotanque Irrigador de asfalto, 1000 GALONES DE CAPACIDAD</v>
      </c>
      <c r="C37" s="837"/>
      <c r="D37" s="837"/>
      <c r="E37" s="837"/>
      <c r="F37" s="837"/>
      <c r="G37" s="837"/>
      <c r="H37" s="838"/>
      <c r="I37" s="267"/>
      <c r="J37" s="268"/>
      <c r="K37" s="269">
        <f>VLOOKUP(A37,EQUIPOS!A7:D164,4,FALSE)</f>
        <v>65028.703023714399</v>
      </c>
      <c r="L37" s="270"/>
      <c r="M37" s="271">
        <v>18</v>
      </c>
      <c r="N37" s="272">
        <f>K37/M37</f>
        <v>3612.7057235396887</v>
      </c>
    </row>
    <row r="38" spans="1:14">
      <c r="A38" t="s">
        <v>269</v>
      </c>
      <c r="B38" s="836" t="str">
        <f>VLOOKUP(A38,EQUIPOS!A8:D154,3,FALSE)</f>
        <v>Motoniveladora  potencia 215 HP, ancho de cuchilla 4,27 m, peso 18 ton.</v>
      </c>
      <c r="C38" s="837"/>
      <c r="D38" s="837"/>
      <c r="E38" s="837"/>
      <c r="F38" s="837"/>
      <c r="G38" s="837"/>
      <c r="H38" s="838"/>
      <c r="I38" s="267"/>
      <c r="J38" s="268"/>
      <c r="K38" s="269">
        <f>VLOOKUP(A38,EQUIPOS!A8:D165,4,FALSE)</f>
        <v>145664.29477312023</v>
      </c>
      <c r="L38" s="270"/>
      <c r="M38" s="271">
        <v>18</v>
      </c>
      <c r="N38" s="272">
        <f>K38/M38</f>
        <v>8092.460820728902</v>
      </c>
    </row>
    <row r="39" spans="1:14">
      <c r="A39" t="s">
        <v>299</v>
      </c>
      <c r="B39" s="836" t="str">
        <f>VLOOKUP(A39,EQUIPOS!A9:D154,3,FALSE)</f>
        <v xml:space="preserve">Recicladora, potencia 430HP </v>
      </c>
      <c r="C39" s="837"/>
      <c r="D39" s="837"/>
      <c r="E39" s="837"/>
      <c r="F39" s="837"/>
      <c r="G39" s="837"/>
      <c r="H39" s="838"/>
      <c r="I39" s="839"/>
      <c r="J39" s="820"/>
      <c r="K39" s="269">
        <f>VLOOKUP(A39,EQUIPOS!A9:D166,4,FALSE)</f>
        <v>325479.0023223231</v>
      </c>
      <c r="L39" s="840">
        <v>18</v>
      </c>
      <c r="M39" s="841"/>
      <c r="N39" s="272">
        <f>K39/L39</f>
        <v>18082.166795684618</v>
      </c>
    </row>
    <row r="40" spans="1:14">
      <c r="A40" t="s">
        <v>365</v>
      </c>
      <c r="B40" s="836" t="str">
        <f>VLOOKUP(A40,EQUIPOS!A10:D154,3,FALSE)</f>
        <v xml:space="preserve">Vibrocompatador, potencia 153 HP, peso 10 Ton. </v>
      </c>
      <c r="C40" s="837"/>
      <c r="D40" s="837"/>
      <c r="E40" s="837"/>
      <c r="F40" s="837"/>
      <c r="G40" s="837"/>
      <c r="H40" s="838"/>
      <c r="I40" s="36"/>
      <c r="J40" s="37"/>
      <c r="K40" s="269">
        <f>VLOOKUP(A40,EQUIPOS!A10:D167,4,FALSE)</f>
        <v>104045.92483794304</v>
      </c>
      <c r="L40" s="276"/>
      <c r="M40" s="277">
        <v>18</v>
      </c>
      <c r="N40" s="272">
        <f>K40/M40</f>
        <v>5780.329157663502</v>
      </c>
    </row>
    <row r="41" spans="1:14">
      <c r="B41" s="320"/>
      <c r="C41" s="321"/>
      <c r="D41" s="321"/>
      <c r="E41" s="321"/>
      <c r="F41" s="323"/>
      <c r="G41" s="323"/>
      <c r="H41" s="125"/>
      <c r="I41" s="36"/>
      <c r="J41" s="37"/>
      <c r="K41" s="274"/>
      <c r="L41" s="276"/>
      <c r="M41" s="277"/>
      <c r="N41" s="272"/>
    </row>
    <row r="42" spans="1:14">
      <c r="B42" s="843" t="s">
        <v>952</v>
      </c>
      <c r="C42" s="844"/>
      <c r="D42" s="844"/>
      <c r="E42" s="38"/>
      <c r="F42" s="39"/>
      <c r="G42" s="39"/>
      <c r="H42" s="40"/>
      <c r="I42" s="36"/>
      <c r="J42" s="37"/>
      <c r="K42" s="279"/>
      <c r="L42" s="276"/>
      <c r="M42" s="401">
        <v>0.01</v>
      </c>
      <c r="N42" s="344">
        <f>N76*M42</f>
        <v>33.488139834333886</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f>SUM(N36:N43)</f>
        <v>39213.856360990736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370486.65526746499</v>
      </c>
      <c r="N49" s="272">
        <f>K49*M49</f>
        <v>56684.458255922145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56684.458255922145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7">
        <f>VLOOKUP(A59,TRANSPORTE!A5:D117,4,FALSE)</f>
        <v>1225.9744865717296</v>
      </c>
      <c r="M59" s="828"/>
      <c r="N59" s="287">
        <f>K59*L59</f>
        <v>187.57409644547462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187.57409644547462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3348.8139834333888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99434.702696791748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19886.940539358351</v>
      </c>
      <c r="M83" s="858"/>
      <c r="N83" s="51"/>
    </row>
    <row r="84" spans="1:14">
      <c r="B84" s="89" t="s">
        <v>973</v>
      </c>
      <c r="C84" s="90"/>
      <c r="D84" s="90"/>
      <c r="E84" s="90"/>
      <c r="F84" s="90"/>
      <c r="G84" s="90"/>
      <c r="H84" s="90"/>
      <c r="I84" s="87"/>
      <c r="J84" s="88"/>
      <c r="K84" s="304">
        <v>0.05</v>
      </c>
      <c r="L84" s="857">
        <f>N78*K84</f>
        <v>4971.7351348395878</v>
      </c>
      <c r="M84" s="858"/>
      <c r="N84" s="51"/>
    </row>
    <row r="85" spans="1:14" ht="15.75" thickBot="1">
      <c r="B85" s="91" t="s">
        <v>974</v>
      </c>
      <c r="C85" s="92"/>
      <c r="D85" s="92"/>
      <c r="E85" s="92"/>
      <c r="F85" s="92"/>
      <c r="G85" s="92"/>
      <c r="H85" s="92"/>
      <c r="I85" s="93"/>
      <c r="J85" s="94"/>
      <c r="K85" s="305">
        <v>0.05</v>
      </c>
      <c r="L85" s="859">
        <f>N78*K85</f>
        <v>4971.7351348395878</v>
      </c>
      <c r="M85" s="860"/>
      <c r="N85" s="51"/>
    </row>
    <row r="86" spans="1:14" ht="15.75" thickBot="1">
      <c r="B86" s="823" t="s">
        <v>953</v>
      </c>
      <c r="C86" s="824"/>
      <c r="D86" s="824"/>
      <c r="E86" s="824"/>
      <c r="F86" s="824"/>
      <c r="G86" s="824"/>
      <c r="H86" s="824"/>
      <c r="I86" s="824"/>
      <c r="J86" s="824"/>
      <c r="K86" s="824"/>
      <c r="L86" s="824"/>
      <c r="M86" s="825"/>
      <c r="N86" s="52">
        <f>L83+L84+L85</f>
        <v>29830.41080903753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129265.11350582927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18</v>
      </c>
      <c r="N36" s="272">
        <f>K36/M36</f>
        <v>3612.7057235396887</v>
      </c>
    </row>
    <row r="37" spans="1:14">
      <c r="A37" s="113" t="s">
        <v>154</v>
      </c>
      <c r="B37" s="836" t="str">
        <f>VLOOKUP(A37,EQUIPOS!A7:D154,3,FALSE)</f>
        <v>Carrotanque Irrigador de asfalto, 1000 GALONES DE CAPACIDAD</v>
      </c>
      <c r="C37" s="837"/>
      <c r="D37" s="837"/>
      <c r="E37" s="837"/>
      <c r="F37" s="837"/>
      <c r="G37" s="837"/>
      <c r="H37" s="838"/>
      <c r="I37" s="267"/>
      <c r="J37" s="268"/>
      <c r="K37" s="269">
        <f>VLOOKUP(A37,EQUIPOS!A7:D164,4,FALSE)</f>
        <v>65028.703023714399</v>
      </c>
      <c r="L37" s="270"/>
      <c r="M37" s="271">
        <v>18</v>
      </c>
      <c r="N37" s="272">
        <f>K37/M37</f>
        <v>3612.7057235396887</v>
      </c>
    </row>
    <row r="38" spans="1:14">
      <c r="A38" t="s">
        <v>269</v>
      </c>
      <c r="B38" s="836" t="str">
        <f>VLOOKUP(A38,EQUIPOS!A8:D154,3,FALSE)</f>
        <v>Motoniveladora  potencia 215 HP, ancho de cuchilla 4,27 m, peso 18 ton.</v>
      </c>
      <c r="C38" s="837"/>
      <c r="D38" s="837"/>
      <c r="E38" s="837"/>
      <c r="F38" s="837"/>
      <c r="G38" s="837"/>
      <c r="H38" s="838"/>
      <c r="I38" s="267"/>
      <c r="J38" s="268"/>
      <c r="K38" s="269">
        <f>VLOOKUP(A38,EQUIPOS!A8:D165,4,FALSE)</f>
        <v>145664.29477312023</v>
      </c>
      <c r="L38" s="270"/>
      <c r="M38" s="271">
        <v>18</v>
      </c>
      <c r="N38" s="272">
        <f>K38/M38</f>
        <v>8092.460820728902</v>
      </c>
    </row>
    <row r="39" spans="1:14">
      <c r="A39" t="s">
        <v>299</v>
      </c>
      <c r="B39" s="836" t="str">
        <f>VLOOKUP(A39,EQUIPOS!A9:D154,3,FALSE)</f>
        <v xml:space="preserve">Recicladora, potencia 430HP </v>
      </c>
      <c r="C39" s="837"/>
      <c r="D39" s="837"/>
      <c r="E39" s="837"/>
      <c r="F39" s="837"/>
      <c r="G39" s="837"/>
      <c r="H39" s="838"/>
      <c r="I39" s="839"/>
      <c r="J39" s="820"/>
      <c r="K39" s="269">
        <f>VLOOKUP(A39,EQUIPOS!A9:D166,4,FALSE)</f>
        <v>325479.0023223231</v>
      </c>
      <c r="L39" s="840">
        <v>18</v>
      </c>
      <c r="M39" s="841"/>
      <c r="N39" s="272">
        <f>K39/L39</f>
        <v>18082.166795684618</v>
      </c>
    </row>
    <row r="40" spans="1:14">
      <c r="A40" t="s">
        <v>365</v>
      </c>
      <c r="B40" s="836" t="str">
        <f>VLOOKUP(A40,EQUIPOS!A10:D154,3,FALSE)</f>
        <v xml:space="preserve">Vibrocompatador, potencia 153 HP, peso 10 Ton. </v>
      </c>
      <c r="C40" s="837"/>
      <c r="D40" s="837"/>
      <c r="E40" s="837"/>
      <c r="F40" s="837"/>
      <c r="G40" s="837"/>
      <c r="H40" s="838"/>
      <c r="I40" s="36"/>
      <c r="J40" s="37"/>
      <c r="K40" s="269">
        <f>VLOOKUP(A40,EQUIPOS!A10:D167,4,FALSE)</f>
        <v>104045.92483794304</v>
      </c>
      <c r="L40" s="276"/>
      <c r="M40" s="277">
        <v>18</v>
      </c>
      <c r="N40" s="272">
        <f>K40/M40</f>
        <v>5780.329157663502</v>
      </c>
    </row>
    <row r="41" spans="1:14">
      <c r="B41" s="320"/>
      <c r="C41" s="321"/>
      <c r="D41" s="321"/>
      <c r="E41" s="321"/>
      <c r="F41" s="323"/>
      <c r="G41" s="323"/>
      <c r="H41" s="125"/>
      <c r="I41" s="36"/>
      <c r="J41" s="37"/>
      <c r="K41" s="274"/>
      <c r="L41" s="276"/>
      <c r="M41" s="277"/>
      <c r="N41" s="278"/>
    </row>
    <row r="42" spans="1:14">
      <c r="B42" s="843" t="s">
        <v>952</v>
      </c>
      <c r="C42" s="844"/>
      <c r="D42" s="844"/>
      <c r="E42" s="38"/>
      <c r="F42" s="39"/>
      <c r="G42" s="39"/>
      <c r="H42" s="40"/>
      <c r="I42" s="36"/>
      <c r="J42" s="37"/>
      <c r="K42" s="279"/>
      <c r="L42" s="276"/>
      <c r="M42" s="401">
        <v>0.01</v>
      </c>
      <c r="N42" s="344">
        <f>N76*M42</f>
        <v>33.488139834333886</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f>SUM(N36:N43)</f>
        <v>39213.856360990736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460421.44183655252</v>
      </c>
      <c r="N49" s="272">
        <f>K49*M49</f>
        <v>70444.480600992538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70444.480600992538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7">
        <f>VLOOKUP(A59,TRANSPORTE!A5:D117,4,FALSE)</f>
        <v>1225.9744865717296</v>
      </c>
      <c r="M59" s="828"/>
      <c r="N59" s="287">
        <f>K59*L59</f>
        <v>187.57409644547462</v>
      </c>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187.57409644547462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3348.8139834333888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113194.72504186213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22638.945008372426</v>
      </c>
      <c r="M83" s="858"/>
      <c r="N83" s="51"/>
    </row>
    <row r="84" spans="1:14">
      <c r="B84" s="89" t="s">
        <v>973</v>
      </c>
      <c r="C84" s="90"/>
      <c r="D84" s="90"/>
      <c r="E84" s="90"/>
      <c r="F84" s="90"/>
      <c r="G84" s="90"/>
      <c r="H84" s="90"/>
      <c r="I84" s="87"/>
      <c r="J84" s="88"/>
      <c r="K84" s="304">
        <v>0.05</v>
      </c>
      <c r="L84" s="857">
        <f>N78*K84</f>
        <v>5659.7362520931065</v>
      </c>
      <c r="M84" s="858"/>
      <c r="N84" s="51"/>
    </row>
    <row r="85" spans="1:14" ht="15.75" thickBot="1">
      <c r="B85" s="91" t="s">
        <v>974</v>
      </c>
      <c r="C85" s="92"/>
      <c r="D85" s="92"/>
      <c r="E85" s="92"/>
      <c r="F85" s="92"/>
      <c r="G85" s="92"/>
      <c r="H85" s="92"/>
      <c r="I85" s="93"/>
      <c r="J85" s="94"/>
      <c r="K85" s="305">
        <v>0.05</v>
      </c>
      <c r="L85" s="859">
        <f>N78*K85</f>
        <v>5659.7362520931065</v>
      </c>
      <c r="M85" s="860"/>
      <c r="N85" s="51"/>
    </row>
    <row r="86" spans="1:14" ht="15.75" thickBot="1">
      <c r="B86" s="823" t="s">
        <v>953</v>
      </c>
      <c r="C86" s="824"/>
      <c r="D86" s="824"/>
      <c r="E86" s="824"/>
      <c r="F86" s="824"/>
      <c r="G86" s="824"/>
      <c r="H86" s="824"/>
      <c r="I86" s="824"/>
      <c r="J86" s="824"/>
      <c r="K86" s="824"/>
      <c r="L86" s="824"/>
      <c r="M86" s="825"/>
      <c r="N86" s="52">
        <f>L83+L84+L85</f>
        <v>33958.417512558641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147153.14255442077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15</v>
      </c>
      <c r="N36" s="272">
        <f>K36/M36</f>
        <v>4335.2468682476265</v>
      </c>
    </row>
    <row r="37" spans="1:14">
      <c r="A37" s="113" t="s">
        <v>154</v>
      </c>
      <c r="B37" s="836" t="str">
        <f>VLOOKUP(A37,EQUIPOS!A7:D154,3,FALSE)</f>
        <v>Carrotanque Irrigador de asfalto, 1000 GALONES DE CAPACIDAD</v>
      </c>
      <c r="C37" s="837"/>
      <c r="D37" s="837"/>
      <c r="E37" s="837"/>
      <c r="F37" s="837"/>
      <c r="G37" s="837"/>
      <c r="H37" s="838"/>
      <c r="I37" s="267"/>
      <c r="J37" s="268"/>
      <c r="K37" s="269">
        <f>VLOOKUP(A37,EQUIPOS!A7:D164,4,FALSE)</f>
        <v>65028.703023714399</v>
      </c>
      <c r="L37" s="270"/>
      <c r="M37" s="271">
        <v>15</v>
      </c>
      <c r="N37" s="272">
        <f>K37/M37</f>
        <v>4335.2468682476265</v>
      </c>
    </row>
    <row r="38" spans="1:14">
      <c r="A38" t="s">
        <v>269</v>
      </c>
      <c r="B38" s="836" t="str">
        <f>VLOOKUP(A38,EQUIPOS!A8:D154,3,FALSE)</f>
        <v>Motoniveladora  potencia 215 HP, ancho de cuchilla 4,27 m, peso 18 ton.</v>
      </c>
      <c r="C38" s="837"/>
      <c r="D38" s="837"/>
      <c r="E38" s="837"/>
      <c r="F38" s="837"/>
      <c r="G38" s="837"/>
      <c r="H38" s="838"/>
      <c r="I38" s="267"/>
      <c r="J38" s="268"/>
      <c r="K38" s="269">
        <f>VLOOKUP(A38,EQUIPOS!A8:D165,4,FALSE)</f>
        <v>145664.29477312023</v>
      </c>
      <c r="L38" s="270"/>
      <c r="M38" s="271">
        <v>15</v>
      </c>
      <c r="N38" s="272">
        <f>K38/M38</f>
        <v>9710.9529848746824</v>
      </c>
    </row>
    <row r="39" spans="1:14">
      <c r="A39" t="s">
        <v>299</v>
      </c>
      <c r="B39" s="836" t="str">
        <f>VLOOKUP(A39,EQUIPOS!A9:D154,3,FALSE)</f>
        <v xml:space="preserve">Recicladora, potencia 430HP </v>
      </c>
      <c r="C39" s="837"/>
      <c r="D39" s="837"/>
      <c r="E39" s="837"/>
      <c r="F39" s="837"/>
      <c r="G39" s="837"/>
      <c r="H39" s="838"/>
      <c r="I39" s="839"/>
      <c r="J39" s="820"/>
      <c r="K39" s="269">
        <f>VLOOKUP(A39,EQUIPOS!A9:D166,4,FALSE)</f>
        <v>325479.0023223231</v>
      </c>
      <c r="L39" s="840">
        <v>15</v>
      </c>
      <c r="M39" s="841"/>
      <c r="N39" s="272">
        <f>K39/L39</f>
        <v>21698.600154821539</v>
      </c>
    </row>
    <row r="40" spans="1:14">
      <c r="A40" t="s">
        <v>365</v>
      </c>
      <c r="B40" s="836" t="str">
        <f>VLOOKUP(A40,EQUIPOS!A10:D154,3,FALSE)</f>
        <v xml:space="preserve">Vibrocompatador, potencia 153 HP, peso 10 Ton. </v>
      </c>
      <c r="C40" s="837"/>
      <c r="D40" s="837"/>
      <c r="E40" s="837"/>
      <c r="F40" s="837"/>
      <c r="G40" s="837"/>
      <c r="H40" s="838"/>
      <c r="I40" s="36"/>
      <c r="J40" s="37"/>
      <c r="K40" s="269">
        <f>VLOOKUP(A40,EQUIPOS!A10:D167,4,FALSE)</f>
        <v>104045.92483794304</v>
      </c>
      <c r="L40" s="276"/>
      <c r="M40" s="277">
        <v>15</v>
      </c>
      <c r="N40" s="272">
        <f>K40/M40</f>
        <v>6936.394989196202</v>
      </c>
    </row>
    <row r="41" spans="1:14">
      <c r="B41" s="320"/>
      <c r="C41" s="321"/>
      <c r="D41" s="321"/>
      <c r="E41" s="321"/>
      <c r="F41" s="323"/>
      <c r="G41" s="323"/>
      <c r="H41" s="125"/>
      <c r="I41" s="36"/>
      <c r="J41" s="37"/>
      <c r="K41" s="274"/>
      <c r="L41" s="276"/>
      <c r="M41" s="277"/>
      <c r="N41" s="278"/>
    </row>
    <row r="42" spans="1:14">
      <c r="B42" s="843" t="s">
        <v>952</v>
      </c>
      <c r="C42" s="844"/>
      <c r="D42" s="844"/>
      <c r="E42" s="38"/>
      <c r="F42" s="39"/>
      <c r="G42" s="39"/>
      <c r="H42" s="40"/>
      <c r="I42" s="36"/>
      <c r="J42" s="37"/>
      <c r="K42" s="279"/>
      <c r="L42" s="276"/>
      <c r="M42" s="401">
        <v>0.01</v>
      </c>
      <c r="N42" s="344">
        <f>N76*M42</f>
        <v>40.185767801200662</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f>SUM(N36:N43)</f>
        <v>47056.62763318888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370486.65526746499</v>
      </c>
      <c r="N49" s="272">
        <f>K49*M49</f>
        <v>56684.458255922145</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56684.458255922145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7">
        <f>VLOOKUP(A59,TRANSPORTE!A5:D117,4,FALSE)</f>
        <v>1225.9744865717296</v>
      </c>
      <c r="M59" s="828"/>
      <c r="N59" s="287">
        <f>K59*L59</f>
        <v>187.57409644547462</v>
      </c>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187.57409644547462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4018.5767801200664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107947.23676567657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21589.447353135314</v>
      </c>
      <c r="M83" s="858"/>
      <c r="N83" s="51"/>
    </row>
    <row r="84" spans="1:14">
      <c r="B84" s="89" t="s">
        <v>973</v>
      </c>
      <c r="C84" s="90"/>
      <c r="D84" s="90"/>
      <c r="E84" s="90"/>
      <c r="F84" s="90"/>
      <c r="G84" s="90"/>
      <c r="H84" s="90"/>
      <c r="I84" s="87"/>
      <c r="J84" s="88"/>
      <c r="K84" s="304">
        <v>0.05</v>
      </c>
      <c r="L84" s="857">
        <f>N78*K84</f>
        <v>5397.3618382838285</v>
      </c>
      <c r="M84" s="858"/>
      <c r="N84" s="51"/>
    </row>
    <row r="85" spans="1:14" ht="15.75" thickBot="1">
      <c r="B85" s="91" t="s">
        <v>974</v>
      </c>
      <c r="C85" s="92"/>
      <c r="D85" s="92"/>
      <c r="E85" s="92"/>
      <c r="F85" s="92"/>
      <c r="G85" s="92"/>
      <c r="H85" s="92"/>
      <c r="I85" s="93"/>
      <c r="J85" s="94"/>
      <c r="K85" s="305">
        <v>0.05</v>
      </c>
      <c r="L85" s="859">
        <f>N78*K85</f>
        <v>5397.3618382838285</v>
      </c>
      <c r="M85" s="860"/>
      <c r="N85" s="51"/>
    </row>
    <row r="86" spans="1:14" ht="15.75" thickBot="1">
      <c r="B86" s="823" t="s">
        <v>953</v>
      </c>
      <c r="C86" s="824"/>
      <c r="D86" s="824"/>
      <c r="E86" s="824"/>
      <c r="F86" s="824"/>
      <c r="G86" s="824"/>
      <c r="H86" s="824"/>
      <c r="I86" s="824"/>
      <c r="J86" s="824"/>
      <c r="K86" s="824"/>
      <c r="L86" s="824"/>
      <c r="M86" s="825"/>
      <c r="N86" s="52">
        <f>L83+L84+L85</f>
        <v>32384.171029702971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140331.40779537955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271">
        <v>15</v>
      </c>
      <c r="N36" s="272">
        <f>K36/M36</f>
        <v>4335.2468682476265</v>
      </c>
    </row>
    <row r="37" spans="1:14">
      <c r="A37" s="113" t="s">
        <v>154</v>
      </c>
      <c r="B37" s="836" t="str">
        <f>VLOOKUP(A37,EQUIPOS!A7:D154,3,FALSE)</f>
        <v>Carrotanque Irrigador de asfalto, 1000 GALONES DE CAPACIDAD</v>
      </c>
      <c r="C37" s="837"/>
      <c r="D37" s="837"/>
      <c r="E37" s="837"/>
      <c r="F37" s="837"/>
      <c r="G37" s="837"/>
      <c r="H37" s="838"/>
      <c r="I37" s="267"/>
      <c r="J37" s="268"/>
      <c r="K37" s="269">
        <f>VLOOKUP(A37,EQUIPOS!A7:D164,4,FALSE)</f>
        <v>65028.703023714399</v>
      </c>
      <c r="L37" s="270"/>
      <c r="M37" s="271">
        <v>15</v>
      </c>
      <c r="N37" s="272">
        <f>K37/M37</f>
        <v>4335.2468682476265</v>
      </c>
    </row>
    <row r="38" spans="1:14">
      <c r="A38" t="s">
        <v>269</v>
      </c>
      <c r="B38" s="836" t="str">
        <f>VLOOKUP(A38,EQUIPOS!A8:D154,3,FALSE)</f>
        <v>Motoniveladora  potencia 215 HP, ancho de cuchilla 4,27 m, peso 18 ton.</v>
      </c>
      <c r="C38" s="837"/>
      <c r="D38" s="837"/>
      <c r="E38" s="837"/>
      <c r="F38" s="837"/>
      <c r="G38" s="837"/>
      <c r="H38" s="838"/>
      <c r="I38" s="267"/>
      <c r="J38" s="268"/>
      <c r="K38" s="269">
        <f>VLOOKUP(A38,EQUIPOS!A8:D165,4,FALSE)</f>
        <v>145664.29477312023</v>
      </c>
      <c r="L38" s="270"/>
      <c r="M38" s="271">
        <v>15</v>
      </c>
      <c r="N38" s="272">
        <f>K38/M38</f>
        <v>9710.9529848746824</v>
      </c>
    </row>
    <row r="39" spans="1:14">
      <c r="A39" t="s">
        <v>299</v>
      </c>
      <c r="B39" s="836" t="str">
        <f>VLOOKUP(A39,EQUIPOS!A9:D154,3,FALSE)</f>
        <v xml:space="preserve">Recicladora, potencia 430HP </v>
      </c>
      <c r="C39" s="837"/>
      <c r="D39" s="837"/>
      <c r="E39" s="837"/>
      <c r="F39" s="837"/>
      <c r="G39" s="837"/>
      <c r="H39" s="838"/>
      <c r="I39" s="839"/>
      <c r="J39" s="820"/>
      <c r="K39" s="269">
        <f>VLOOKUP(A39,EQUIPOS!A9:D166,4,FALSE)</f>
        <v>325479.0023223231</v>
      </c>
      <c r="L39" s="840">
        <v>15</v>
      </c>
      <c r="M39" s="841"/>
      <c r="N39" s="272">
        <f>K39/L39</f>
        <v>21698.600154821539</v>
      </c>
    </row>
    <row r="40" spans="1:14">
      <c r="A40" t="s">
        <v>365</v>
      </c>
      <c r="B40" s="836" t="str">
        <f>VLOOKUP(A40,EQUIPOS!A10:D154,3,FALSE)</f>
        <v xml:space="preserve">Vibrocompatador, potencia 153 HP, peso 10 Ton. </v>
      </c>
      <c r="C40" s="837"/>
      <c r="D40" s="837"/>
      <c r="E40" s="837"/>
      <c r="F40" s="837"/>
      <c r="G40" s="837"/>
      <c r="H40" s="838"/>
      <c r="I40" s="36"/>
      <c r="J40" s="37"/>
      <c r="K40" s="269">
        <f>VLOOKUP(A40,EQUIPOS!A10:D167,4,FALSE)</f>
        <v>104045.92483794304</v>
      </c>
      <c r="L40" s="276"/>
      <c r="M40" s="277">
        <v>15</v>
      </c>
      <c r="N40" s="272">
        <f>K40/M40</f>
        <v>6936.394989196202</v>
      </c>
    </row>
    <row r="41" spans="1:14">
      <c r="B41" s="320"/>
      <c r="C41" s="321"/>
      <c r="D41" s="321"/>
      <c r="E41" s="321"/>
      <c r="F41" s="323"/>
      <c r="G41" s="323"/>
      <c r="H41" s="125"/>
      <c r="I41" s="36"/>
      <c r="J41" s="37"/>
      <c r="K41" s="274"/>
      <c r="L41" s="276"/>
      <c r="M41" s="277"/>
      <c r="N41" s="278"/>
    </row>
    <row r="42" spans="1:14">
      <c r="B42" s="843" t="s">
        <v>952</v>
      </c>
      <c r="C42" s="844"/>
      <c r="D42" s="844"/>
      <c r="E42" s="38"/>
      <c r="F42" s="39"/>
      <c r="G42" s="39"/>
      <c r="H42" s="40"/>
      <c r="I42" s="36"/>
      <c r="J42" s="37"/>
      <c r="K42" s="279"/>
      <c r="L42" s="276"/>
      <c r="M42" s="401">
        <v>0.01</v>
      </c>
      <c r="N42" s="344">
        <f>N76*M42</f>
        <v>40.185767801200662</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f>SUM(N36:N43)</f>
        <v>47056.62763318888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460421.44183655252</v>
      </c>
      <c r="N49" s="272">
        <f>K49*M49</f>
        <v>70444.480600992538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70444.480600992538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7">
        <f>VLOOKUP(A59,TRANSPORTE!A5:D117,4,FALSE)</f>
        <v>1225.9744865717296</v>
      </c>
      <c r="M59" s="828"/>
      <c r="N59" s="287">
        <f>K59*L59</f>
        <v>187.57409644547462</v>
      </c>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187.57409644547462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4018.5767801200664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121707.25911074696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24341.451822149393</v>
      </c>
      <c r="M83" s="858"/>
      <c r="N83" s="51"/>
    </row>
    <row r="84" spans="1:14">
      <c r="B84" s="89" t="s">
        <v>973</v>
      </c>
      <c r="C84" s="90"/>
      <c r="D84" s="90"/>
      <c r="E84" s="90"/>
      <c r="F84" s="90"/>
      <c r="G84" s="90"/>
      <c r="H84" s="90"/>
      <c r="I84" s="87"/>
      <c r="J84" s="88"/>
      <c r="K84" s="304">
        <v>0.05</v>
      </c>
      <c r="L84" s="857">
        <f>N78*K84</f>
        <v>6085.3629555373482</v>
      </c>
      <c r="M84" s="858"/>
      <c r="N84" s="51"/>
    </row>
    <row r="85" spans="1:14" ht="15.75" thickBot="1">
      <c r="B85" s="91" t="s">
        <v>974</v>
      </c>
      <c r="C85" s="92"/>
      <c r="D85" s="92"/>
      <c r="E85" s="92"/>
      <c r="F85" s="92"/>
      <c r="G85" s="92"/>
      <c r="H85" s="92"/>
      <c r="I85" s="93"/>
      <c r="J85" s="94"/>
      <c r="K85" s="305">
        <v>0.05</v>
      </c>
      <c r="L85" s="859">
        <f>N78*K85</f>
        <v>6085.3629555373482</v>
      </c>
      <c r="M85" s="860"/>
      <c r="N85" s="51"/>
    </row>
    <row r="86" spans="1:14" ht="15.75" thickBot="1">
      <c r="B86" s="823" t="s">
        <v>953</v>
      </c>
      <c r="C86" s="824"/>
      <c r="D86" s="824"/>
      <c r="E86" s="824"/>
      <c r="F86" s="824"/>
      <c r="G86" s="824"/>
      <c r="H86" s="824"/>
      <c r="I86" s="824"/>
      <c r="J86" s="824"/>
      <c r="K86" s="824"/>
      <c r="L86" s="824"/>
      <c r="M86" s="825"/>
      <c r="N86" s="52">
        <f>L83+L84+L85</f>
        <v>36512.177733224089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158219.43684397105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37"/>
      <c r="F40" s="837"/>
      <c r="G40" s="837"/>
      <c r="H40" s="838"/>
      <c r="I40" s="36"/>
      <c r="J40" s="37"/>
      <c r="K40" s="269"/>
      <c r="L40" s="276"/>
      <c r="M40" s="277"/>
      <c r="N40" s="272"/>
    </row>
    <row r="41" spans="1:14">
      <c r="B41" s="320"/>
      <c r="C41" s="321"/>
      <c r="D41" s="321"/>
      <c r="E41" s="321"/>
      <c r="F41" s="323"/>
      <c r="G41" s="323"/>
      <c r="H41" s="125"/>
      <c r="I41" s="36"/>
      <c r="J41" s="37"/>
      <c r="K41" s="274"/>
      <c r="L41" s="276"/>
      <c r="M41" s="277"/>
      <c r="N41" s="278"/>
    </row>
    <row r="42" spans="1:14">
      <c r="B42" s="843" t="s">
        <v>952</v>
      </c>
      <c r="C42" s="844"/>
      <c r="D42" s="844"/>
      <c r="E42" s="38"/>
      <c r="F42" s="39"/>
      <c r="G42" s="39"/>
      <c r="H42" s="40"/>
      <c r="I42" s="36"/>
      <c r="J42" s="37"/>
      <c r="K42" s="279"/>
      <c r="L42" s="276"/>
      <c r="M42" s="401">
        <v>0.01</v>
      </c>
      <c r="N42" s="344">
        <f>N76*M42</f>
        <v>4.82229213614408</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5375.4696664699431</v>
      </c>
      <c r="N49" s="272">
        <f>K49*M49</f>
        <v>5671.1204981257897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5671.1204981257897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482.22921361440797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6158.1720038763415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1231.6344007752684</v>
      </c>
      <c r="M83" s="858"/>
      <c r="N83" s="51"/>
    </row>
    <row r="84" spans="1:14">
      <c r="B84" s="89" t="s">
        <v>973</v>
      </c>
      <c r="C84" s="90"/>
      <c r="D84" s="90"/>
      <c r="E84" s="90"/>
      <c r="F84" s="90"/>
      <c r="G84" s="90"/>
      <c r="H84" s="90"/>
      <c r="I84" s="87"/>
      <c r="J84" s="88"/>
      <c r="K84" s="304">
        <v>0.05</v>
      </c>
      <c r="L84" s="857">
        <f>N78*K84</f>
        <v>307.90860019381711</v>
      </c>
      <c r="M84" s="858"/>
      <c r="N84" s="51"/>
    </row>
    <row r="85" spans="1:14" ht="15.75" thickBot="1">
      <c r="B85" s="91" t="s">
        <v>974</v>
      </c>
      <c r="C85" s="92"/>
      <c r="D85" s="92"/>
      <c r="E85" s="92"/>
      <c r="F85" s="92"/>
      <c r="G85" s="92"/>
      <c r="H85" s="92"/>
      <c r="I85" s="93"/>
      <c r="J85" s="94"/>
      <c r="K85" s="305">
        <v>0.05</v>
      </c>
      <c r="L85" s="859">
        <f>N78*K85</f>
        <v>307.90860019381711</v>
      </c>
      <c r="M85" s="860"/>
      <c r="N85" s="51"/>
    </row>
    <row r="86" spans="1:14" ht="15.75" thickBot="1">
      <c r="B86" s="823" t="s">
        <v>953</v>
      </c>
      <c r="C86" s="824"/>
      <c r="D86" s="824"/>
      <c r="E86" s="824"/>
      <c r="F86" s="824"/>
      <c r="G86" s="824"/>
      <c r="H86" s="824"/>
      <c r="I86" s="824"/>
      <c r="J86" s="824"/>
      <c r="K86" s="824"/>
      <c r="L86" s="824"/>
      <c r="M86" s="825"/>
      <c r="N86" s="52">
        <f>L83+L84+L85</f>
        <v>1847.4516011629028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8005.6236050392445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1" t="s">
        <v>2221</v>
      </c>
      <c r="C119" s="393"/>
      <c r="D119" s="393"/>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164</v>
      </c>
      <c r="B36" s="836" t="str">
        <f>VLOOKUP(A36,EQUIPOS!A6:D154,3,FALSE)</f>
        <v>Compactador manual de rodillo</v>
      </c>
      <c r="C36" s="837"/>
      <c r="D36" s="837"/>
      <c r="E36" s="837"/>
      <c r="F36" s="837"/>
      <c r="G36" s="837"/>
      <c r="H36" s="838"/>
      <c r="I36" s="267"/>
      <c r="J36" s="268"/>
      <c r="K36" s="269">
        <f>VLOOKUP(A36,EQUIPOS!A6:D163,4,FALSE)</f>
        <v>23457.332036897093</v>
      </c>
      <c r="L36" s="270"/>
      <c r="M36" s="271">
        <v>2</v>
      </c>
      <c r="N36" s="272">
        <f>K36/M36</f>
        <v>11728.666018448546</v>
      </c>
    </row>
    <row r="37" spans="1:14">
      <c r="A37" s="113" t="s">
        <v>180</v>
      </c>
      <c r="B37" s="836" t="str">
        <f>VLOOKUP(A37,EQUIPOS!A7:D154,3,FALSE)</f>
        <v>Compresor 120 HP, con martillo.</v>
      </c>
      <c r="C37" s="837"/>
      <c r="D37" s="837"/>
      <c r="E37" s="837"/>
      <c r="F37" s="837"/>
      <c r="G37" s="837"/>
      <c r="H37" s="838"/>
      <c r="I37" s="267"/>
      <c r="J37" s="268"/>
      <c r="K37" s="269">
        <f>VLOOKUP(A37,EQUIPOS!A7:D164,4,FALSE)</f>
        <v>52022.962418971518</v>
      </c>
      <c r="L37" s="270"/>
      <c r="M37" s="271">
        <v>4</v>
      </c>
      <c r="N37" s="272">
        <f>K37/M37</f>
        <v>13005.740604742879</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67"/>
      <c r="J38" s="268"/>
      <c r="K38" s="269">
        <f>VLOOKUP(A38,EQUIPOS!A8:D165,4,FALSE)</f>
        <v>21436.576579116205</v>
      </c>
      <c r="L38" s="270"/>
      <c r="M38" s="271">
        <v>10</v>
      </c>
      <c r="N38" s="272">
        <f>K38/M38</f>
        <v>2143.6576579116204</v>
      </c>
    </row>
    <row r="39" spans="1:14">
      <c r="A39" t="s">
        <v>303</v>
      </c>
      <c r="B39" s="836" t="str">
        <f>VLOOKUP(A39,EQUIPOS!A9:D154,3,FALSE)</f>
        <v>Retrocargador, pala de 1,1 m3 de capacidad, profundidad de excavación de 4.400 mm y una altura de 5.680 mm</v>
      </c>
      <c r="C39" s="837"/>
      <c r="D39" s="837"/>
      <c r="E39" s="837"/>
      <c r="F39" s="837"/>
      <c r="G39" s="837"/>
      <c r="H39" s="838"/>
      <c r="I39" s="267"/>
      <c r="J39" s="268"/>
      <c r="K39" s="269">
        <f>VLOOKUP(A39,EQUIPOS!A9:D166,4,FALSE)</f>
        <v>92372.748318393962</v>
      </c>
      <c r="L39" s="270"/>
      <c r="M39" s="271">
        <v>10</v>
      </c>
      <c r="N39" s="272">
        <f>K39/M39</f>
        <v>9237.2748318393969</v>
      </c>
    </row>
    <row r="40" spans="1:14">
      <c r="A40" t="s">
        <v>129</v>
      </c>
      <c r="B40" s="836" t="str">
        <f>VLOOKUP(A40,EQUIPOS!A10:D154,3,FALSE)</f>
        <v xml:space="preserve">Buldozer, Potencia al volante de 140 HP, motor de 2200 RPM, longitud de hoja 4,80m. </v>
      </c>
      <c r="C40" s="837"/>
      <c r="D40" s="837"/>
      <c r="E40" s="837"/>
      <c r="F40" s="837"/>
      <c r="G40" s="837"/>
      <c r="H40" s="838"/>
      <c r="I40" s="267"/>
      <c r="J40" s="268"/>
      <c r="K40" s="269">
        <f>VLOOKUP(A40,EQUIPOS!A10:D167,4,FALSE)</f>
        <v>186075.18938222958</v>
      </c>
      <c r="L40" s="270"/>
      <c r="M40" s="271">
        <v>100</v>
      </c>
      <c r="N40" s="272">
        <f>K40/M40</f>
        <v>1860.7518938222959</v>
      </c>
    </row>
    <row r="41" spans="1:14">
      <c r="B41" s="836"/>
      <c r="C41" s="837"/>
      <c r="D41" s="837"/>
      <c r="E41" s="837"/>
      <c r="F41" s="837"/>
      <c r="G41" s="837"/>
      <c r="H41" s="838"/>
      <c r="I41" s="267"/>
      <c r="J41" s="268"/>
      <c r="K41" s="269"/>
      <c r="L41" s="270"/>
      <c r="M41" s="271"/>
      <c r="N41" s="272"/>
    </row>
    <row r="42" spans="1:14">
      <c r="B42" s="836"/>
      <c r="C42" s="837"/>
      <c r="D42" s="837"/>
      <c r="E42" s="837"/>
      <c r="F42" s="837"/>
      <c r="G42" s="837"/>
      <c r="H42" s="838"/>
      <c r="I42" s="267"/>
      <c r="J42" s="268"/>
      <c r="K42" s="269"/>
      <c r="L42" s="270"/>
      <c r="M42" s="271"/>
      <c r="N42" s="272"/>
    </row>
    <row r="43" spans="1:14">
      <c r="B43" s="836"/>
      <c r="C43" s="837"/>
      <c r="D43" s="837"/>
      <c r="E43" s="837"/>
      <c r="F43" s="837"/>
      <c r="G43" s="837"/>
      <c r="H43" s="838"/>
      <c r="I43" s="267"/>
      <c r="J43" s="268"/>
      <c r="K43" s="269"/>
      <c r="L43" s="270"/>
      <c r="M43" s="271"/>
      <c r="N43" s="272"/>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N80*M46</f>
        <v>1506.9662925450248</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39483.057299309759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3254.496992882438</v>
      </c>
      <c r="N53" s="272">
        <f>K53*M53</f>
        <v>3254.496992882438</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3254.496992882438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7">
        <f>VLOOKUP(A63,TRANSPORTE!A5:D117,4,FALSE)</f>
        <v>1225.9744865717296</v>
      </c>
      <c r="M63" s="828"/>
      <c r="N63" s="287">
        <f>K63*L63</f>
        <v>1593.7668325432485</v>
      </c>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1593.7668325432485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127"/>
    </row>
    <row r="80" spans="1:15" ht="15.75" thickBot="1">
      <c r="B80" s="829" t="s">
        <v>953</v>
      </c>
      <c r="C80" s="830"/>
      <c r="D80" s="830"/>
      <c r="E80" s="830"/>
      <c r="F80" s="830"/>
      <c r="G80" s="830"/>
      <c r="H80" s="830"/>
      <c r="I80" s="830"/>
      <c r="J80" s="830"/>
      <c r="K80" s="830"/>
      <c r="L80" s="830"/>
      <c r="M80" s="831"/>
      <c r="N80" s="460">
        <f>SUM(N74:N79)</f>
        <v>15069.662925450248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59400.984050185689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11880.196810037138</v>
      </c>
      <c r="M87" s="858"/>
      <c r="N87" s="51"/>
    </row>
    <row r="88" spans="1:14">
      <c r="B88" s="89" t="s">
        <v>973</v>
      </c>
      <c r="C88" s="90"/>
      <c r="D88" s="90"/>
      <c r="E88" s="90"/>
      <c r="F88" s="90"/>
      <c r="G88" s="90"/>
      <c r="H88" s="90"/>
      <c r="I88" s="87"/>
      <c r="J88" s="88"/>
      <c r="K88" s="304">
        <v>0.05</v>
      </c>
      <c r="L88" s="857">
        <f>N82*K88</f>
        <v>2970.0492025092844</v>
      </c>
      <c r="M88" s="858"/>
      <c r="N88" s="51"/>
    </row>
    <row r="89" spans="1:14" ht="15.75" thickBot="1">
      <c r="B89" s="91" t="s">
        <v>974</v>
      </c>
      <c r="C89" s="92"/>
      <c r="D89" s="92"/>
      <c r="E89" s="92"/>
      <c r="F89" s="92"/>
      <c r="G89" s="92"/>
      <c r="H89" s="92"/>
      <c r="I89" s="93"/>
      <c r="J89" s="94"/>
      <c r="K89" s="305">
        <v>0.05</v>
      </c>
      <c r="L89" s="859">
        <f>N82*K89</f>
        <v>2970.0492025092844</v>
      </c>
      <c r="M89" s="860"/>
      <c r="N89" s="51"/>
    </row>
    <row r="90" spans="1:14" ht="15.75" thickBot="1">
      <c r="B90" s="823" t="s">
        <v>953</v>
      </c>
      <c r="C90" s="824"/>
      <c r="D90" s="824"/>
      <c r="E90" s="824"/>
      <c r="F90" s="824"/>
      <c r="G90" s="824"/>
      <c r="H90" s="824"/>
      <c r="I90" s="824"/>
      <c r="J90" s="824"/>
      <c r="K90" s="824"/>
      <c r="L90" s="824"/>
      <c r="M90" s="825"/>
      <c r="N90" s="52">
        <f>L87+L88+L89</f>
        <v>17820.295215055707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77221.279265241392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3815.0172440579149</v>
      </c>
      <c r="L36" s="270"/>
      <c r="M36" s="271">
        <v>2</v>
      </c>
      <c r="N36" s="272">
        <f>K36/M36</f>
        <v>1907.5086220289575</v>
      </c>
    </row>
    <row r="37" spans="1:14">
      <c r="A37" s="113" t="s">
        <v>303</v>
      </c>
      <c r="B37" s="836" t="str">
        <f>VLOOKUP(A37,EQUIPOS!A7:D154,3,FALSE)</f>
        <v>Retrocargador, pala de 1,1 m3 de capacidad, profundidad de excavación de 4.400 mm y una altura de 5.680 mm</v>
      </c>
      <c r="C37" s="837"/>
      <c r="D37" s="837"/>
      <c r="E37" s="837"/>
      <c r="F37" s="837"/>
      <c r="G37" s="837"/>
      <c r="H37" s="838"/>
      <c r="I37" s="267"/>
      <c r="J37" s="268"/>
      <c r="K37" s="269">
        <f>VLOOKUP(A37,EQUIPOS!A7:D164,4,FALSE)</f>
        <v>92372.748318393962</v>
      </c>
      <c r="L37" s="270"/>
      <c r="M37" s="271">
        <v>10</v>
      </c>
      <c r="N37" s="272">
        <f>K37/M37</f>
        <v>9237.2748318393969</v>
      </c>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267"/>
      <c r="J39" s="268"/>
      <c r="K39" s="269"/>
      <c r="L39" s="270"/>
      <c r="M39" s="271"/>
      <c r="N39" s="272"/>
    </row>
    <row r="40" spans="1:14">
      <c r="B40" s="836"/>
      <c r="C40" s="837"/>
      <c r="D40" s="837"/>
      <c r="E40" s="837"/>
      <c r="F40" s="837"/>
      <c r="G40" s="837"/>
      <c r="H40" s="838"/>
      <c r="I40" s="267"/>
      <c r="J40" s="268"/>
      <c r="K40" s="269"/>
      <c r="L40" s="270"/>
      <c r="M40" s="271"/>
      <c r="N40" s="272"/>
    </row>
    <row r="41" spans="1:14">
      <c r="B41" s="836"/>
      <c r="C41" s="837"/>
      <c r="D41" s="837"/>
      <c r="E41" s="837"/>
      <c r="F41" s="837"/>
      <c r="G41" s="837"/>
      <c r="H41" s="838"/>
      <c r="I41" s="267"/>
      <c r="J41" s="268"/>
      <c r="K41" s="269"/>
      <c r="L41" s="270"/>
      <c r="M41" s="271"/>
      <c r="N41" s="272"/>
    </row>
    <row r="42" spans="1:14">
      <c r="B42" s="836"/>
      <c r="C42" s="837"/>
      <c r="D42" s="837"/>
      <c r="E42" s="837"/>
      <c r="F42" s="837"/>
      <c r="G42" s="837"/>
      <c r="H42" s="838"/>
      <c r="I42" s="267"/>
      <c r="J42" s="268"/>
      <c r="K42" s="269"/>
      <c r="L42" s="270"/>
      <c r="M42" s="271"/>
      <c r="N42" s="272"/>
    </row>
    <row r="43" spans="1:14">
      <c r="B43" s="836"/>
      <c r="C43" s="837"/>
      <c r="D43" s="837"/>
      <c r="E43" s="837"/>
      <c r="F43" s="837"/>
      <c r="G43" s="837"/>
      <c r="H43" s="838"/>
      <c r="I43" s="267"/>
      <c r="J43" s="268"/>
      <c r="K43" s="269"/>
      <c r="L43" s="270"/>
      <c r="M43" s="271"/>
      <c r="N43" s="272"/>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0.05</v>
      </c>
      <c r="N46" s="344">
        <f>N80*M46</f>
        <v>301.39325850900497</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11446.176712377359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B63" s="46"/>
      <c r="C63" s="317"/>
      <c r="D63" s="317"/>
      <c r="E63" s="317"/>
      <c r="F63" s="317"/>
      <c r="G63" s="31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6027.8651701800991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17474.04188255746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3494.808376511492</v>
      </c>
      <c r="M87" s="858"/>
      <c r="N87" s="51"/>
    </row>
    <row r="88" spans="1:14">
      <c r="B88" s="89" t="s">
        <v>973</v>
      </c>
      <c r="C88" s="90"/>
      <c r="D88" s="90"/>
      <c r="E88" s="90"/>
      <c r="F88" s="90"/>
      <c r="G88" s="90"/>
      <c r="H88" s="90"/>
      <c r="I88" s="87"/>
      <c r="J88" s="88"/>
      <c r="K88" s="304">
        <v>0.05</v>
      </c>
      <c r="L88" s="857">
        <f>N82*K88</f>
        <v>873.70209412787301</v>
      </c>
      <c r="M88" s="858"/>
      <c r="N88" s="51"/>
    </row>
    <row r="89" spans="1:14" ht="15.75" thickBot="1">
      <c r="B89" s="91" t="s">
        <v>974</v>
      </c>
      <c r="C89" s="92"/>
      <c r="D89" s="92"/>
      <c r="E89" s="92"/>
      <c r="F89" s="92"/>
      <c r="G89" s="92"/>
      <c r="H89" s="92"/>
      <c r="I89" s="93"/>
      <c r="J89" s="94"/>
      <c r="K89" s="305">
        <v>0.05</v>
      </c>
      <c r="L89" s="859">
        <f>N82*K89</f>
        <v>873.70209412787301</v>
      </c>
      <c r="M89" s="860"/>
      <c r="N89" s="51"/>
    </row>
    <row r="90" spans="1:14" ht="15.75" thickBot="1">
      <c r="B90" s="823" t="s">
        <v>953</v>
      </c>
      <c r="C90" s="824"/>
      <c r="D90" s="824"/>
      <c r="E90" s="824"/>
      <c r="F90" s="824"/>
      <c r="G90" s="824"/>
      <c r="H90" s="824"/>
      <c r="I90" s="824"/>
      <c r="J90" s="824"/>
      <c r="K90" s="824"/>
      <c r="L90" s="824"/>
      <c r="M90" s="825"/>
      <c r="N90" s="52">
        <f>L87+L88+L89</f>
        <v>5242.2125647672383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22716.254447324696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1603</v>
      </c>
      <c r="B36" s="836" t="str">
        <f>VLOOKUP(A36,EQUIPOS!A6:D154,3,FALSE)</f>
        <v>Derretidora de asfalto (crafco o similar)</v>
      </c>
      <c r="C36" s="837"/>
      <c r="D36" s="837"/>
      <c r="E36" s="837"/>
      <c r="F36" s="837"/>
      <c r="G36" s="837"/>
      <c r="H36" s="838"/>
      <c r="I36" s="267"/>
      <c r="J36" s="268"/>
      <c r="K36" s="269">
        <f>VLOOKUP(A36,EQUIPOS!A6:D163,4,FALSE)</f>
        <v>2084.7233264496144</v>
      </c>
      <c r="L36" s="270"/>
      <c r="M36" s="271">
        <v>60</v>
      </c>
      <c r="N36" s="272">
        <f>K36/M36</f>
        <v>34.74538877416024</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60</v>
      </c>
      <c r="N37" s="272">
        <f>K37/M37</f>
        <v>89.956372516138259</v>
      </c>
    </row>
    <row r="38" spans="1:14">
      <c r="A38" t="s">
        <v>138</v>
      </c>
      <c r="B38" s="836" t="str">
        <f>VLOOKUP(A38,EQUIPOS!A8:D154,3,FALSE)</f>
        <v>Camioneta D-300</v>
      </c>
      <c r="C38" s="837"/>
      <c r="D38" s="837"/>
      <c r="E38" s="837"/>
      <c r="F38" s="837"/>
      <c r="G38" s="837"/>
      <c r="H38" s="838"/>
      <c r="I38" s="267"/>
      <c r="J38" s="268"/>
      <c r="K38" s="269">
        <f>VLOOKUP(A38,EQUIPOS!A8:D165,4,FALSE)</f>
        <v>46912.566766624717</v>
      </c>
      <c r="L38" s="270"/>
      <c r="M38" s="271">
        <v>60</v>
      </c>
      <c r="N38" s="272">
        <f>K38/M38</f>
        <v>781.87611277707867</v>
      </c>
    </row>
    <row r="39" spans="1:14">
      <c r="B39" s="836"/>
      <c r="C39" s="837"/>
      <c r="D39" s="837"/>
      <c r="E39" s="837"/>
      <c r="F39" s="837"/>
      <c r="G39" s="837"/>
      <c r="H39" s="838"/>
      <c r="I39" s="267"/>
      <c r="J39" s="268"/>
      <c r="K39" s="269"/>
      <c r="L39" s="270"/>
      <c r="M39" s="271"/>
      <c r="N39" s="272"/>
    </row>
    <row r="40" spans="1:14">
      <c r="B40" s="836"/>
      <c r="C40" s="837"/>
      <c r="D40" s="837"/>
      <c r="E40" s="837"/>
      <c r="F40" s="837"/>
      <c r="G40" s="837"/>
      <c r="H40" s="838"/>
      <c r="I40" s="267"/>
      <c r="J40" s="268"/>
      <c r="K40" s="269"/>
      <c r="L40" s="270"/>
      <c r="M40" s="271"/>
      <c r="N40" s="272"/>
    </row>
    <row r="41" spans="1:14">
      <c r="B41" s="836"/>
      <c r="C41" s="837"/>
      <c r="D41" s="837"/>
      <c r="E41" s="837"/>
      <c r="F41" s="837"/>
      <c r="G41" s="837"/>
      <c r="H41" s="838"/>
      <c r="I41" s="267"/>
      <c r="J41" s="268"/>
      <c r="K41" s="269"/>
      <c r="L41" s="270"/>
      <c r="M41" s="271"/>
      <c r="N41" s="272"/>
    </row>
    <row r="42" spans="1:14">
      <c r="B42" s="836"/>
      <c r="C42" s="837"/>
      <c r="D42" s="837"/>
      <c r="E42" s="837"/>
      <c r="F42" s="837"/>
      <c r="G42" s="837"/>
      <c r="H42" s="838"/>
      <c r="I42" s="267"/>
      <c r="J42" s="268"/>
      <c r="K42" s="269"/>
      <c r="L42" s="270"/>
      <c r="M42" s="271"/>
      <c r="N42" s="272"/>
    </row>
    <row r="43" spans="1:14">
      <c r="B43" s="836"/>
      <c r="C43" s="837"/>
      <c r="D43" s="837"/>
      <c r="E43" s="837"/>
      <c r="F43" s="837"/>
      <c r="G43" s="837"/>
      <c r="H43" s="838"/>
      <c r="I43" s="267"/>
      <c r="J43" s="268"/>
      <c r="K43" s="269"/>
      <c r="L43" s="270"/>
      <c r="M43" s="271"/>
      <c r="N43" s="272"/>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0.05</v>
      </c>
      <c r="N46" s="344">
        <f>N80*M46</f>
        <v>24.152836834834165</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930.73071090221129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1334.3828327572014</v>
      </c>
      <c r="N53" s="272">
        <f>K53*M53</f>
        <v>160.12593993086418</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4">
        <f>SUM(N53:N57)</f>
        <v>160.12593993086418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B63" s="46"/>
      <c r="C63" s="317"/>
      <c r="D63" s="317"/>
      <c r="E63" s="317"/>
      <c r="F63" s="317"/>
      <c r="G63" s="31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1">
        <f>SUM(N74:N79)</f>
        <v>483.05673669668329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1573.9133875297589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4"/>
      <c r="J86" s="334"/>
      <c r="K86" s="302" t="s">
        <v>970</v>
      </c>
      <c r="L86" s="853" t="s">
        <v>971</v>
      </c>
      <c r="M86" s="854"/>
      <c r="N86" s="303"/>
    </row>
    <row r="87" spans="1:14">
      <c r="B87" s="855" t="s">
        <v>972</v>
      </c>
      <c r="C87" s="856"/>
      <c r="D87" s="856"/>
      <c r="E87" s="856"/>
      <c r="F87" s="856"/>
      <c r="G87" s="856"/>
      <c r="H87" s="856"/>
      <c r="I87" s="87"/>
      <c r="J87" s="88"/>
      <c r="K87" s="304">
        <v>0.2</v>
      </c>
      <c r="L87" s="857">
        <f>N82*K87</f>
        <v>314.78267750595182</v>
      </c>
      <c r="M87" s="858"/>
      <c r="N87" s="51"/>
    </row>
    <row r="88" spans="1:14">
      <c r="B88" s="89" t="s">
        <v>973</v>
      </c>
      <c r="C88" s="90"/>
      <c r="D88" s="90"/>
      <c r="E88" s="90"/>
      <c r="F88" s="90"/>
      <c r="G88" s="90"/>
      <c r="H88" s="90"/>
      <c r="I88" s="87"/>
      <c r="J88" s="88"/>
      <c r="K88" s="304">
        <v>0.05</v>
      </c>
      <c r="L88" s="857">
        <f>N82*K88</f>
        <v>78.695669376487956</v>
      </c>
      <c r="M88" s="858"/>
      <c r="N88" s="51"/>
    </row>
    <row r="89" spans="1:14" ht="15.75" thickBot="1">
      <c r="B89" s="91" t="s">
        <v>974</v>
      </c>
      <c r="C89" s="92"/>
      <c r="D89" s="92"/>
      <c r="E89" s="92"/>
      <c r="F89" s="92"/>
      <c r="G89" s="92"/>
      <c r="H89" s="92"/>
      <c r="I89" s="93"/>
      <c r="J89" s="94"/>
      <c r="K89" s="305">
        <v>0.05</v>
      </c>
      <c r="L89" s="859">
        <f>N82*K89</f>
        <v>78.695669376487956</v>
      </c>
      <c r="M89" s="860"/>
      <c r="N89" s="51"/>
    </row>
    <row r="90" spans="1:14" ht="15.75" thickBot="1">
      <c r="B90" s="823" t="s">
        <v>953</v>
      </c>
      <c r="C90" s="824"/>
      <c r="D90" s="824"/>
      <c r="E90" s="824"/>
      <c r="F90" s="824"/>
      <c r="G90" s="824"/>
      <c r="H90" s="824"/>
      <c r="I90" s="824"/>
      <c r="J90" s="824"/>
      <c r="K90" s="824"/>
      <c r="L90" s="824"/>
      <c r="M90" s="825"/>
      <c r="N90" s="52">
        <f>L87+L88+L89</f>
        <v>472.17401625892774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8">
        <f>N82+N90</f>
        <v>2046.0874037886865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1" t="s">
        <v>2221</v>
      </c>
      <c r="C123" s="393"/>
      <c r="D123" s="393"/>
      <c r="E123" s="57"/>
      <c r="F123" s="57"/>
      <c r="G123" s="57"/>
      <c r="H123" s="57"/>
      <c r="I123" s="57"/>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1603</v>
      </c>
      <c r="B36" s="836" t="str">
        <f>VLOOKUP(A36,EQUIPOS!A6:D154,3,FALSE)</f>
        <v>Derretidora de asfalto (crafco o similar)</v>
      </c>
      <c r="C36" s="837"/>
      <c r="D36" s="837"/>
      <c r="E36" s="837"/>
      <c r="F36" s="837"/>
      <c r="G36" s="837"/>
      <c r="H36" s="838"/>
      <c r="I36" s="267"/>
      <c r="J36" s="268"/>
      <c r="K36" s="269">
        <f>VLOOKUP(A36,EQUIPOS!A6:D163,4,FALSE)</f>
        <v>2084.7233264496144</v>
      </c>
      <c r="L36" s="270"/>
      <c r="M36" s="271">
        <v>60</v>
      </c>
      <c r="N36" s="272">
        <f t="shared" ref="N36:N39" si="0">K36/M36</f>
        <v>34.74538877416024</v>
      </c>
    </row>
    <row r="37" spans="1:14">
      <c r="A37" s="113" t="s">
        <v>324</v>
      </c>
      <c r="B37" s="836" t="str">
        <f>VLOOKUP(A37,EQUIPOS!A7:D154,3,FALSE)</f>
        <v xml:space="preserve">Ruteadora </v>
      </c>
      <c r="C37" s="837"/>
      <c r="D37" s="837"/>
      <c r="E37" s="837"/>
      <c r="F37" s="837"/>
      <c r="G37" s="837"/>
      <c r="H37" s="838"/>
      <c r="I37" s="267"/>
      <c r="J37" s="268"/>
      <c r="K37" s="269">
        <f>VLOOKUP(A37,EQUIPOS!A7:D164,4,FALSE)</f>
        <v>1560.6888725691454</v>
      </c>
      <c r="L37" s="270"/>
      <c r="M37" s="271">
        <v>60</v>
      </c>
      <c r="N37" s="272">
        <f t="shared" si="0"/>
        <v>26.011481209485755</v>
      </c>
    </row>
    <row r="38" spans="1:14">
      <c r="A38" t="s">
        <v>176</v>
      </c>
      <c r="B38" s="836" t="str">
        <f>VLOOKUP(A38,EQUIPOS!A8:D154,3,FALSE)</f>
        <v xml:space="preserve">Compresor (barrido y soplado)
</v>
      </c>
      <c r="C38" s="837"/>
      <c r="D38" s="837"/>
      <c r="E38" s="837"/>
      <c r="F38" s="837"/>
      <c r="G38" s="837"/>
      <c r="H38" s="838"/>
      <c r="I38" s="267"/>
      <c r="J38" s="268"/>
      <c r="K38" s="269">
        <f>VLOOKUP(A38,EQUIPOS!A8:D165,4,FALSE)</f>
        <v>5397.3823509682952</v>
      </c>
      <c r="L38" s="270"/>
      <c r="M38" s="271">
        <v>60</v>
      </c>
      <c r="N38" s="272">
        <f t="shared" si="0"/>
        <v>89.956372516138259</v>
      </c>
    </row>
    <row r="39" spans="1:14">
      <c r="A39" t="s">
        <v>138</v>
      </c>
      <c r="B39" s="836" t="str">
        <f>VLOOKUP(A39,EQUIPOS!A9:D154,3,FALSE)</f>
        <v>Camioneta D-300</v>
      </c>
      <c r="C39" s="837"/>
      <c r="D39" s="837"/>
      <c r="E39" s="837"/>
      <c r="F39" s="837"/>
      <c r="G39" s="837"/>
      <c r="H39" s="838"/>
      <c r="I39" s="267"/>
      <c r="J39" s="268"/>
      <c r="K39" s="269">
        <f>VLOOKUP(A39,EQUIPOS!A9:D166,4,FALSE)</f>
        <v>46912.566766624717</v>
      </c>
      <c r="L39" s="270"/>
      <c r="M39" s="271">
        <v>60</v>
      </c>
      <c r="N39" s="272">
        <f t="shared" si="0"/>
        <v>781.87611277707867</v>
      </c>
    </row>
    <row r="40" spans="1:14">
      <c r="B40" s="836"/>
      <c r="C40" s="837"/>
      <c r="D40" s="837"/>
      <c r="E40" s="837"/>
      <c r="F40" s="837"/>
      <c r="G40" s="837"/>
      <c r="H40" s="838"/>
      <c r="I40" s="267"/>
      <c r="J40" s="268"/>
      <c r="K40" s="269"/>
      <c r="L40" s="270"/>
      <c r="M40" s="271"/>
      <c r="N40" s="272"/>
    </row>
    <row r="41" spans="1:14">
      <c r="B41" s="836"/>
      <c r="C41" s="837"/>
      <c r="D41" s="837"/>
      <c r="E41" s="837"/>
      <c r="F41" s="837"/>
      <c r="G41" s="837"/>
      <c r="H41" s="838"/>
      <c r="I41" s="267"/>
      <c r="J41" s="268"/>
      <c r="K41" s="269"/>
      <c r="L41" s="270"/>
      <c r="M41" s="271"/>
      <c r="N41" s="272"/>
    </row>
    <row r="42" spans="1:14">
      <c r="B42" s="836"/>
      <c r="C42" s="837"/>
      <c r="D42" s="837"/>
      <c r="E42" s="837"/>
      <c r="F42" s="837"/>
      <c r="G42" s="837"/>
      <c r="H42" s="838"/>
      <c r="I42" s="267"/>
      <c r="J42" s="268"/>
      <c r="K42" s="269"/>
      <c r="L42" s="270"/>
      <c r="M42" s="271"/>
      <c r="N42" s="272"/>
    </row>
    <row r="43" spans="1:14">
      <c r="B43" s="836"/>
      <c r="C43" s="837"/>
      <c r="D43" s="837"/>
      <c r="E43" s="837"/>
      <c r="F43" s="837"/>
      <c r="G43" s="837"/>
      <c r="H43" s="838"/>
      <c r="I43" s="267"/>
      <c r="J43" s="268"/>
      <c r="K43" s="269"/>
      <c r="L43" s="270"/>
      <c r="M43" s="271"/>
      <c r="N43" s="272"/>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0.05</v>
      </c>
      <c r="N46" s="344">
        <f>N84*M46</f>
        <v>24.152836834834165</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956.74219211169714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60178.049320422819</v>
      </c>
      <c r="N53" s="272">
        <f t="shared" ref="N53:N54" si="1">K53*M53</f>
        <v>421.24634524295976</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1334.3828327572014</v>
      </c>
      <c r="N54" s="272">
        <f t="shared" si="1"/>
        <v>160.12593993086418</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18"/>
      <c r="C61" s="819"/>
      <c r="D61" s="819"/>
      <c r="E61" s="819"/>
      <c r="F61" s="819"/>
      <c r="G61" s="819"/>
      <c r="H61" s="819"/>
      <c r="I61" s="820"/>
      <c r="J61" s="42"/>
      <c r="K61" s="44"/>
      <c r="L61" s="821"/>
      <c r="M61" s="822"/>
      <c r="N61" s="45"/>
    </row>
    <row r="62" spans="1:14" ht="15.75" thickBot="1">
      <c r="B62" s="823" t="s">
        <v>953</v>
      </c>
      <c r="C62" s="824"/>
      <c r="D62" s="824"/>
      <c r="E62" s="824"/>
      <c r="F62" s="824"/>
      <c r="G62" s="824"/>
      <c r="H62" s="824"/>
      <c r="I62" s="824"/>
      <c r="J62" s="824"/>
      <c r="K62" s="824"/>
      <c r="L62" s="824"/>
      <c r="M62" s="825"/>
      <c r="N62" s="394">
        <f>SUM(N53:N61)</f>
        <v>581.37228517382391</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6" t="s">
        <v>961</v>
      </c>
      <c r="M66" s="799"/>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7">
        <f>VLOOKUP(A67,TRANSPORTE!A6:D120,4,FALSE)</f>
        <v>1225.9744865717296</v>
      </c>
      <c r="M67" s="828"/>
      <c r="N67" s="287">
        <f>L67*K67</f>
        <v>8.5818214060021081</v>
      </c>
    </row>
    <row r="68" spans="1:15">
      <c r="B68" s="46"/>
      <c r="C68" s="47"/>
      <c r="D68" s="47"/>
      <c r="E68" s="47"/>
      <c r="F68" s="47"/>
      <c r="G68" s="47"/>
      <c r="H68" s="311"/>
      <c r="I68" s="279"/>
      <c r="J68" s="286"/>
      <c r="K68" s="279"/>
      <c r="L68" s="827"/>
      <c r="M68" s="828"/>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2"/>
      <c r="M72" s="813"/>
      <c r="N72" s="127"/>
    </row>
    <row r="73" spans="1:15" ht="15.75" thickBot="1">
      <c r="B73" s="829" t="s">
        <v>953</v>
      </c>
      <c r="C73" s="830"/>
      <c r="D73" s="830"/>
      <c r="E73" s="830"/>
      <c r="F73" s="830"/>
      <c r="G73" s="830"/>
      <c r="H73" s="830"/>
      <c r="I73" s="830"/>
      <c r="J73" s="830"/>
      <c r="K73" s="830"/>
      <c r="L73" s="830"/>
      <c r="M73" s="831"/>
      <c r="N73" s="104">
        <f>N67+N68+N69+N70+N71</f>
        <v>8.5818214060021081</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49" t="s">
        <v>963</v>
      </c>
      <c r="C77" s="850"/>
      <c r="D77" s="850"/>
      <c r="E77" s="850"/>
      <c r="F77" s="850"/>
      <c r="G77" s="850"/>
      <c r="H77" s="850"/>
      <c r="I77" s="73" t="s">
        <v>964</v>
      </c>
      <c r="J77" s="75" t="s">
        <v>1410</v>
      </c>
      <c r="K77" s="74" t="s">
        <v>966</v>
      </c>
      <c r="L77" s="851" t="s">
        <v>950</v>
      </c>
      <c r="M77" s="852"/>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0"/>
      <c r="C83" s="811"/>
      <c r="D83" s="811"/>
      <c r="E83" s="811"/>
      <c r="F83" s="811"/>
      <c r="G83" s="811"/>
      <c r="H83" s="811"/>
      <c r="I83" s="126"/>
      <c r="J83" s="126"/>
      <c r="K83" s="126"/>
      <c r="L83" s="911"/>
      <c r="M83" s="911"/>
      <c r="N83" s="45"/>
    </row>
    <row r="84" spans="1:14" ht="15.75" thickBot="1">
      <c r="B84" s="829" t="s">
        <v>953</v>
      </c>
      <c r="C84" s="830"/>
      <c r="D84" s="830"/>
      <c r="E84" s="830"/>
      <c r="F84" s="830"/>
      <c r="G84" s="830"/>
      <c r="H84" s="830"/>
      <c r="I84" s="830"/>
      <c r="J84" s="830"/>
      <c r="K84" s="830"/>
      <c r="L84" s="830"/>
      <c r="M84" s="831"/>
      <c r="N84" s="301">
        <f>SUM(N78:N83)</f>
        <v>483.05673669668329</v>
      </c>
    </row>
    <row r="85" spans="1:14" ht="15.75" thickBot="1">
      <c r="B85" s="33"/>
      <c r="C85" s="34"/>
      <c r="D85" s="34"/>
      <c r="E85" s="34"/>
      <c r="F85" s="34"/>
      <c r="G85" s="34"/>
      <c r="H85" s="34"/>
      <c r="I85" s="34"/>
      <c r="J85" s="34"/>
      <c r="K85" s="34"/>
      <c r="L85" s="34"/>
      <c r="M85" s="34"/>
      <c r="N85" s="35"/>
    </row>
    <row r="86" spans="1:14" ht="15.75" thickBot="1">
      <c r="B86" s="823" t="s">
        <v>967</v>
      </c>
      <c r="C86" s="824"/>
      <c r="D86" s="824"/>
      <c r="E86" s="824"/>
      <c r="F86" s="824"/>
      <c r="G86" s="824"/>
      <c r="H86" s="824"/>
      <c r="I86" s="824"/>
      <c r="J86" s="824"/>
      <c r="K86" s="824"/>
      <c r="L86" s="824"/>
      <c r="M86" s="825"/>
      <c r="N86" s="99">
        <f>N48+N62+N73+N84</f>
        <v>2029.7530353882062</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4" t="s">
        <v>969</v>
      </c>
      <c r="C90" s="815"/>
      <c r="D90" s="815"/>
      <c r="E90" s="815"/>
      <c r="F90" s="815"/>
      <c r="G90" s="815"/>
      <c r="H90" s="815"/>
      <c r="I90" s="314"/>
      <c r="J90" s="334"/>
      <c r="K90" s="302" t="s">
        <v>970</v>
      </c>
      <c r="L90" s="853" t="s">
        <v>971</v>
      </c>
      <c r="M90" s="854"/>
      <c r="N90" s="303"/>
    </row>
    <row r="91" spans="1:14">
      <c r="B91" s="855" t="s">
        <v>972</v>
      </c>
      <c r="C91" s="856"/>
      <c r="D91" s="856"/>
      <c r="E91" s="856"/>
      <c r="F91" s="856"/>
      <c r="G91" s="856"/>
      <c r="H91" s="856"/>
      <c r="I91" s="87"/>
      <c r="J91" s="88"/>
      <c r="K91" s="304">
        <v>0.2</v>
      </c>
      <c r="L91" s="857">
        <f>N86*K91</f>
        <v>405.95060707764128</v>
      </c>
      <c r="M91" s="858"/>
      <c r="N91" s="51"/>
    </row>
    <row r="92" spans="1:14">
      <c r="B92" s="89" t="s">
        <v>973</v>
      </c>
      <c r="C92" s="90"/>
      <c r="D92" s="90"/>
      <c r="E92" s="90"/>
      <c r="F92" s="90"/>
      <c r="G92" s="90"/>
      <c r="H92" s="90"/>
      <c r="I92" s="87"/>
      <c r="J92" s="88"/>
      <c r="K92" s="304">
        <v>0.05</v>
      </c>
      <c r="L92" s="857">
        <f>N86*K92</f>
        <v>101.48765176941032</v>
      </c>
      <c r="M92" s="858"/>
      <c r="N92" s="51"/>
    </row>
    <row r="93" spans="1:14" ht="15.75" thickBot="1">
      <c r="B93" s="91" t="s">
        <v>974</v>
      </c>
      <c r="C93" s="92"/>
      <c r="D93" s="92"/>
      <c r="E93" s="92"/>
      <c r="F93" s="92"/>
      <c r="G93" s="92"/>
      <c r="H93" s="92"/>
      <c r="I93" s="93"/>
      <c r="J93" s="94"/>
      <c r="K93" s="305">
        <v>0.05</v>
      </c>
      <c r="L93" s="859">
        <f>N86*K93</f>
        <v>101.48765176941032</v>
      </c>
      <c r="M93" s="860"/>
      <c r="N93" s="51"/>
    </row>
    <row r="94" spans="1:14" ht="15.75" thickBot="1">
      <c r="B94" s="823" t="s">
        <v>953</v>
      </c>
      <c r="C94" s="824"/>
      <c r="D94" s="824"/>
      <c r="E94" s="824"/>
      <c r="F94" s="824"/>
      <c r="G94" s="824"/>
      <c r="H94" s="824"/>
      <c r="I94" s="824"/>
      <c r="J94" s="824"/>
      <c r="K94" s="824"/>
      <c r="L94" s="824"/>
      <c r="M94" s="825"/>
      <c r="N94" s="52">
        <f>L91+L92+L93</f>
        <v>608.92591061646192</v>
      </c>
    </row>
    <row r="95" spans="1:14" ht="15.75" thickBot="1">
      <c r="B95" s="33"/>
      <c r="C95" s="34"/>
      <c r="D95" s="34"/>
      <c r="E95" s="34"/>
      <c r="F95" s="34"/>
      <c r="G95" s="34"/>
      <c r="H95" s="34"/>
      <c r="I95" s="34"/>
      <c r="J95" s="34"/>
      <c r="K95" s="34"/>
      <c r="L95" s="34"/>
      <c r="M95" s="34"/>
      <c r="N95" s="35"/>
    </row>
    <row r="96" spans="1:14" ht="15.75" thickBot="1">
      <c r="A96" t="s">
        <v>2016</v>
      </c>
      <c r="B96" s="823" t="s">
        <v>975</v>
      </c>
      <c r="C96" s="824"/>
      <c r="D96" s="824"/>
      <c r="E96" s="824"/>
      <c r="F96" s="824"/>
      <c r="G96" s="824"/>
      <c r="H96" s="824"/>
      <c r="I96" s="824"/>
      <c r="J96" s="824"/>
      <c r="K96" s="824"/>
      <c r="L96" s="824"/>
      <c r="M96" s="825"/>
      <c r="N96" s="188">
        <f>N86+N94</f>
        <v>2638.678946004668</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1" t="s">
        <v>2218</v>
      </c>
      <c r="C113" s="862"/>
      <c r="D113" s="862"/>
      <c r="E113" s="862"/>
      <c r="F113" s="862"/>
      <c r="G113" s="862"/>
      <c r="H113" s="862"/>
      <c r="I113" s="862"/>
      <c r="J113" s="862"/>
      <c r="K113" s="862"/>
      <c r="L113" s="862"/>
      <c r="M113" s="862"/>
      <c r="N113" s="863"/>
    </row>
    <row r="114" spans="2:14" ht="15" customHeight="1">
      <c r="B114" s="861"/>
      <c r="C114" s="862"/>
      <c r="D114" s="862"/>
      <c r="E114" s="862"/>
      <c r="F114" s="862"/>
      <c r="G114" s="862"/>
      <c r="H114" s="862"/>
      <c r="I114" s="862"/>
      <c r="J114" s="862"/>
      <c r="K114" s="862"/>
      <c r="L114" s="862"/>
      <c r="M114" s="862"/>
      <c r="N114" s="863"/>
    </row>
    <row r="115" spans="2:14" ht="30" customHeight="1">
      <c r="B115" s="864" t="s">
        <v>2219</v>
      </c>
      <c r="C115" s="865"/>
      <c r="D115" s="865"/>
      <c r="E115" s="865"/>
      <c r="F115" s="865"/>
      <c r="G115" s="865"/>
      <c r="H115" s="865"/>
      <c r="I115" s="865"/>
      <c r="J115" s="865"/>
      <c r="K115" s="865"/>
      <c r="L115" s="865"/>
      <c r="M115" s="865"/>
      <c r="N115" s="866"/>
    </row>
    <row r="116" spans="2:14">
      <c r="B116" s="864"/>
      <c r="C116" s="865"/>
      <c r="D116" s="865"/>
      <c r="E116" s="865"/>
      <c r="F116" s="865"/>
      <c r="G116" s="865"/>
      <c r="H116" s="865"/>
      <c r="I116" s="865"/>
      <c r="J116" s="865"/>
      <c r="K116" s="865"/>
      <c r="L116" s="865"/>
      <c r="M116" s="865"/>
      <c r="N116" s="866"/>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0"/>
      <c r="K126" s="800"/>
      <c r="L126" s="800"/>
      <c r="M126" s="800"/>
      <c r="N126" s="801"/>
    </row>
    <row r="127" spans="2:14" ht="15.75" thickBot="1">
      <c r="B127" s="261" t="s">
        <v>2221</v>
      </c>
      <c r="C127" s="393"/>
      <c r="D127" s="393"/>
      <c r="E127" s="57"/>
      <c r="F127" s="57"/>
      <c r="G127" s="57"/>
      <c r="H127" s="57"/>
      <c r="I127" s="57"/>
      <c r="J127" s="802"/>
      <c r="K127" s="802"/>
      <c r="L127" s="802"/>
      <c r="M127" s="802"/>
      <c r="N127"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1900.1602955365699</v>
      </c>
      <c r="L36" s="270"/>
      <c r="M36" s="271">
        <v>6.25</v>
      </c>
      <c r="N36" s="272">
        <f t="shared" ref="N36:N41" si="0">K36/M36</f>
        <v>304.02564728585116</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50</v>
      </c>
      <c r="N37" s="272">
        <f t="shared" si="0"/>
        <v>107.9476470193659</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67"/>
      <c r="J38" s="268"/>
      <c r="K38" s="269">
        <f>VLOOKUP(A38,EQUIPOS!A8:D165,4,FALSE)</f>
        <v>21436.576579116205</v>
      </c>
      <c r="L38" s="270"/>
      <c r="M38" s="271">
        <v>3.75</v>
      </c>
      <c r="N38" s="272">
        <f t="shared" si="0"/>
        <v>5716.420421097655</v>
      </c>
    </row>
    <row r="39" spans="1:14">
      <c r="A39" t="s">
        <v>228</v>
      </c>
      <c r="B39" s="836" t="str">
        <f>VLOOKUP(A39,EQUIPOS!A9:D154,3,FALSE)</f>
        <v xml:space="preserve">Formaleta metálica (concreto hidráulico)
</v>
      </c>
      <c r="C39" s="837"/>
      <c r="D39" s="837"/>
      <c r="E39" s="837"/>
      <c r="F39" s="837"/>
      <c r="G39" s="837"/>
      <c r="H39" s="838"/>
      <c r="I39" s="267"/>
      <c r="J39" s="268"/>
      <c r="K39" s="269">
        <f>VLOOKUP(A39,EQUIPOS!A9:D166,4,FALSE)</f>
        <v>3976.4943933083182</v>
      </c>
      <c r="L39" s="270"/>
      <c r="M39" s="271">
        <v>6.25</v>
      </c>
      <c r="N39" s="272">
        <f t="shared" si="0"/>
        <v>636.2391029293309</v>
      </c>
    </row>
    <row r="40" spans="1:14">
      <c r="A40" t="s">
        <v>301</v>
      </c>
      <c r="B40" s="836" t="str">
        <f>VLOOKUP(A40,EQUIPOS!A10:D154,3,FALSE)</f>
        <v>Regla vibratoria, de longitud de 3 a 5 m, motor de 3600 rpm, potencia 6 HP</v>
      </c>
      <c r="C40" s="837"/>
      <c r="D40" s="837"/>
      <c r="E40" s="837"/>
      <c r="F40" s="837"/>
      <c r="G40" s="837"/>
      <c r="H40" s="838"/>
      <c r="I40" s="267"/>
      <c r="J40" s="268"/>
      <c r="K40" s="269">
        <f>VLOOKUP(A40,EQUIPOS!A10:D167,4,FALSE)</f>
        <v>3316.463854209434</v>
      </c>
      <c r="L40" s="270"/>
      <c r="M40" s="271">
        <v>6.25</v>
      </c>
      <c r="N40" s="272">
        <f t="shared" si="0"/>
        <v>530.6342166735094</v>
      </c>
    </row>
    <row r="41" spans="1:14">
      <c r="A41" t="s">
        <v>363</v>
      </c>
      <c r="B41" s="836" t="str">
        <f>VLOOKUP(A41,EQUIPOS!A11:D155,3,FALSE)</f>
        <v>Vibrador de concreto, Motor de 3 hp a 18.000 rpm Mangueras de 4 mt</v>
      </c>
      <c r="C41" s="837"/>
      <c r="D41" s="837"/>
      <c r="E41" s="837"/>
      <c r="F41" s="837"/>
      <c r="G41" s="837"/>
      <c r="H41" s="838"/>
      <c r="I41" s="267"/>
      <c r="J41" s="268"/>
      <c r="K41" s="269">
        <f>VLOOKUP(A41,EQUIPOS!A11:D168,4,FALSE)</f>
        <v>7488.4352485798272</v>
      </c>
      <c r="L41" s="270"/>
      <c r="M41" s="271">
        <v>6.25</v>
      </c>
      <c r="N41" s="272">
        <f t="shared" si="0"/>
        <v>1198.1496397727724</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N83*M46</f>
        <v>1089.639417228816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9583.0560920073003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3309.3354910431121</v>
      </c>
      <c r="N53" s="272">
        <f>K53*M53</f>
        <v>20300.321877926497</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2559.5029651726741</v>
      </c>
      <c r="N54" s="272">
        <f>K54*M54</f>
        <v>947.96406117506456</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1006.9984139113501</v>
      </c>
      <c r="N55" s="272">
        <f>K55*M55</f>
        <v>1118.8871265681669</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3990.8996824686301</v>
      </c>
      <c r="N56" s="272">
        <f>K56*M56</f>
        <v>4434.3329805207004</v>
      </c>
    </row>
    <row r="57" spans="1:14">
      <c r="A57" s="144" t="s">
        <v>778</v>
      </c>
      <c r="B57" s="818" t="str">
        <f>VLOOKUP(A57,MATERIALES!A7:D373,3,FALSE)</f>
        <v>Antisol blanco (presentación 20 kg)</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1" t="str">
        <f>VLOOKUP(A57,MATERIALES!A11:D649,2,FALSE)</f>
        <v>kg</v>
      </c>
      <c r="K57" s="44">
        <v>1.1200000000000001</v>
      </c>
      <c r="L57" s="827">
        <f>VLOOKUP(A57,MATERIALES!A4:D373,4,FALSE)</f>
        <v>6453.419693518671</v>
      </c>
      <c r="M57" s="828"/>
      <c r="N57" s="272">
        <f>K57*L57</f>
        <v>7227.8300567409124</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536595.82365521695</v>
      </c>
      <c r="N58" s="272">
        <f>K58*M58</f>
        <v>541961.78189176915</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575991.11799470044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6" t="s">
        <v>961</v>
      </c>
      <c r="M65" s="799"/>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7">
        <f>VLOOKUP(A66,TRANSPORTE!A5:D117,4,FALSE)</f>
        <v>1225.9744865717296</v>
      </c>
      <c r="M66" s="828"/>
      <c r="N66" s="287">
        <f>K66*L66</f>
        <v>1238.2342314374469</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f>N66+N67+N68+N69+N70</f>
        <v>1238.2342314374469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0"/>
      <c r="C82" s="811"/>
      <c r="D82" s="811"/>
      <c r="E82" s="811"/>
      <c r="F82" s="811"/>
      <c r="G82" s="811"/>
      <c r="H82" s="811"/>
      <c r="I82" s="126"/>
      <c r="J82" s="126"/>
      <c r="K82" s="126"/>
      <c r="L82" s="911"/>
      <c r="M82" s="911"/>
      <c r="N82" s="127"/>
    </row>
    <row r="83" spans="1:14" ht="15.75" thickBot="1">
      <c r="B83" s="829" t="s">
        <v>953</v>
      </c>
      <c r="C83" s="830"/>
      <c r="D83" s="830"/>
      <c r="E83" s="830"/>
      <c r="F83" s="830"/>
      <c r="G83" s="830"/>
      <c r="H83" s="830"/>
      <c r="I83" s="830"/>
      <c r="J83" s="830"/>
      <c r="K83" s="830"/>
      <c r="L83" s="830"/>
      <c r="M83" s="831"/>
      <c r="N83" s="460">
        <f>SUM(N77:N82)</f>
        <v>10896.394172288159</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597708.80249043333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4"/>
      <c r="J89" s="334"/>
      <c r="K89" s="302" t="s">
        <v>970</v>
      </c>
      <c r="L89" s="853" t="s">
        <v>971</v>
      </c>
      <c r="M89" s="854"/>
      <c r="N89" s="303"/>
    </row>
    <row r="90" spans="1:14">
      <c r="B90" s="855" t="s">
        <v>972</v>
      </c>
      <c r="C90" s="856"/>
      <c r="D90" s="856"/>
      <c r="E90" s="856"/>
      <c r="F90" s="856"/>
      <c r="G90" s="856"/>
      <c r="H90" s="856"/>
      <c r="I90" s="87"/>
      <c r="J90" s="88"/>
      <c r="K90" s="304">
        <v>0.2</v>
      </c>
      <c r="L90" s="857">
        <f>N85*K90</f>
        <v>119541.76049808667</v>
      </c>
      <c r="M90" s="858"/>
      <c r="N90" s="51"/>
    </row>
    <row r="91" spans="1:14">
      <c r="B91" s="89" t="s">
        <v>973</v>
      </c>
      <c r="C91" s="90"/>
      <c r="D91" s="90"/>
      <c r="E91" s="90"/>
      <c r="F91" s="90"/>
      <c r="G91" s="90"/>
      <c r="H91" s="90"/>
      <c r="I91" s="87"/>
      <c r="J91" s="88"/>
      <c r="K91" s="304">
        <v>0.05</v>
      </c>
      <c r="L91" s="857">
        <f>N85*K91</f>
        <v>29885.440124521669</v>
      </c>
      <c r="M91" s="858"/>
      <c r="N91" s="51"/>
    </row>
    <row r="92" spans="1:14" ht="15.75" thickBot="1">
      <c r="B92" s="91" t="s">
        <v>974</v>
      </c>
      <c r="C92" s="92"/>
      <c r="D92" s="92"/>
      <c r="E92" s="92"/>
      <c r="F92" s="92"/>
      <c r="G92" s="92"/>
      <c r="H92" s="92"/>
      <c r="I92" s="93"/>
      <c r="J92" s="94"/>
      <c r="K92" s="305">
        <v>0.05</v>
      </c>
      <c r="L92" s="859">
        <f>N85*K92</f>
        <v>29885.440124521669</v>
      </c>
      <c r="M92" s="860"/>
      <c r="N92" s="51"/>
    </row>
    <row r="93" spans="1:14" ht="15.75" thickBot="1">
      <c r="B93" s="823" t="s">
        <v>953</v>
      </c>
      <c r="C93" s="824"/>
      <c r="D93" s="824"/>
      <c r="E93" s="824"/>
      <c r="F93" s="824"/>
      <c r="G93" s="824"/>
      <c r="H93" s="824"/>
      <c r="I93" s="824"/>
      <c r="J93" s="824"/>
      <c r="K93" s="824"/>
      <c r="L93" s="824"/>
      <c r="M93" s="825"/>
      <c r="N93" s="52">
        <f>L90+L91+L92</f>
        <v>179312.64074713</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777021.44323756336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0"/>
      <c r="K125" s="800"/>
      <c r="L125" s="800"/>
      <c r="M125" s="800"/>
      <c r="N125" s="801"/>
    </row>
    <row r="126" spans="2:14" ht="15.75" customHeight="1" thickBot="1">
      <c r="B126" s="261" t="s">
        <v>2221</v>
      </c>
      <c r="C126" s="393"/>
      <c r="D126" s="393"/>
      <c r="E126" s="57"/>
      <c r="F126" s="57"/>
      <c r="G126" s="57"/>
      <c r="H126" s="57"/>
      <c r="I126" s="57"/>
      <c r="J126" s="802"/>
      <c r="K126" s="802"/>
      <c r="L126" s="802"/>
      <c r="M126" s="802"/>
      <c r="N126" s="80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5.75" hidden="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1900.1602955365699</v>
      </c>
      <c r="L36" s="270"/>
      <c r="M36" s="271">
        <v>6.25</v>
      </c>
      <c r="N36" s="272">
        <f t="shared" ref="N36:N41" si="0">K36/M36</f>
        <v>304.02564728585116</v>
      </c>
    </row>
    <row r="37" spans="1:14">
      <c r="A37" s="113" t="s">
        <v>176</v>
      </c>
      <c r="B37" s="836" t="str">
        <f>VLOOKUP(A37,EQUIPOS!A7:D154,3,FALSE)</f>
        <v xml:space="preserve">Compresor (barrido y soplado)
</v>
      </c>
      <c r="C37" s="837"/>
      <c r="D37" s="837"/>
      <c r="E37" s="837"/>
      <c r="F37" s="837"/>
      <c r="G37" s="837"/>
      <c r="H37" s="838"/>
      <c r="I37" s="267"/>
      <c r="J37" s="268"/>
      <c r="K37" s="269">
        <f>VLOOKUP(A37,EQUIPOS!A7:D164,4,FALSE)</f>
        <v>5397.3823509682952</v>
      </c>
      <c r="L37" s="270"/>
      <c r="M37" s="271">
        <v>50</v>
      </c>
      <c r="N37" s="272">
        <f t="shared" si="0"/>
        <v>107.9476470193659</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67"/>
      <c r="J38" s="268"/>
      <c r="K38" s="269">
        <f>VLOOKUP(A38,EQUIPOS!A8:D165,4,FALSE)</f>
        <v>21436.576579116205</v>
      </c>
      <c r="L38" s="270"/>
      <c r="M38" s="271">
        <v>3.75</v>
      </c>
      <c r="N38" s="272">
        <f t="shared" si="0"/>
        <v>5716.420421097655</v>
      </c>
    </row>
    <row r="39" spans="1:14">
      <c r="A39" t="s">
        <v>228</v>
      </c>
      <c r="B39" s="836" t="str">
        <f>VLOOKUP(A39,EQUIPOS!A9:D154,3,FALSE)</f>
        <v xml:space="preserve">Formaleta metálica (concreto hidráulico)
</v>
      </c>
      <c r="C39" s="837"/>
      <c r="D39" s="837"/>
      <c r="E39" s="837"/>
      <c r="F39" s="837"/>
      <c r="G39" s="837"/>
      <c r="H39" s="838"/>
      <c r="I39" s="267"/>
      <c r="J39" s="268"/>
      <c r="K39" s="269">
        <f>VLOOKUP(A39,EQUIPOS!A9:D166,4,FALSE)</f>
        <v>3976.4943933083182</v>
      </c>
      <c r="L39" s="270"/>
      <c r="M39" s="271">
        <v>6.25</v>
      </c>
      <c r="N39" s="272">
        <f t="shared" si="0"/>
        <v>636.2391029293309</v>
      </c>
    </row>
    <row r="40" spans="1:14">
      <c r="A40" t="s">
        <v>301</v>
      </c>
      <c r="B40" s="836" t="str">
        <f>VLOOKUP(A40,EQUIPOS!A10:D154,3,FALSE)</f>
        <v>Regla vibratoria, de longitud de 3 a 5 m, motor de 3600 rpm, potencia 6 HP</v>
      </c>
      <c r="C40" s="837"/>
      <c r="D40" s="837"/>
      <c r="E40" s="837"/>
      <c r="F40" s="837"/>
      <c r="G40" s="837"/>
      <c r="H40" s="838"/>
      <c r="I40" s="267"/>
      <c r="J40" s="268"/>
      <c r="K40" s="269">
        <f>VLOOKUP(A40,EQUIPOS!A10:D167,4,FALSE)</f>
        <v>3316.463854209434</v>
      </c>
      <c r="L40" s="270"/>
      <c r="M40" s="271">
        <v>6.25</v>
      </c>
      <c r="N40" s="272">
        <f t="shared" si="0"/>
        <v>530.6342166735094</v>
      </c>
    </row>
    <row r="41" spans="1:14">
      <c r="A41" t="s">
        <v>363</v>
      </c>
      <c r="B41" s="836" t="str">
        <f>VLOOKUP(A41,EQUIPOS!A11:D155,3,FALSE)</f>
        <v>Vibrador de concreto, Motor de 3 hp a 18.000 rpm Mangueras de 4 mt</v>
      </c>
      <c r="C41" s="837"/>
      <c r="D41" s="837"/>
      <c r="E41" s="837"/>
      <c r="F41" s="837"/>
      <c r="G41" s="837"/>
      <c r="H41" s="838"/>
      <c r="I41" s="267"/>
      <c r="J41" s="268"/>
      <c r="K41" s="269">
        <f>VLOOKUP(A41,EQUIPOS!A11:D168,4,FALSE)</f>
        <v>7488.4352485798272</v>
      </c>
      <c r="L41" s="270"/>
      <c r="M41" s="271">
        <v>6.25</v>
      </c>
      <c r="N41" s="272">
        <f t="shared" si="0"/>
        <v>1198.1496397727724</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6"/>
      <c r="C44" s="837"/>
      <c r="D44" s="837"/>
      <c r="E44" s="837"/>
      <c r="F44" s="837"/>
      <c r="G44" s="837"/>
      <c r="H44" s="838"/>
      <c r="I44" s="839"/>
      <c r="J44" s="820"/>
      <c r="K44" s="269"/>
      <c r="L44" s="840"/>
      <c r="M44" s="841"/>
      <c r="N44" s="272"/>
    </row>
    <row r="45" spans="1:14">
      <c r="B45" s="836"/>
      <c r="C45" s="837"/>
      <c r="D45" s="837"/>
      <c r="E45" s="842"/>
      <c r="F45" s="837"/>
      <c r="G45" s="837"/>
      <c r="H45" s="838"/>
      <c r="I45" s="36"/>
      <c r="J45" s="37"/>
      <c r="K45" s="274"/>
      <c r="L45" s="276"/>
      <c r="M45" s="277"/>
      <c r="N45" s="278"/>
    </row>
    <row r="46" spans="1:14">
      <c r="B46" s="843" t="s">
        <v>952</v>
      </c>
      <c r="C46" s="844"/>
      <c r="D46" s="844"/>
      <c r="E46" s="38"/>
      <c r="F46" s="39"/>
      <c r="G46" s="39"/>
      <c r="H46" s="40"/>
      <c r="I46" s="36"/>
      <c r="J46" s="37"/>
      <c r="K46" s="279"/>
      <c r="L46" s="276"/>
      <c r="M46" s="401">
        <v>0.1</v>
      </c>
      <c r="N46" s="344">
        <f>N83*M46</f>
        <v>1089.639417228816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SUM(N36:N47)</f>
        <v>9583.0560920073003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3309.3354910431121</v>
      </c>
      <c r="N53" s="272">
        <f>K53*M53</f>
        <v>20300.321877926497</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18375.302498739555</v>
      </c>
      <c r="N54" s="272">
        <f>K54*M54</f>
        <v>20580.338798588302</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2559.5029651726741</v>
      </c>
      <c r="N55" s="272">
        <f>K55*M55</f>
        <v>947.96406117506456</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1006.9984139113501</v>
      </c>
      <c r="N56" s="272">
        <f>K56*M56</f>
        <v>1118.8871265681669</v>
      </c>
    </row>
    <row r="57" spans="1:14">
      <c r="A57" s="144" t="s">
        <v>646</v>
      </c>
      <c r="B57" s="818" t="str">
        <f>VLOOKUP(A57,MATERIALES!A7:D373,3,FALSE)</f>
        <v>Sello de silicona o sellador autonivelante</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1" t="s">
        <v>144</v>
      </c>
      <c r="K57" s="44">
        <v>1.1111111111111112</v>
      </c>
      <c r="L57" s="827">
        <f>VLOOKUP(A57,MATERIALES!A4:D373,4,FALSE)</f>
        <v>3990.8996824686301</v>
      </c>
      <c r="M57" s="828"/>
      <c r="N57" s="272">
        <f>K57*L57</f>
        <v>4434.3329805207004</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6453.419693518671</v>
      </c>
      <c r="N58" s="272">
        <f>K58*M58</f>
        <v>7227.8300567409124</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536595.82365521695</v>
      </c>
      <c r="N59" s="272">
        <f>K59*M59</f>
        <v>541961.78189176915</v>
      </c>
    </row>
    <row r="60" spans="1:14" ht="15.75" thickBot="1">
      <c r="B60" s="309"/>
      <c r="C60" s="310"/>
      <c r="D60" s="310"/>
      <c r="E60" s="310"/>
      <c r="F60" s="310"/>
      <c r="G60" s="310"/>
      <c r="H60" s="310"/>
      <c r="I60" s="310"/>
      <c r="J60" s="126"/>
      <c r="K60" s="126"/>
      <c r="L60" s="325"/>
      <c r="M60" s="324"/>
      <c r="N60" s="127"/>
    </row>
    <row r="61" spans="1:14" ht="15.75" thickBot="1">
      <c r="B61" s="823" t="s">
        <v>953</v>
      </c>
      <c r="C61" s="824"/>
      <c r="D61" s="824"/>
      <c r="E61" s="824"/>
      <c r="F61" s="824"/>
      <c r="G61" s="824"/>
      <c r="H61" s="824"/>
      <c r="I61" s="824"/>
      <c r="J61" s="824"/>
      <c r="K61" s="824"/>
      <c r="L61" s="824"/>
      <c r="M61" s="825"/>
      <c r="N61" s="394">
        <f>SUM(N53:N60)</f>
        <v>596571.45679328882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6" t="s">
        <v>961</v>
      </c>
      <c r="M65" s="799"/>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7">
        <f>VLOOKUP(A66,TRANSPORTE!A5:D117,4,FALSE)</f>
        <v>1225.9744865717296</v>
      </c>
      <c r="M66" s="828"/>
      <c r="N66" s="287">
        <f>K66*L66</f>
        <v>1238.2342314374469</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f>N66+N67+N68+N69+N70</f>
        <v>1238.2342314374469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0"/>
      <c r="C82" s="811"/>
      <c r="D82" s="811"/>
      <c r="E82" s="811"/>
      <c r="F82" s="811"/>
      <c r="G82" s="811"/>
      <c r="H82" s="811"/>
      <c r="I82" s="126"/>
      <c r="J82" s="126"/>
      <c r="K82" s="126"/>
      <c r="L82" s="911"/>
      <c r="M82" s="911"/>
      <c r="N82" s="45"/>
    </row>
    <row r="83" spans="1:14" ht="15.75" thickBot="1">
      <c r="B83" s="829" t="s">
        <v>953</v>
      </c>
      <c r="C83" s="830"/>
      <c r="D83" s="830"/>
      <c r="E83" s="830"/>
      <c r="F83" s="830"/>
      <c r="G83" s="830"/>
      <c r="H83" s="830"/>
      <c r="I83" s="830"/>
      <c r="J83" s="830"/>
      <c r="K83" s="830"/>
      <c r="L83" s="830"/>
      <c r="M83" s="831"/>
      <c r="N83" s="301">
        <f>SUM(N77:N82)</f>
        <v>10896.394172288159</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618289.1412890217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4"/>
      <c r="J89" s="334"/>
      <c r="K89" s="302" t="s">
        <v>970</v>
      </c>
      <c r="L89" s="853" t="s">
        <v>971</v>
      </c>
      <c r="M89" s="854"/>
      <c r="N89" s="303"/>
    </row>
    <row r="90" spans="1:14">
      <c r="B90" s="855" t="s">
        <v>972</v>
      </c>
      <c r="C90" s="856"/>
      <c r="D90" s="856"/>
      <c r="E90" s="856"/>
      <c r="F90" s="856"/>
      <c r="G90" s="856"/>
      <c r="H90" s="856"/>
      <c r="I90" s="87"/>
      <c r="J90" s="88"/>
      <c r="K90" s="304">
        <v>0.2</v>
      </c>
      <c r="L90" s="857">
        <f>N85*K90</f>
        <v>123657.82825780434</v>
      </c>
      <c r="M90" s="858"/>
      <c r="N90" s="51"/>
    </row>
    <row r="91" spans="1:14">
      <c r="B91" s="89" t="s">
        <v>973</v>
      </c>
      <c r="C91" s="90"/>
      <c r="D91" s="90"/>
      <c r="E91" s="90"/>
      <c r="F91" s="90"/>
      <c r="G91" s="90"/>
      <c r="H91" s="90"/>
      <c r="I91" s="87"/>
      <c r="J91" s="88"/>
      <c r="K91" s="304">
        <v>0.05</v>
      </c>
      <c r="L91" s="857">
        <f>N85*K91</f>
        <v>30914.457064451086</v>
      </c>
      <c r="M91" s="858"/>
      <c r="N91" s="51"/>
    </row>
    <row r="92" spans="1:14" ht="15.75" thickBot="1">
      <c r="B92" s="91" t="s">
        <v>974</v>
      </c>
      <c r="C92" s="92"/>
      <c r="D92" s="92"/>
      <c r="E92" s="92"/>
      <c r="F92" s="92"/>
      <c r="G92" s="92"/>
      <c r="H92" s="92"/>
      <c r="I92" s="93"/>
      <c r="J92" s="94"/>
      <c r="K92" s="305">
        <v>0.05</v>
      </c>
      <c r="L92" s="859">
        <f>N85*K92</f>
        <v>30914.457064451086</v>
      </c>
      <c r="M92" s="860"/>
      <c r="N92" s="51"/>
    </row>
    <row r="93" spans="1:14" ht="15.75" thickBot="1">
      <c r="B93" s="823" t="s">
        <v>953</v>
      </c>
      <c r="C93" s="824"/>
      <c r="D93" s="824"/>
      <c r="E93" s="824"/>
      <c r="F93" s="824"/>
      <c r="G93" s="824"/>
      <c r="H93" s="824"/>
      <c r="I93" s="824"/>
      <c r="J93" s="824"/>
      <c r="K93" s="824"/>
      <c r="L93" s="824"/>
      <c r="M93" s="825"/>
      <c r="N93" s="52">
        <f>L90+L91+L92</f>
        <v>185486.74238670652</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803775.88367572823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0"/>
      <c r="K125" s="800"/>
      <c r="L125" s="800"/>
      <c r="M125" s="800"/>
      <c r="N125" s="801"/>
    </row>
    <row r="126" spans="2:14" ht="15.75" customHeight="1" thickBot="1">
      <c r="B126" s="261" t="s">
        <v>2221</v>
      </c>
      <c r="C126" s="393"/>
      <c r="D126" s="393"/>
      <c r="E126" s="57"/>
      <c r="F126" s="57"/>
      <c r="G126" s="57"/>
      <c r="H126" s="57"/>
      <c r="I126" s="57"/>
      <c r="J126" s="802"/>
      <c r="K126" s="802"/>
      <c r="L126" s="802"/>
      <c r="M126" s="802"/>
      <c r="N126" s="80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29.25" customHeight="1" thickBot="1">
      <c r="A31" s="157" t="s">
        <v>1845</v>
      </c>
      <c r="B31" s="80" t="s">
        <v>1093</v>
      </c>
      <c r="C31" s="963" t="s">
        <v>1625</v>
      </c>
      <c r="D31" s="964"/>
      <c r="E31" s="964"/>
      <c r="F31" s="964"/>
      <c r="G31" s="964"/>
      <c r="H31" s="964"/>
      <c r="I31" s="964"/>
      <c r="J31" s="964"/>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37"/>
      <c r="F40" s="837"/>
      <c r="G40" s="837"/>
      <c r="H40" s="838"/>
      <c r="I40" s="36"/>
      <c r="J40" s="37"/>
      <c r="K40" s="269"/>
      <c r="L40" s="276"/>
      <c r="M40" s="277"/>
      <c r="N40" s="272"/>
    </row>
    <row r="41" spans="1:14">
      <c r="B41" s="320"/>
      <c r="C41" s="321"/>
      <c r="D41" s="321"/>
      <c r="E41" s="321"/>
      <c r="F41" s="323"/>
      <c r="G41" s="323"/>
      <c r="H41" s="125"/>
      <c r="I41" s="36"/>
      <c r="J41" s="37"/>
      <c r="K41" s="274"/>
      <c r="L41" s="276"/>
      <c r="M41" s="277"/>
      <c r="N41" s="278"/>
    </row>
    <row r="42" spans="1:14">
      <c r="B42" s="843"/>
      <c r="C42" s="844"/>
      <c r="D42" s="844"/>
      <c r="E42" s="38"/>
      <c r="F42" s="39"/>
      <c r="G42" s="39"/>
      <c r="H42" s="40"/>
      <c r="I42" s="36"/>
      <c r="J42" s="37"/>
      <c r="K42" s="279"/>
      <c r="L42" s="276"/>
      <c r="M42" s="401"/>
      <c r="N42" s="344"/>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474.52088204338162</v>
      </c>
      <c r="N49" s="272">
        <f>K49*M49</f>
        <v>474.52088204338162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474.52088204338162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474.52088204338162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94.904176408676335</v>
      </c>
      <c r="M83" s="858"/>
      <c r="N83" s="51"/>
    </row>
    <row r="84" spans="1:14">
      <c r="B84" s="89" t="s">
        <v>973</v>
      </c>
      <c r="C84" s="90"/>
      <c r="D84" s="90"/>
      <c r="E84" s="90"/>
      <c r="F84" s="90"/>
      <c r="G84" s="90"/>
      <c r="H84" s="90"/>
      <c r="I84" s="87"/>
      <c r="J84" s="88"/>
      <c r="K84" s="304">
        <v>0.05</v>
      </c>
      <c r="L84" s="857">
        <f>N78*K84</f>
        <v>23.726044102169084</v>
      </c>
      <c r="M84" s="858"/>
      <c r="N84" s="51"/>
    </row>
    <row r="85" spans="1:14" ht="15.75" thickBot="1">
      <c r="B85" s="91" t="s">
        <v>974</v>
      </c>
      <c r="C85" s="92"/>
      <c r="D85" s="92"/>
      <c r="E85" s="92"/>
      <c r="F85" s="92"/>
      <c r="G85" s="92"/>
      <c r="H85" s="92"/>
      <c r="I85" s="93"/>
      <c r="J85" s="94"/>
      <c r="K85" s="305">
        <v>0.05</v>
      </c>
      <c r="L85" s="859">
        <f>N78*K85</f>
        <v>23.726044102169084</v>
      </c>
      <c r="M85" s="860"/>
      <c r="N85" s="51"/>
    </row>
    <row r="86" spans="1:14" ht="15.75" thickBot="1">
      <c r="B86" s="823" t="s">
        <v>953</v>
      </c>
      <c r="C86" s="824"/>
      <c r="D86" s="824"/>
      <c r="E86" s="824"/>
      <c r="F86" s="824"/>
      <c r="G86" s="824"/>
      <c r="H86" s="824"/>
      <c r="I86" s="824"/>
      <c r="J86" s="824"/>
      <c r="K86" s="824"/>
      <c r="L86" s="824"/>
      <c r="M86" s="825"/>
      <c r="N86" s="52">
        <f>L83+L84+L85</f>
        <v>142.3562646130145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616.87714665639612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9.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1" t="s">
        <v>2221</v>
      </c>
      <c r="C119" s="393"/>
      <c r="D119" s="393"/>
      <c r="E119" s="57"/>
      <c r="F119" s="57"/>
      <c r="G119" s="57"/>
      <c r="H119" s="57"/>
      <c r="I119" s="57"/>
      <c r="J119" s="802"/>
      <c r="K119" s="802"/>
      <c r="L119" s="802"/>
      <c r="M119" s="802"/>
      <c r="N119" s="80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29.25" customHeight="1" thickBot="1">
      <c r="A31" t="s">
        <v>1845</v>
      </c>
      <c r="B31" s="80" t="s">
        <v>1626</v>
      </c>
      <c r="C31" s="963" t="s">
        <v>2040</v>
      </c>
      <c r="D31" s="964"/>
      <c r="E31" s="964"/>
      <c r="F31" s="964"/>
      <c r="G31" s="964"/>
      <c r="H31" s="964"/>
      <c r="I31" s="964"/>
      <c r="J31" s="964"/>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37"/>
      <c r="F40" s="837"/>
      <c r="G40" s="837"/>
      <c r="H40" s="838"/>
      <c r="I40" s="36"/>
      <c r="J40" s="37"/>
      <c r="K40" s="269"/>
      <c r="L40" s="276"/>
      <c r="M40" s="277"/>
      <c r="N40" s="272"/>
    </row>
    <row r="41" spans="1:14">
      <c r="B41" s="320"/>
      <c r="C41" s="321"/>
      <c r="D41" s="321"/>
      <c r="E41" s="321"/>
      <c r="F41" s="323"/>
      <c r="G41" s="323"/>
      <c r="H41" s="125"/>
      <c r="I41" s="36"/>
      <c r="J41" s="37"/>
      <c r="K41" s="274"/>
      <c r="L41" s="276"/>
      <c r="M41" s="277"/>
      <c r="N41" s="278"/>
    </row>
    <row r="42" spans="1:14">
      <c r="B42" s="843"/>
      <c r="C42" s="844"/>
      <c r="D42" s="844"/>
      <c r="E42" s="38"/>
      <c r="F42" s="39"/>
      <c r="G42" s="39"/>
      <c r="H42" s="40"/>
      <c r="I42" s="36"/>
      <c r="J42" s="37"/>
      <c r="K42" s="279"/>
      <c r="L42" s="276"/>
      <c r="M42" s="401"/>
      <c r="N42" s="344"/>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545.02752253567667</v>
      </c>
      <c r="N49" s="272">
        <f>K49*M49</f>
        <v>545.02752253567667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545.02752253567667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545.02752253567667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109.00550450713534</v>
      </c>
      <c r="M83" s="858"/>
      <c r="N83" s="51"/>
    </row>
    <row r="84" spans="1:14">
      <c r="B84" s="89" t="s">
        <v>973</v>
      </c>
      <c r="C84" s="90"/>
      <c r="D84" s="90"/>
      <c r="E84" s="90"/>
      <c r="F84" s="90"/>
      <c r="G84" s="90"/>
      <c r="H84" s="90"/>
      <c r="I84" s="87"/>
      <c r="J84" s="88"/>
      <c r="K84" s="304">
        <v>0.05</v>
      </c>
      <c r="L84" s="857">
        <f>N78*K84</f>
        <v>27.251376126783835</v>
      </c>
      <c r="M84" s="858"/>
      <c r="N84" s="51"/>
    </row>
    <row r="85" spans="1:14" ht="15.75" thickBot="1">
      <c r="B85" s="91" t="s">
        <v>974</v>
      </c>
      <c r="C85" s="92"/>
      <c r="D85" s="92"/>
      <c r="E85" s="92"/>
      <c r="F85" s="92"/>
      <c r="G85" s="92"/>
      <c r="H85" s="92"/>
      <c r="I85" s="93"/>
      <c r="J85" s="94"/>
      <c r="K85" s="305">
        <v>0.05</v>
      </c>
      <c r="L85" s="859">
        <f>N78*K85</f>
        <v>27.251376126783835</v>
      </c>
      <c r="M85" s="860"/>
      <c r="N85" s="51"/>
    </row>
    <row r="86" spans="1:14" ht="15.75" thickBot="1">
      <c r="B86" s="823" t="s">
        <v>953</v>
      </c>
      <c r="C86" s="824"/>
      <c r="D86" s="824"/>
      <c r="E86" s="824"/>
      <c r="F86" s="824"/>
      <c r="G86" s="824"/>
      <c r="H86" s="824"/>
      <c r="I86" s="824"/>
      <c r="J86" s="824"/>
      <c r="K86" s="824"/>
      <c r="L86" s="824"/>
      <c r="M86" s="825"/>
      <c r="N86" s="52">
        <f>L83+L84+L85</f>
        <v>163.50825676070301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708.5357792963797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41.25" customHeight="1" thickBot="1">
      <c r="A31" t="s">
        <v>1845</v>
      </c>
      <c r="B31" s="80" t="s">
        <v>1627</v>
      </c>
      <c r="C31" s="963" t="s">
        <v>2041</v>
      </c>
      <c r="D31" s="964"/>
      <c r="E31" s="964"/>
      <c r="F31" s="964"/>
      <c r="G31" s="964"/>
      <c r="H31" s="964"/>
      <c r="I31" s="964"/>
      <c r="J31" s="964"/>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271"/>
      <c r="N36" s="272"/>
    </row>
    <row r="37" spans="1:14">
      <c r="A37" s="113"/>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2"/>
    </row>
    <row r="39" spans="1:14">
      <c r="B39" s="836"/>
      <c r="C39" s="837"/>
      <c r="D39" s="837"/>
      <c r="E39" s="837"/>
      <c r="F39" s="837"/>
      <c r="G39" s="837"/>
      <c r="H39" s="838"/>
      <c r="I39" s="839"/>
      <c r="J39" s="820"/>
      <c r="K39" s="269"/>
      <c r="L39" s="840"/>
      <c r="M39" s="841"/>
      <c r="N39" s="272"/>
    </row>
    <row r="40" spans="1:14">
      <c r="B40" s="836"/>
      <c r="C40" s="837"/>
      <c r="D40" s="837"/>
      <c r="E40" s="837"/>
      <c r="F40" s="837"/>
      <c r="G40" s="837"/>
      <c r="H40" s="838"/>
      <c r="I40" s="36"/>
      <c r="J40" s="37"/>
      <c r="K40" s="269"/>
      <c r="L40" s="276"/>
      <c r="M40" s="277"/>
      <c r="N40" s="272"/>
    </row>
    <row r="41" spans="1:14">
      <c r="B41" s="320"/>
      <c r="C41" s="321"/>
      <c r="D41" s="321"/>
      <c r="E41" s="321"/>
      <c r="F41" s="323"/>
      <c r="G41" s="323"/>
      <c r="H41" s="125"/>
      <c r="I41" s="36"/>
      <c r="J41" s="37"/>
      <c r="K41" s="274"/>
      <c r="L41" s="276"/>
      <c r="M41" s="277"/>
      <c r="N41" s="278"/>
    </row>
    <row r="42" spans="1:14">
      <c r="B42" s="843"/>
      <c r="C42" s="844"/>
      <c r="D42" s="844"/>
      <c r="E42" s="38"/>
      <c r="F42" s="39"/>
      <c r="G42" s="39"/>
      <c r="H42" s="40"/>
      <c r="I42" s="36"/>
      <c r="J42" s="37"/>
      <c r="K42" s="279"/>
      <c r="L42" s="276"/>
      <c r="M42" s="401"/>
      <c r="N42" s="344"/>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5" t="s">
        <v>945</v>
      </c>
      <c r="K48" s="85" t="s">
        <v>946</v>
      </c>
      <c r="L48" s="817" t="s">
        <v>955</v>
      </c>
      <c r="M48" s="816"/>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441.93598514450082</v>
      </c>
      <c r="N49" s="272">
        <f>K49*M49</f>
        <v>441.93598514450082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4">
        <f>SUM(N49:N53)</f>
        <v>441.93598514450082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311"/>
      <c r="I60" s="279"/>
      <c r="J60" s="286"/>
      <c r="K60" s="279"/>
      <c r="L60" s="827"/>
      <c r="M60" s="828"/>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441.93598514450082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88.387197028900175</v>
      </c>
      <c r="M83" s="858"/>
      <c r="N83" s="51"/>
    </row>
    <row r="84" spans="1:14">
      <c r="B84" s="89" t="s">
        <v>973</v>
      </c>
      <c r="C84" s="90"/>
      <c r="D84" s="90"/>
      <c r="E84" s="90"/>
      <c r="F84" s="90"/>
      <c r="G84" s="90"/>
      <c r="H84" s="90"/>
      <c r="I84" s="87"/>
      <c r="J84" s="88"/>
      <c r="K84" s="304">
        <v>0.05</v>
      </c>
      <c r="L84" s="857">
        <f>N78*K84</f>
        <v>22.096799257225044</v>
      </c>
      <c r="M84" s="858"/>
      <c r="N84" s="51"/>
    </row>
    <row r="85" spans="1:14" ht="15.75" thickBot="1">
      <c r="B85" s="91" t="s">
        <v>974</v>
      </c>
      <c r="C85" s="92"/>
      <c r="D85" s="92"/>
      <c r="E85" s="92"/>
      <c r="F85" s="92"/>
      <c r="G85" s="92"/>
      <c r="H85" s="92"/>
      <c r="I85" s="93"/>
      <c r="J85" s="94"/>
      <c r="K85" s="305">
        <v>0.05</v>
      </c>
      <c r="L85" s="859">
        <f>N78*K85</f>
        <v>22.096799257225044</v>
      </c>
      <c r="M85" s="860"/>
      <c r="N85" s="51"/>
    </row>
    <row r="86" spans="1:14" ht="15.75" thickBot="1">
      <c r="B86" s="823" t="s">
        <v>953</v>
      </c>
      <c r="C86" s="824"/>
      <c r="D86" s="824"/>
      <c r="E86" s="824"/>
      <c r="F86" s="824"/>
      <c r="G86" s="824"/>
      <c r="H86" s="824"/>
      <c r="I86" s="824"/>
      <c r="J86" s="824"/>
      <c r="K86" s="824"/>
      <c r="L86" s="824"/>
      <c r="M86" s="825"/>
      <c r="N86" s="52">
        <f>L83+L84+L85</f>
        <v>132.58079554335026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574.51678068785111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1900.1602955365699</v>
      </c>
      <c r="L36" s="270"/>
      <c r="M36" s="271">
        <v>30</v>
      </c>
      <c r="N36" s="272">
        <f>K36/M36</f>
        <v>63.338676517885666</v>
      </c>
    </row>
    <row r="37" spans="1:14">
      <c r="A37" t="s">
        <v>363</v>
      </c>
      <c r="B37" s="836" t="str">
        <f>VLOOKUP(A37,EQUIPOS!A7:D154,3,FALSE)</f>
        <v>Vibrador de concreto, Motor de 3 hp a 18.000 rpm Mangueras de 4 mt</v>
      </c>
      <c r="C37" s="837"/>
      <c r="D37" s="837"/>
      <c r="E37" s="837"/>
      <c r="F37" s="837"/>
      <c r="G37" s="837"/>
      <c r="H37" s="838"/>
      <c r="I37" s="267"/>
      <c r="J37" s="268"/>
      <c r="K37" s="269">
        <f>VLOOKUP(A37,EQUIPOS!A7:D164,4,FALSE)</f>
        <v>7488.4352485798272</v>
      </c>
      <c r="L37" s="270"/>
      <c r="M37" s="271">
        <v>30</v>
      </c>
      <c r="N37" s="272">
        <f>K37/M37</f>
        <v>249.61450828599425</v>
      </c>
    </row>
    <row r="38" spans="1:14">
      <c r="A38" t="s">
        <v>228</v>
      </c>
      <c r="B38" s="836" t="str">
        <f>VLOOKUP(A38,EQUIPOS!A8:D154,3,FALSE)</f>
        <v xml:space="preserve">Formaleta metálica (concreto hidráulico)
</v>
      </c>
      <c r="C38" s="837"/>
      <c r="D38" s="837"/>
      <c r="E38" s="837"/>
      <c r="F38" s="837"/>
      <c r="G38" s="837"/>
      <c r="H38" s="838"/>
      <c r="I38" s="839"/>
      <c r="J38" s="820"/>
      <c r="K38" s="269">
        <f>VLOOKUP(A38,EQUIPOS!A8:D165,4,FALSE)</f>
        <v>3976.4943933083182</v>
      </c>
      <c r="L38" s="840">
        <v>0.33329999999999999</v>
      </c>
      <c r="M38" s="841"/>
      <c r="N38" s="272">
        <f>K38/L38</f>
        <v>11930.676247549711</v>
      </c>
    </row>
    <row r="39" spans="1:14">
      <c r="B39" s="836"/>
      <c r="C39" s="837"/>
      <c r="D39" s="837"/>
      <c r="E39" s="837"/>
      <c r="F39" s="837"/>
      <c r="G39" s="837"/>
      <c r="H39" s="838"/>
      <c r="I39" s="36"/>
      <c r="J39" s="37"/>
      <c r="K39" s="269"/>
      <c r="L39" s="276"/>
      <c r="M39" s="277"/>
      <c r="N39" s="272"/>
    </row>
    <row r="40" spans="1:14">
      <c r="B40" s="320"/>
      <c r="C40" s="321"/>
      <c r="D40" s="321"/>
      <c r="E40" s="323"/>
      <c r="F40" s="323"/>
      <c r="G40" s="323"/>
      <c r="H40" s="125"/>
      <c r="I40" s="36"/>
      <c r="J40" s="37"/>
      <c r="K40" s="274"/>
      <c r="L40" s="276"/>
      <c r="M40" s="277"/>
      <c r="N40" s="278"/>
    </row>
    <row r="41" spans="1:14">
      <c r="B41" s="843" t="s">
        <v>952</v>
      </c>
      <c r="C41" s="844"/>
      <c r="D41" s="844"/>
      <c r="E41" s="38"/>
      <c r="F41" s="39"/>
      <c r="G41" s="39"/>
      <c r="H41" s="40"/>
      <c r="I41" s="36"/>
      <c r="J41" s="37"/>
      <c r="K41" s="279"/>
      <c r="L41" s="276"/>
      <c r="M41" s="401">
        <v>0.1</v>
      </c>
      <c r="N41" s="344">
        <f>N72*M41</f>
        <v>253.08758483933667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12496.717017192928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536595.82365521695</v>
      </c>
      <c r="N48" s="272">
        <f>K48*M48</f>
        <v>541961.78189176915</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18"/>
      <c r="C51" s="819"/>
      <c r="D51" s="819"/>
      <c r="E51" s="819"/>
      <c r="F51" s="819"/>
      <c r="G51" s="819"/>
      <c r="H51" s="819"/>
      <c r="I51" s="820"/>
      <c r="J51" s="42"/>
      <c r="K51" s="44"/>
      <c r="L51" s="821"/>
      <c r="M51" s="822"/>
      <c r="N51" s="45"/>
    </row>
    <row r="52" spans="1:14" ht="15.75" thickBot="1">
      <c r="B52" s="823" t="s">
        <v>953</v>
      </c>
      <c r="C52" s="824"/>
      <c r="D52" s="824"/>
      <c r="E52" s="824"/>
      <c r="F52" s="824"/>
      <c r="G52" s="824"/>
      <c r="H52" s="824"/>
      <c r="I52" s="824"/>
      <c r="J52" s="824"/>
      <c r="K52" s="824"/>
      <c r="L52" s="824"/>
      <c r="M52" s="825"/>
      <c r="N52" s="394">
        <f>SUM(N48:N51)</f>
        <v>541961.78189176915</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6" t="s">
        <v>961</v>
      </c>
      <c r="M56" s="799"/>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7">
        <f>VLOOKUP(A57,TRANSPORTE!A5:D117,4,FALSE)</f>
        <v>1225.9744865717296</v>
      </c>
      <c r="M57" s="828"/>
      <c r="N57" s="287">
        <f>K57*L57</f>
        <v>1238.2342314374469</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2"/>
      <c r="M61" s="813"/>
      <c r="N61" s="127"/>
    </row>
    <row r="62" spans="1:14" ht="15.75" thickBot="1">
      <c r="B62" s="829" t="s">
        <v>953</v>
      </c>
      <c r="C62" s="830"/>
      <c r="D62" s="830"/>
      <c r="E62" s="830"/>
      <c r="F62" s="830"/>
      <c r="G62" s="830"/>
      <c r="H62" s="830"/>
      <c r="I62" s="830"/>
      <c r="J62" s="830"/>
      <c r="K62" s="830"/>
      <c r="L62" s="830"/>
      <c r="M62" s="831"/>
      <c r="N62" s="104">
        <f>SUM(N57:N61)</f>
        <v>1238.2342314374469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49" t="s">
        <v>963</v>
      </c>
      <c r="C66" s="850"/>
      <c r="D66" s="850"/>
      <c r="E66" s="850"/>
      <c r="F66" s="850"/>
      <c r="G66" s="850"/>
      <c r="H66" s="850"/>
      <c r="I66" s="73" t="s">
        <v>964</v>
      </c>
      <c r="J66" s="75" t="s">
        <v>1410</v>
      </c>
      <c r="K66" s="74" t="s">
        <v>966</v>
      </c>
      <c r="L66" s="851" t="s">
        <v>950</v>
      </c>
      <c r="M66" s="852"/>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0"/>
      <c r="C71" s="811"/>
      <c r="D71" s="811"/>
      <c r="E71" s="811"/>
      <c r="F71" s="811"/>
      <c r="G71" s="811"/>
      <c r="H71" s="811"/>
      <c r="I71" s="126"/>
      <c r="J71" s="126"/>
      <c r="K71" s="126"/>
      <c r="L71" s="911"/>
      <c r="M71" s="911"/>
      <c r="N71" s="45"/>
    </row>
    <row r="72" spans="1:15" ht="15.75" thickBot="1">
      <c r="B72" s="829" t="s">
        <v>953</v>
      </c>
      <c r="C72" s="830"/>
      <c r="D72" s="830"/>
      <c r="E72" s="830"/>
      <c r="F72" s="830"/>
      <c r="G72" s="830"/>
      <c r="H72" s="830"/>
      <c r="I72" s="830"/>
      <c r="J72" s="830"/>
      <c r="K72" s="830"/>
      <c r="L72" s="830"/>
      <c r="M72" s="831"/>
      <c r="N72" s="301">
        <f>SUM(N67:N71)</f>
        <v>2530.8758483933666</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N43+N52+N62+N72</f>
        <v>558227.60898879298</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4" t="s">
        <v>969</v>
      </c>
      <c r="C78" s="815"/>
      <c r="D78" s="815"/>
      <c r="E78" s="815"/>
      <c r="F78" s="815"/>
      <c r="G78" s="815"/>
      <c r="H78" s="815"/>
      <c r="I78" s="314"/>
      <c r="J78" s="334"/>
      <c r="K78" s="302" t="s">
        <v>970</v>
      </c>
      <c r="L78" s="853" t="s">
        <v>971</v>
      </c>
      <c r="M78" s="854"/>
      <c r="N78" s="303"/>
    </row>
    <row r="79" spans="1:15">
      <c r="B79" s="855" t="s">
        <v>972</v>
      </c>
      <c r="C79" s="856"/>
      <c r="D79" s="856"/>
      <c r="E79" s="856"/>
      <c r="F79" s="856"/>
      <c r="G79" s="856"/>
      <c r="H79" s="856"/>
      <c r="I79" s="87"/>
      <c r="J79" s="88"/>
      <c r="K79" s="304">
        <v>0.2</v>
      </c>
      <c r="L79" s="857">
        <f>N74*K79</f>
        <v>111645.5217977586</v>
      </c>
      <c r="M79" s="858"/>
      <c r="N79" s="51"/>
    </row>
    <row r="80" spans="1:15">
      <c r="B80" s="89" t="s">
        <v>973</v>
      </c>
      <c r="C80" s="90"/>
      <c r="D80" s="90"/>
      <c r="E80" s="90"/>
      <c r="F80" s="90"/>
      <c r="G80" s="90"/>
      <c r="H80" s="90"/>
      <c r="I80" s="87"/>
      <c r="J80" s="88"/>
      <c r="K80" s="304">
        <v>0.05</v>
      </c>
      <c r="L80" s="857">
        <f>N74*K80</f>
        <v>27911.38044943965</v>
      </c>
      <c r="M80" s="858"/>
      <c r="N80" s="51"/>
    </row>
    <row r="81" spans="1:14" ht="15.75" thickBot="1">
      <c r="B81" s="91" t="s">
        <v>974</v>
      </c>
      <c r="C81" s="92"/>
      <c r="D81" s="92"/>
      <c r="E81" s="92"/>
      <c r="F81" s="92"/>
      <c r="G81" s="92"/>
      <c r="H81" s="92"/>
      <c r="I81" s="93"/>
      <c r="J81" s="94"/>
      <c r="K81" s="305">
        <v>0.05</v>
      </c>
      <c r="L81" s="859">
        <f>N74*K81</f>
        <v>27911.38044943965</v>
      </c>
      <c r="M81" s="860"/>
      <c r="N81" s="51"/>
    </row>
    <row r="82" spans="1:14" ht="15.75" thickBot="1">
      <c r="B82" s="823" t="s">
        <v>953</v>
      </c>
      <c r="C82" s="824"/>
      <c r="D82" s="824"/>
      <c r="E82" s="824"/>
      <c r="F82" s="824"/>
      <c r="G82" s="824"/>
      <c r="H82" s="824"/>
      <c r="I82" s="824"/>
      <c r="J82" s="824"/>
      <c r="K82" s="824"/>
      <c r="L82" s="824"/>
      <c r="M82" s="825"/>
      <c r="N82" s="52">
        <f>L79+L80+L81</f>
        <v>167468.28269663791</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725695.89168543089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1"/>
      <c r="K114" s="971"/>
      <c r="L114" s="971"/>
      <c r="M114" s="971"/>
      <c r="N114" s="972"/>
    </row>
    <row r="115" spans="2:14" ht="15.75" thickBot="1">
      <c r="B115" s="419" t="s">
        <v>2221</v>
      </c>
      <c r="C115" s="420"/>
      <c r="D115" s="420"/>
      <c r="E115" s="259"/>
      <c r="F115" s="259"/>
      <c r="G115" s="259"/>
      <c r="H115" s="259"/>
      <c r="I115" s="259"/>
      <c r="J115" s="973"/>
      <c r="K115" s="973"/>
      <c r="L115" s="973"/>
      <c r="M115" s="973"/>
      <c r="N115" s="97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3815.0172440579149</v>
      </c>
      <c r="L36" s="270"/>
      <c r="M36" s="271">
        <v>37.5</v>
      </c>
      <c r="N36" s="272">
        <f>K36/M36</f>
        <v>101.73379317487773</v>
      </c>
    </row>
    <row r="37" spans="1:14">
      <c r="B37" s="836"/>
      <c r="C37" s="837"/>
      <c r="D37" s="837"/>
      <c r="E37" s="842"/>
      <c r="F37" s="837"/>
      <c r="G37" s="837"/>
      <c r="H37" s="838"/>
      <c r="I37" s="36"/>
      <c r="J37" s="37"/>
      <c r="K37" s="274"/>
      <c r="L37" s="276"/>
      <c r="M37" s="277"/>
      <c r="N37" s="278"/>
    </row>
    <row r="38" spans="1:14">
      <c r="B38" s="843" t="s">
        <v>952</v>
      </c>
      <c r="C38" s="844"/>
      <c r="D38" s="844"/>
      <c r="E38" s="38"/>
      <c r="F38" s="39"/>
      <c r="G38" s="39"/>
      <c r="H38" s="40"/>
      <c r="I38" s="36"/>
      <c r="J38" s="37"/>
      <c r="K38" s="279"/>
      <c r="L38" s="276"/>
      <c r="M38" s="469">
        <v>0.1</v>
      </c>
      <c r="N38" s="344">
        <f>N72*M38</f>
        <v>1214.8204072288161</v>
      </c>
    </row>
    <row r="39" spans="1:14" ht="15.75" thickBot="1">
      <c r="B39" s="836"/>
      <c r="C39" s="837"/>
      <c r="D39" s="837"/>
      <c r="E39" s="837"/>
      <c r="F39" s="837"/>
      <c r="G39" s="837"/>
      <c r="H39" s="838"/>
      <c r="I39" s="845"/>
      <c r="J39" s="846"/>
      <c r="K39" s="41"/>
      <c r="L39" s="847"/>
      <c r="M39" s="848"/>
      <c r="N39" s="105"/>
    </row>
    <row r="40" spans="1:14" ht="15.75" thickBot="1">
      <c r="B40" s="823" t="s">
        <v>953</v>
      </c>
      <c r="C40" s="824"/>
      <c r="D40" s="824"/>
      <c r="E40" s="824"/>
      <c r="F40" s="824"/>
      <c r="G40" s="824"/>
      <c r="H40" s="824"/>
      <c r="I40" s="824"/>
      <c r="J40" s="824"/>
      <c r="K40" s="824"/>
      <c r="L40" s="824"/>
      <c r="M40" s="825"/>
      <c r="N40" s="394">
        <f>SUM(N36:N39)</f>
        <v>1316.5542004036938</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4" t="s">
        <v>944</v>
      </c>
      <c r="C44" s="815"/>
      <c r="D44" s="815"/>
      <c r="E44" s="815"/>
      <c r="F44" s="815"/>
      <c r="G44" s="815"/>
      <c r="H44" s="815"/>
      <c r="I44" s="816"/>
      <c r="J44" s="315" t="s">
        <v>945</v>
      </c>
      <c r="K44" s="85" t="s">
        <v>946</v>
      </c>
      <c r="L44" s="817" t="s">
        <v>955</v>
      </c>
      <c r="M44" s="816"/>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71457.311030827244</v>
      </c>
      <c r="N45" s="272">
        <f>K45*M45</f>
        <v>73601.030361752069</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45778.95443392577</v>
      </c>
      <c r="N46" s="272">
        <f>K46*M46</f>
        <v>457.7895443392577</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30089.024660211409</v>
      </c>
      <c r="N47" s="272">
        <f>K47*M47</f>
        <v>1504.4512330105706</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392465.53904623579</v>
      </c>
      <c r="N48" s="272">
        <f>K48*M48</f>
        <v>3924.6553904623579</v>
      </c>
    </row>
    <row r="49" spans="1:14" ht="15.75" thickBot="1">
      <c r="B49" s="309"/>
      <c r="C49" s="310"/>
      <c r="D49" s="310"/>
      <c r="E49" s="310"/>
      <c r="F49" s="310"/>
      <c r="G49" s="310"/>
      <c r="H49" s="310"/>
      <c r="I49" s="310"/>
      <c r="J49" s="126"/>
      <c r="K49" s="126"/>
      <c r="L49" s="325"/>
      <c r="M49" s="324"/>
      <c r="N49" s="127"/>
    </row>
    <row r="50" spans="1:14" ht="15.75" thickBot="1">
      <c r="B50" s="823" t="s">
        <v>953</v>
      </c>
      <c r="C50" s="824"/>
      <c r="D50" s="824"/>
      <c r="E50" s="824"/>
      <c r="F50" s="824"/>
      <c r="G50" s="824"/>
      <c r="H50" s="824"/>
      <c r="I50" s="824"/>
      <c r="J50" s="824"/>
      <c r="K50" s="824"/>
      <c r="L50" s="824"/>
      <c r="M50" s="825"/>
      <c r="N50" s="394">
        <f>SUM(N45:N49)</f>
        <v>79487.926529564254</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6" t="s">
        <v>961</v>
      </c>
      <c r="M54" s="799"/>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7">
        <f>VLOOKUP(A55,TRANSPORTE!A5:D117,4,FALSE)</f>
        <v>863.20229474781024</v>
      </c>
      <c r="M55" s="828"/>
      <c r="N55" s="287">
        <f>K55*L55</f>
        <v>794.14611116798551</v>
      </c>
    </row>
    <row r="56" spans="1:14">
      <c r="A56" t="s">
        <v>1227</v>
      </c>
      <c r="B56" s="46" t="str">
        <f>VLOOKUP(A56,TRANSPORTE!A6:D117,3,FALSE)</f>
        <v>Transporte de Arena</v>
      </c>
      <c r="C56" s="47"/>
      <c r="D56" s="47"/>
      <c r="E56" s="47"/>
      <c r="F56" s="47"/>
      <c r="G56" s="47"/>
      <c r="H56" s="311" t="s">
        <v>1468</v>
      </c>
      <c r="I56" s="279">
        <v>0.01</v>
      </c>
      <c r="J56" s="286">
        <v>1</v>
      </c>
      <c r="K56" s="279">
        <f>I56*J56</f>
        <v>0.01</v>
      </c>
      <c r="L56" s="827">
        <f>VLOOKUP(A56,TRANSPORTE!A6:D117,4,FALSE)</f>
        <v>1225.9744865717296</v>
      </c>
      <c r="M56" s="828"/>
      <c r="N56" s="287">
        <f>K56*L56</f>
        <v>12.259744865717296</v>
      </c>
    </row>
    <row r="57" spans="1:14">
      <c r="A57" t="s">
        <v>1227</v>
      </c>
      <c r="B57" s="46" t="str">
        <f>VLOOKUP(A57,TRANSPORTE!A6:D117,3,FALSE)</f>
        <v>Transporte de Arena</v>
      </c>
      <c r="C57" s="47"/>
      <c r="D57" s="47"/>
      <c r="E57" s="47"/>
      <c r="F57" s="47"/>
      <c r="G57" s="47"/>
      <c r="H57" s="311" t="s">
        <v>1468</v>
      </c>
      <c r="I57" s="279">
        <v>0.05</v>
      </c>
      <c r="J57" s="286">
        <v>1</v>
      </c>
      <c r="K57" s="279">
        <f>I57*J57</f>
        <v>0.05</v>
      </c>
      <c r="L57" s="827">
        <f>VLOOKUP(A57,TRANSPORTE!A6:D118,4,FALSE)</f>
        <v>1225.9744865717296</v>
      </c>
      <c r="M57" s="828"/>
      <c r="N57" s="287">
        <f>K57*L57</f>
        <v>61.298724328586481</v>
      </c>
    </row>
    <row r="58" spans="1:14">
      <c r="B58" s="46"/>
      <c r="C58" s="47"/>
      <c r="D58" s="47"/>
      <c r="E58" s="47"/>
      <c r="F58" s="47"/>
      <c r="G58" s="47"/>
      <c r="H58" s="311"/>
      <c r="I58" s="279"/>
      <c r="J58" s="286"/>
      <c r="K58" s="279"/>
      <c r="L58" s="827"/>
      <c r="M58" s="828"/>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2"/>
      <c r="M60" s="813"/>
      <c r="N60" s="127"/>
    </row>
    <row r="61" spans="1:14" ht="15.75" thickBot="1">
      <c r="B61" s="829" t="s">
        <v>953</v>
      </c>
      <c r="C61" s="830"/>
      <c r="D61" s="830"/>
      <c r="E61" s="830"/>
      <c r="F61" s="830"/>
      <c r="G61" s="830"/>
      <c r="H61" s="830"/>
      <c r="I61" s="830"/>
      <c r="J61" s="830"/>
      <c r="K61" s="830"/>
      <c r="L61" s="830"/>
      <c r="M61" s="831"/>
      <c r="N61" s="104">
        <f>N55+N56+N57+N58+N59</f>
        <v>867.70458036228922</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49" t="s">
        <v>963</v>
      </c>
      <c r="C65" s="850"/>
      <c r="D65" s="850"/>
      <c r="E65" s="850"/>
      <c r="F65" s="850"/>
      <c r="G65" s="850"/>
      <c r="H65" s="850"/>
      <c r="I65" s="73" t="s">
        <v>964</v>
      </c>
      <c r="J65" s="75" t="s">
        <v>1410</v>
      </c>
      <c r="K65" s="74" t="s">
        <v>966</v>
      </c>
      <c r="L65" s="851" t="s">
        <v>950</v>
      </c>
      <c r="M65" s="852"/>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0"/>
      <c r="C71" s="811"/>
      <c r="D71" s="811"/>
      <c r="E71" s="811"/>
      <c r="F71" s="811"/>
      <c r="G71" s="811"/>
      <c r="H71" s="811"/>
      <c r="I71" s="126"/>
      <c r="J71" s="126"/>
      <c r="K71" s="126"/>
      <c r="L71" s="911"/>
      <c r="M71" s="911"/>
      <c r="N71" s="45"/>
    </row>
    <row r="72" spans="1:15" ht="15.75" thickBot="1">
      <c r="B72" s="829" t="s">
        <v>953</v>
      </c>
      <c r="C72" s="830"/>
      <c r="D72" s="830"/>
      <c r="E72" s="830"/>
      <c r="F72" s="830"/>
      <c r="G72" s="830"/>
      <c r="H72" s="830"/>
      <c r="I72" s="830"/>
      <c r="J72" s="830"/>
      <c r="K72" s="830"/>
      <c r="L72" s="830"/>
      <c r="M72" s="831"/>
      <c r="N72" s="301">
        <f>SUM(N66:N71)</f>
        <v>12148.204072288159</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N40+N50+N61+N72</f>
        <v>93820.389382618407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4" t="s">
        <v>969</v>
      </c>
      <c r="C78" s="815"/>
      <c r="D78" s="815"/>
      <c r="E78" s="815"/>
      <c r="F78" s="815"/>
      <c r="G78" s="815"/>
      <c r="H78" s="815"/>
      <c r="I78" s="314"/>
      <c r="J78" s="334"/>
      <c r="K78" s="302" t="s">
        <v>970</v>
      </c>
      <c r="L78" s="853" t="s">
        <v>971</v>
      </c>
      <c r="M78" s="854"/>
      <c r="N78" s="303"/>
    </row>
    <row r="79" spans="1:15">
      <c r="B79" s="855" t="s">
        <v>972</v>
      </c>
      <c r="C79" s="856"/>
      <c r="D79" s="856"/>
      <c r="E79" s="856"/>
      <c r="F79" s="856"/>
      <c r="G79" s="856"/>
      <c r="H79" s="856"/>
      <c r="I79" s="87"/>
      <c r="J79" s="88"/>
      <c r="K79" s="304">
        <v>0.2</v>
      </c>
      <c r="L79" s="857">
        <f>N74*K79</f>
        <v>18764.077876523683</v>
      </c>
      <c r="M79" s="858"/>
      <c r="N79" s="51"/>
    </row>
    <row r="80" spans="1:15">
      <c r="B80" s="89" t="s">
        <v>973</v>
      </c>
      <c r="C80" s="90"/>
      <c r="D80" s="90"/>
      <c r="E80" s="90"/>
      <c r="F80" s="90"/>
      <c r="G80" s="90"/>
      <c r="H80" s="90"/>
      <c r="I80" s="87"/>
      <c r="J80" s="88"/>
      <c r="K80" s="304">
        <v>0.05</v>
      </c>
      <c r="L80" s="857">
        <f>N74*K80</f>
        <v>4691.0194691309207</v>
      </c>
      <c r="M80" s="858"/>
      <c r="N80" s="51"/>
    </row>
    <row r="81" spans="1:14" ht="15.75" thickBot="1">
      <c r="B81" s="91" t="s">
        <v>974</v>
      </c>
      <c r="C81" s="92"/>
      <c r="D81" s="92"/>
      <c r="E81" s="92"/>
      <c r="F81" s="92"/>
      <c r="G81" s="92"/>
      <c r="H81" s="92"/>
      <c r="I81" s="93"/>
      <c r="J81" s="94"/>
      <c r="K81" s="305">
        <v>0.05</v>
      </c>
      <c r="L81" s="859">
        <f>N74*K81</f>
        <v>4691.0194691309207</v>
      </c>
      <c r="M81" s="860"/>
      <c r="N81" s="51"/>
    </row>
    <row r="82" spans="1:14" ht="15.75" thickBot="1">
      <c r="B82" s="823" t="s">
        <v>953</v>
      </c>
      <c r="C82" s="824"/>
      <c r="D82" s="824"/>
      <c r="E82" s="824"/>
      <c r="F82" s="824"/>
      <c r="G82" s="824"/>
      <c r="H82" s="824"/>
      <c r="I82" s="824"/>
      <c r="J82" s="824"/>
      <c r="K82" s="824"/>
      <c r="L82" s="824"/>
      <c r="M82" s="825"/>
      <c r="N82" s="52">
        <f>L79+L80+L81</f>
        <v>28146.116814785528</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8">
        <f>N74+N82</f>
        <v>121966.50619740394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1"/>
      <c r="K114" s="971"/>
      <c r="L114" s="971"/>
      <c r="M114" s="971"/>
      <c r="N114" s="972"/>
    </row>
    <row r="115" spans="2:14" ht="15.75" thickBot="1">
      <c r="B115" s="419" t="s">
        <v>2221</v>
      </c>
      <c r="C115" s="420"/>
      <c r="D115" s="420"/>
      <c r="E115" s="259"/>
      <c r="F115" s="259"/>
      <c r="G115" s="259"/>
      <c r="H115" s="259"/>
      <c r="I115" s="259"/>
      <c r="J115" s="973"/>
      <c r="K115" s="973"/>
      <c r="L115" s="973"/>
      <c r="M115" s="973"/>
      <c r="N115" s="97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7"/>
      <c r="J36" s="268"/>
      <c r="K36" s="269">
        <f>VLOOKUP(A36,EQUIPOS!A6:D163,4,FALSE)</f>
        <v>52022.962418971518</v>
      </c>
      <c r="L36" s="270"/>
      <c r="M36" s="271">
        <v>35</v>
      </c>
      <c r="N36" s="272">
        <f>K36/M36</f>
        <v>1486.3703548277576</v>
      </c>
    </row>
    <row r="37" spans="1:14">
      <c r="A37" s="113" t="s">
        <v>312</v>
      </c>
      <c r="B37" s="836" t="str">
        <f>VLOOKUP(A37,EQUIPOS!A7:D154,3,FALSE)</f>
        <v>Retroexcavadora sobre oruga, potencia 138 HP, balde de 1,5 m3.</v>
      </c>
      <c r="C37" s="837"/>
      <c r="D37" s="837"/>
      <c r="E37" s="837"/>
      <c r="F37" s="837"/>
      <c r="G37" s="837"/>
      <c r="H37" s="838"/>
      <c r="I37" s="421"/>
      <c r="J37" s="422"/>
      <c r="K37" s="269">
        <f>VLOOKUP(A37,EQUIPOS!A7:D164,4,FALSE)</f>
        <v>163839.53877154671</v>
      </c>
      <c r="L37" s="335"/>
      <c r="M37" s="336">
        <v>35</v>
      </c>
      <c r="N37" s="272">
        <f>K37/M37</f>
        <v>4681.1296791870491</v>
      </c>
    </row>
    <row r="38" spans="1:14">
      <c r="A38" s="113"/>
      <c r="B38" s="320"/>
      <c r="C38" s="321"/>
      <c r="D38" s="321"/>
      <c r="E38" s="323"/>
      <c r="F38" s="321"/>
      <c r="G38" s="321"/>
      <c r="H38" s="322"/>
      <c r="I38" s="328"/>
      <c r="J38" s="330"/>
      <c r="K38" s="269"/>
      <c r="L38" s="423"/>
      <c r="M38" s="424"/>
      <c r="N38" s="272"/>
    </row>
    <row r="39" spans="1:14">
      <c r="B39" s="836"/>
      <c r="C39" s="837"/>
      <c r="D39" s="837"/>
      <c r="E39" s="842"/>
      <c r="F39" s="837"/>
      <c r="G39" s="837"/>
      <c r="H39" s="838"/>
      <c r="I39" s="36"/>
      <c r="J39" s="37"/>
      <c r="K39" s="274"/>
      <c r="L39" s="276"/>
      <c r="M39" s="277"/>
      <c r="N39" s="278"/>
    </row>
    <row r="40" spans="1:14">
      <c r="B40" s="843" t="s">
        <v>952</v>
      </c>
      <c r="C40" s="844"/>
      <c r="D40" s="844"/>
      <c r="E40" s="38"/>
      <c r="F40" s="39"/>
      <c r="G40" s="39"/>
      <c r="H40" s="40"/>
      <c r="I40" s="36"/>
      <c r="J40" s="37"/>
      <c r="K40" s="279"/>
      <c r="L40" s="276"/>
      <c r="M40" s="401">
        <v>0.01</v>
      </c>
      <c r="N40" s="344">
        <f>N73*M40</f>
        <v>8.2809726290859995</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4">
        <f>SUM(N36:N41)</f>
        <v>6175.7810066438933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5" t="s">
        <v>945</v>
      </c>
      <c r="K46" s="85" t="s">
        <v>946</v>
      </c>
      <c r="L46" s="817" t="s">
        <v>955</v>
      </c>
      <c r="M46" s="816"/>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3254.496992882438</v>
      </c>
      <c r="N47" s="272">
        <f>K47*M47</f>
        <v>4230.8460907471699</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3" t="s">
        <v>953</v>
      </c>
      <c r="C51" s="824"/>
      <c r="D51" s="824"/>
      <c r="E51" s="824"/>
      <c r="F51" s="824"/>
      <c r="G51" s="824"/>
      <c r="H51" s="824"/>
      <c r="I51" s="824"/>
      <c r="J51" s="824"/>
      <c r="K51" s="824"/>
      <c r="L51" s="824"/>
      <c r="M51" s="825"/>
      <c r="N51" s="394">
        <f>SUM(N47:N50)</f>
        <v>4230.8460907471699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6" t="s">
        <v>961</v>
      </c>
      <c r="M55" s="799"/>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7">
        <f>VLOOKUP(A56,TRANSPORTE!A5:D117,4,FALSE)</f>
        <v>1225.9744865717296</v>
      </c>
      <c r="M56" s="828"/>
      <c r="N56" s="287">
        <f>K56*L56</f>
        <v>1593.7668325432485</v>
      </c>
    </row>
    <row r="57" spans="1:14">
      <c r="B57" s="46"/>
      <c r="C57" s="47"/>
      <c r="D57" s="47"/>
      <c r="E57" s="47"/>
      <c r="F57" s="47"/>
      <c r="G57" s="47"/>
      <c r="H57" s="311"/>
      <c r="I57" s="279"/>
      <c r="J57" s="286"/>
      <c r="K57" s="279"/>
      <c r="L57" s="827"/>
      <c r="M57" s="828"/>
      <c r="N57" s="287"/>
    </row>
    <row r="58" spans="1:14">
      <c r="B58" s="46"/>
      <c r="C58" s="47"/>
      <c r="D58" s="47"/>
      <c r="E58" s="47"/>
      <c r="F58" s="47"/>
      <c r="G58" s="47"/>
      <c r="H58" s="311"/>
      <c r="I58" s="279"/>
      <c r="J58" s="286"/>
      <c r="K58" s="279"/>
      <c r="L58" s="827"/>
      <c r="M58" s="828"/>
      <c r="N58" s="287"/>
    </row>
    <row r="59" spans="1:14">
      <c r="B59" s="46"/>
      <c r="C59" s="47"/>
      <c r="D59" s="47"/>
      <c r="E59" s="47"/>
      <c r="F59" s="47"/>
      <c r="G59" s="47"/>
      <c r="H59" s="311"/>
      <c r="I59" s="279"/>
      <c r="J59" s="286"/>
      <c r="K59" s="279"/>
      <c r="L59" s="827"/>
      <c r="M59" s="828"/>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2"/>
      <c r="M61" s="813"/>
      <c r="N61" s="127"/>
    </row>
    <row r="62" spans="1:14" ht="15.75" thickBot="1">
      <c r="B62" s="829" t="s">
        <v>953</v>
      </c>
      <c r="C62" s="830"/>
      <c r="D62" s="830"/>
      <c r="E62" s="830"/>
      <c r="F62" s="830"/>
      <c r="G62" s="830"/>
      <c r="H62" s="830"/>
      <c r="I62" s="830"/>
      <c r="J62" s="830"/>
      <c r="K62" s="830"/>
      <c r="L62" s="830"/>
      <c r="M62" s="831"/>
      <c r="N62" s="104">
        <f>N56+N57+N58+N59+N60</f>
        <v>1593.7668325432485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49" t="s">
        <v>963</v>
      </c>
      <c r="C66" s="850"/>
      <c r="D66" s="850"/>
      <c r="E66" s="850"/>
      <c r="F66" s="850"/>
      <c r="G66" s="850"/>
      <c r="H66" s="850"/>
      <c r="I66" s="73" t="s">
        <v>964</v>
      </c>
      <c r="J66" s="75" t="s">
        <v>1410</v>
      </c>
      <c r="K66" s="74" t="s">
        <v>966</v>
      </c>
      <c r="L66" s="851" t="s">
        <v>950</v>
      </c>
      <c r="M66" s="852"/>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0"/>
      <c r="C72" s="811"/>
      <c r="D72" s="811"/>
      <c r="E72" s="811"/>
      <c r="F72" s="811"/>
      <c r="G72" s="811"/>
      <c r="H72" s="811"/>
      <c r="I72" s="126"/>
      <c r="J72" s="126"/>
      <c r="K72" s="126"/>
      <c r="L72" s="911"/>
      <c r="M72" s="911"/>
      <c r="N72" s="45"/>
    </row>
    <row r="73" spans="1:15" ht="15.75" thickBot="1">
      <c r="B73" s="829" t="s">
        <v>953</v>
      </c>
      <c r="C73" s="830"/>
      <c r="D73" s="830"/>
      <c r="E73" s="830"/>
      <c r="F73" s="830"/>
      <c r="G73" s="830"/>
      <c r="H73" s="830"/>
      <c r="I73" s="830"/>
      <c r="J73" s="830"/>
      <c r="K73" s="830"/>
      <c r="L73" s="830"/>
      <c r="M73" s="831"/>
      <c r="N73" s="301">
        <f>SUM(N67:N72)</f>
        <v>828.09726290859999</v>
      </c>
    </row>
    <row r="74" spans="1:15" ht="15.75" thickBot="1">
      <c r="B74" s="33"/>
      <c r="C74" s="34"/>
      <c r="D74" s="34"/>
      <c r="E74" s="34"/>
      <c r="F74" s="34"/>
      <c r="G74" s="34"/>
      <c r="H74" s="34"/>
      <c r="I74" s="34"/>
      <c r="J74" s="34"/>
      <c r="K74" s="34"/>
      <c r="L74" s="34"/>
      <c r="M74" s="34"/>
      <c r="N74" s="35"/>
    </row>
    <row r="75" spans="1:15" ht="15.75" thickBot="1">
      <c r="B75" s="823" t="s">
        <v>967</v>
      </c>
      <c r="C75" s="824"/>
      <c r="D75" s="824"/>
      <c r="E75" s="824"/>
      <c r="F75" s="824"/>
      <c r="G75" s="824"/>
      <c r="H75" s="824"/>
      <c r="I75" s="824"/>
      <c r="J75" s="824"/>
      <c r="K75" s="824"/>
      <c r="L75" s="824"/>
      <c r="M75" s="825"/>
      <c r="N75" s="99">
        <f>N42+N51+N62+N73</f>
        <v>12828.49119284291</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4" t="s">
        <v>969</v>
      </c>
      <c r="C79" s="815"/>
      <c r="D79" s="815"/>
      <c r="E79" s="815"/>
      <c r="F79" s="815"/>
      <c r="G79" s="815"/>
      <c r="H79" s="815"/>
      <c r="I79" s="314"/>
      <c r="J79" s="334"/>
      <c r="K79" s="302" t="s">
        <v>970</v>
      </c>
      <c r="L79" s="853" t="s">
        <v>971</v>
      </c>
      <c r="M79" s="854"/>
      <c r="N79" s="303"/>
    </row>
    <row r="80" spans="1:15">
      <c r="B80" s="855" t="s">
        <v>972</v>
      </c>
      <c r="C80" s="856"/>
      <c r="D80" s="856"/>
      <c r="E80" s="856"/>
      <c r="F80" s="856"/>
      <c r="G80" s="856"/>
      <c r="H80" s="856"/>
      <c r="I80" s="87"/>
      <c r="J80" s="88"/>
      <c r="K80" s="304">
        <v>0.2</v>
      </c>
      <c r="L80" s="857">
        <f>N75*K80</f>
        <v>2565.6982385685824</v>
      </c>
      <c r="M80" s="858"/>
      <c r="N80" s="51"/>
    </row>
    <row r="81" spans="1:14">
      <c r="B81" s="89" t="s">
        <v>973</v>
      </c>
      <c r="C81" s="90"/>
      <c r="D81" s="90"/>
      <c r="E81" s="90"/>
      <c r="F81" s="90"/>
      <c r="G81" s="90"/>
      <c r="H81" s="90"/>
      <c r="I81" s="87"/>
      <c r="J81" s="88"/>
      <c r="K81" s="304">
        <v>0.05</v>
      </c>
      <c r="L81" s="857">
        <f>N75*K81</f>
        <v>641.4245596421456</v>
      </c>
      <c r="M81" s="858"/>
      <c r="N81" s="51"/>
    </row>
    <row r="82" spans="1:14" ht="15.75" thickBot="1">
      <c r="B82" s="91" t="s">
        <v>974</v>
      </c>
      <c r="C82" s="92"/>
      <c r="D82" s="92"/>
      <c r="E82" s="92"/>
      <c r="F82" s="92"/>
      <c r="G82" s="92"/>
      <c r="H82" s="92"/>
      <c r="I82" s="93"/>
      <c r="J82" s="94"/>
      <c r="K82" s="305">
        <v>0.05</v>
      </c>
      <c r="L82" s="859">
        <f>N75*K82</f>
        <v>641.4245596421456</v>
      </c>
      <c r="M82" s="860"/>
      <c r="N82" s="51"/>
    </row>
    <row r="83" spans="1:14" ht="15.75" thickBot="1">
      <c r="B83" s="823" t="s">
        <v>953</v>
      </c>
      <c r="C83" s="824"/>
      <c r="D83" s="824"/>
      <c r="E83" s="824"/>
      <c r="F83" s="824"/>
      <c r="G83" s="824"/>
      <c r="H83" s="824"/>
      <c r="I83" s="824"/>
      <c r="J83" s="824"/>
      <c r="K83" s="824"/>
      <c r="L83" s="824"/>
      <c r="M83" s="825"/>
      <c r="N83" s="52">
        <f>L80+L81+L82</f>
        <v>3848.5473578528736</v>
      </c>
    </row>
    <row r="84" spans="1:14" ht="15.75" thickBot="1">
      <c r="B84" s="33"/>
      <c r="C84" s="34"/>
      <c r="D84" s="34"/>
      <c r="E84" s="34"/>
      <c r="F84" s="34"/>
      <c r="G84" s="34"/>
      <c r="H84" s="34"/>
      <c r="I84" s="34"/>
      <c r="J84" s="34"/>
      <c r="K84" s="34"/>
      <c r="L84" s="34"/>
      <c r="M84" s="34"/>
      <c r="N84" s="35"/>
    </row>
    <row r="85" spans="1:14" ht="15.75" thickBot="1">
      <c r="A85" t="s">
        <v>2016</v>
      </c>
      <c r="B85" s="823" t="s">
        <v>975</v>
      </c>
      <c r="C85" s="824"/>
      <c r="D85" s="824"/>
      <c r="E85" s="824"/>
      <c r="F85" s="824"/>
      <c r="G85" s="824"/>
      <c r="H85" s="824"/>
      <c r="I85" s="824"/>
      <c r="J85" s="824"/>
      <c r="K85" s="824"/>
      <c r="L85" s="824"/>
      <c r="M85" s="825"/>
      <c r="N85" s="188">
        <f>N75+N83</f>
        <v>16677.038550695783</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5" t="s">
        <v>2218</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2219</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1"/>
      <c r="K115" s="971"/>
      <c r="L115" s="971"/>
      <c r="M115" s="971"/>
      <c r="N115" s="972"/>
    </row>
    <row r="116" spans="2:14" ht="15.75" thickBot="1">
      <c r="B116" s="419" t="s">
        <v>2221</v>
      </c>
      <c r="C116" s="420"/>
      <c r="D116" s="420"/>
      <c r="E116" s="259"/>
      <c r="F116" s="259"/>
      <c r="G116" s="259"/>
      <c r="H116" s="259"/>
      <c r="I116" s="259"/>
      <c r="J116" s="973"/>
      <c r="K116" s="973"/>
      <c r="L116" s="973"/>
      <c r="M116" s="973"/>
      <c r="N116" s="97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7"/>
      <c r="J36" s="268"/>
      <c r="K36" s="269">
        <f>VLOOKUP(A36,EQUIPOS!A6:D163,4,FALSE)</f>
        <v>52022.962418971518</v>
      </c>
      <c r="L36" s="270"/>
      <c r="M36" s="271">
        <v>2.5</v>
      </c>
      <c r="N36" s="272">
        <f>K36/M36</f>
        <v>20809.184967588608</v>
      </c>
    </row>
    <row r="37" spans="1:14">
      <c r="A37" s="113" t="s">
        <v>129</v>
      </c>
      <c r="B37" s="836" t="str">
        <f>VLOOKUP(A37,EQUIPOS!A7:D154,3,FALSE)</f>
        <v xml:space="preserve">Buldozer, Potencia al volante de 140 HP, motor de 2200 RPM, longitud de hoja 4,80m. </v>
      </c>
      <c r="C37" s="837"/>
      <c r="D37" s="837"/>
      <c r="E37" s="837"/>
      <c r="F37" s="837"/>
      <c r="G37" s="837"/>
      <c r="H37" s="838"/>
      <c r="I37" s="421"/>
      <c r="J37" s="422"/>
      <c r="K37" s="269">
        <f>VLOOKUP(A37,EQUIPOS!A7:D164,4,FALSE)</f>
        <v>186075.18938222958</v>
      </c>
      <c r="L37" s="335"/>
      <c r="M37" s="336">
        <v>100</v>
      </c>
      <c r="N37" s="272">
        <f>K37/M37</f>
        <v>1860.7518938222959</v>
      </c>
    </row>
    <row r="38" spans="1:14">
      <c r="A38" s="113" t="s">
        <v>312</v>
      </c>
      <c r="B38" s="836" t="str">
        <f>VLOOKUP(A38,EQUIPOS!A8:D154,3,FALSE)</f>
        <v>Retroexcavadora sobre oruga, potencia 138 HP, balde de 1,5 m3.</v>
      </c>
      <c r="C38" s="837"/>
      <c r="D38" s="837"/>
      <c r="E38" s="837"/>
      <c r="F38" s="837"/>
      <c r="G38" s="837"/>
      <c r="H38" s="838"/>
      <c r="I38" s="328"/>
      <c r="J38" s="330"/>
      <c r="K38" s="269">
        <f>VLOOKUP(A38,EQUIPOS!A8:D165,4,FALSE)</f>
        <v>163839.53877154671</v>
      </c>
      <c r="L38" s="423"/>
      <c r="M38" s="424">
        <v>16</v>
      </c>
      <c r="N38" s="272">
        <f>K38/M38</f>
        <v>10239.971173221669</v>
      </c>
    </row>
    <row r="39" spans="1:14">
      <c r="B39" s="836"/>
      <c r="C39" s="837"/>
      <c r="D39" s="837"/>
      <c r="E39" s="842"/>
      <c r="F39" s="837"/>
      <c r="G39" s="837"/>
      <c r="H39" s="838"/>
      <c r="I39" s="36"/>
      <c r="J39" s="37"/>
      <c r="K39" s="274"/>
      <c r="L39" s="276"/>
      <c r="M39" s="277"/>
      <c r="N39" s="278"/>
    </row>
    <row r="40" spans="1:14">
      <c r="B40" s="843" t="s">
        <v>952</v>
      </c>
      <c r="C40" s="844"/>
      <c r="D40" s="844"/>
      <c r="E40" s="38"/>
      <c r="F40" s="39"/>
      <c r="G40" s="39"/>
      <c r="H40" s="40"/>
      <c r="I40" s="36"/>
      <c r="J40" s="37"/>
      <c r="K40" s="279"/>
      <c r="L40" s="276"/>
      <c r="M40" s="401">
        <v>0.01</v>
      </c>
      <c r="N40" s="344">
        <f>N76*M40</f>
        <v>27.894392469875619</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4">
        <f>SUM(N36:N41)</f>
        <v>32937.802427102448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5" t="s">
        <v>945</v>
      </c>
      <c r="K46" s="85" t="s">
        <v>946</v>
      </c>
      <c r="L46" s="817" t="s">
        <v>955</v>
      </c>
      <c r="M46" s="816"/>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7524.3449172214459</v>
      </c>
      <c r="N47" s="272">
        <f>K47*M47</f>
        <v>2257.3034751664336</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1916.9907797402357</v>
      </c>
      <c r="N48" s="272">
        <f t="shared" ref="N48:N53" si="0">K48*M48</f>
        <v>5750.972339220707</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13176.970009598803</v>
      </c>
      <c r="N49" s="272">
        <f t="shared" si="0"/>
        <v>3294.2425023997007</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1180.706439990018</v>
      </c>
      <c r="N50" s="272">
        <f t="shared" si="0"/>
        <v>1180.706439990018</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1142.7013442751243</v>
      </c>
      <c r="N51" s="272">
        <f t="shared" si="0"/>
        <v>1142.7013442751243</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5558.8330686544259</v>
      </c>
      <c r="N52" s="272">
        <f t="shared" si="0"/>
        <v>2545.945545443727</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3254.496992882438</v>
      </c>
      <c r="N53" s="272">
        <f t="shared" si="0"/>
        <v>4230.8460907471699</v>
      </c>
    </row>
    <row r="54" spans="1:14" ht="15.75" thickBot="1">
      <c r="B54" s="823" t="s">
        <v>953</v>
      </c>
      <c r="C54" s="824"/>
      <c r="D54" s="824"/>
      <c r="E54" s="824"/>
      <c r="F54" s="824"/>
      <c r="G54" s="824"/>
      <c r="H54" s="824"/>
      <c r="I54" s="824"/>
      <c r="J54" s="824"/>
      <c r="K54" s="824"/>
      <c r="L54" s="824"/>
      <c r="M54" s="825"/>
      <c r="N54" s="394">
        <f>SUM(N47:N53)</f>
        <v>20402.717737242881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7">
        <f>VLOOKUP(A59,TRANSPORTE!A5:D117,4,FALSE)</f>
        <v>1225.9744865717296</v>
      </c>
      <c r="M59" s="828"/>
      <c r="N59" s="287">
        <f>K59*L59</f>
        <v>1593.7668325432485</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1">
        <f>SUM(N70:N75)</f>
        <v>2789.439246987562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57723.726243876139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11544.745248775229</v>
      </c>
      <c r="M83" s="858"/>
      <c r="N83" s="51"/>
    </row>
    <row r="84" spans="1:14">
      <c r="B84" s="89" t="s">
        <v>973</v>
      </c>
      <c r="C84" s="90"/>
      <c r="D84" s="90"/>
      <c r="E84" s="90"/>
      <c r="F84" s="90"/>
      <c r="G84" s="90"/>
      <c r="H84" s="90"/>
      <c r="I84" s="87"/>
      <c r="J84" s="88"/>
      <c r="K84" s="304">
        <v>0.05</v>
      </c>
      <c r="L84" s="857">
        <f>N78*K84</f>
        <v>2886.1863121938072</v>
      </c>
      <c r="M84" s="858"/>
      <c r="N84" s="51"/>
    </row>
    <row r="85" spans="1:14" ht="15.75" thickBot="1">
      <c r="B85" s="91" t="s">
        <v>974</v>
      </c>
      <c r="C85" s="92"/>
      <c r="D85" s="92"/>
      <c r="E85" s="92"/>
      <c r="F85" s="92"/>
      <c r="G85" s="92"/>
      <c r="H85" s="92"/>
      <c r="I85" s="93"/>
      <c r="J85" s="94"/>
      <c r="K85" s="305">
        <v>0.05</v>
      </c>
      <c r="L85" s="859">
        <f>N78*K85</f>
        <v>2886.1863121938072</v>
      </c>
      <c r="M85" s="860"/>
      <c r="N85" s="51"/>
    </row>
    <row r="86" spans="1:14" ht="15.75" thickBot="1">
      <c r="B86" s="823" t="s">
        <v>953</v>
      </c>
      <c r="C86" s="824"/>
      <c r="D86" s="824"/>
      <c r="E86" s="824"/>
      <c r="F86" s="824"/>
      <c r="G86" s="824"/>
      <c r="H86" s="824"/>
      <c r="I86" s="824"/>
      <c r="J86" s="824"/>
      <c r="K86" s="824"/>
      <c r="L86" s="824"/>
      <c r="M86" s="825"/>
      <c r="N86" s="52">
        <f>L83+L84+L85</f>
        <v>17317.117873162842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75040.844117038985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7"/>
      <c r="J36" s="268"/>
      <c r="K36" s="269">
        <f>VLOOKUP(A36,EQUIPOS!A6:D163,4,FALSE)</f>
        <v>52022.962418971518</v>
      </c>
      <c r="L36" s="270"/>
      <c r="M36" s="336">
        <v>2.5</v>
      </c>
      <c r="N36" s="272">
        <f>K36/M36</f>
        <v>20809.184967588608</v>
      </c>
    </row>
    <row r="37" spans="1:14">
      <c r="A37" s="113" t="s">
        <v>129</v>
      </c>
      <c r="B37" s="836" t="str">
        <f>VLOOKUP(A37,EQUIPOS!A7:D154,3,FALSE)</f>
        <v xml:space="preserve">Buldozer, Potencia al volante de 140 HP, motor de 2200 RPM, longitud de hoja 4,80m. </v>
      </c>
      <c r="C37" s="837"/>
      <c r="D37" s="837"/>
      <c r="E37" s="837"/>
      <c r="F37" s="837"/>
      <c r="G37" s="837"/>
      <c r="H37" s="838"/>
      <c r="I37" s="421"/>
      <c r="J37" s="422"/>
      <c r="K37" s="269">
        <f>VLOOKUP(A37,EQUIPOS!A7:D164,4,FALSE)</f>
        <v>186075.18938222958</v>
      </c>
      <c r="L37" s="335"/>
      <c r="M37" s="336">
        <v>100</v>
      </c>
      <c r="N37" s="272">
        <f>K37/M37</f>
        <v>1860.7518938222959</v>
      </c>
    </row>
    <row r="38" spans="1:14">
      <c r="A38" s="113" t="s">
        <v>261</v>
      </c>
      <c r="B38" s="836" t="str">
        <f>VLOOKUP(A38,EQUIPOS!A8:D154,3,FALSE)</f>
        <v xml:space="preserve">Motobomba 3 PULGADAS (incluye operario)
</v>
      </c>
      <c r="C38" s="837"/>
      <c r="D38" s="837"/>
      <c r="E38" s="837"/>
      <c r="F38" s="837"/>
      <c r="G38" s="837"/>
      <c r="H38" s="838"/>
      <c r="I38" s="328"/>
      <c r="J38" s="330"/>
      <c r="K38" s="269">
        <f>VLOOKUP(A38,EQUIPOS!A8:D165,4,FALSE)</f>
        <v>3511.5499632805772</v>
      </c>
      <c r="L38" s="423"/>
      <c r="M38" s="424">
        <v>8</v>
      </c>
      <c r="N38" s="272">
        <f>K38/M38</f>
        <v>438.94374541007215</v>
      </c>
    </row>
    <row r="39" spans="1:14">
      <c r="A39" t="s">
        <v>312</v>
      </c>
      <c r="B39" s="836" t="str">
        <f>VLOOKUP(A39,EQUIPOS!A9:D154,3,FALSE)</f>
        <v>Retroexcavadora sobre oruga, potencia 138 HP, balde de 1,5 m3.</v>
      </c>
      <c r="C39" s="837"/>
      <c r="D39" s="837"/>
      <c r="E39" s="837"/>
      <c r="F39" s="837"/>
      <c r="G39" s="837"/>
      <c r="H39" s="838"/>
      <c r="I39" s="36"/>
      <c r="J39" s="37"/>
      <c r="K39" s="269">
        <f>VLOOKUP(A39,EQUIPOS!A9:D166,4,FALSE)</f>
        <v>163839.53877154671</v>
      </c>
      <c r="L39" s="276"/>
      <c r="M39" s="336">
        <v>8</v>
      </c>
      <c r="N39" s="272">
        <f>K39/M39</f>
        <v>20479.942346443338</v>
      </c>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N78*M41</f>
        <v>241.11460680720396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43829.937560071521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7524.3449172214459</v>
      </c>
      <c r="N48" s="272">
        <f>K48*M48</f>
        <v>2257.3034751664336</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1916.9907797402357</v>
      </c>
      <c r="N49" s="272">
        <f t="shared" ref="N49:N54" si="0">K49*M49</f>
        <v>5750.972339220707</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13176.970009598803</v>
      </c>
      <c r="N50" s="272">
        <f t="shared" si="0"/>
        <v>3294.2425023997007</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1180.706439990018</v>
      </c>
      <c r="N51" s="272">
        <f t="shared" si="0"/>
        <v>1180.706439990018</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1142.7013442751243</v>
      </c>
      <c r="N52" s="272">
        <f t="shared" si="0"/>
        <v>1142.7013442751243</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5558.8330686544259</v>
      </c>
      <c r="N53" s="272">
        <f>K53*M53</f>
        <v>2545.945545443727</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3254.496992882438</v>
      </c>
      <c r="N54" s="272">
        <f t="shared" si="0"/>
        <v>4230.8460907471699</v>
      </c>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20402.717737242881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7">
        <f>VLOOKUP(A61,TRANSPORTE!A5:D117,4,FALSE)</f>
        <v>1225.9744865717296</v>
      </c>
      <c r="M61" s="828"/>
      <c r="N61" s="287">
        <f>K61*L61</f>
        <v>1593.7668325432485</v>
      </c>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1593.7668325432485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1">
        <f>SUM(N72:N77)</f>
        <v>24111.460680720396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89937.882810578041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17987.57656211561</v>
      </c>
      <c r="M85" s="858"/>
      <c r="N85" s="51"/>
    </row>
    <row r="86" spans="1:14">
      <c r="B86" s="89" t="s">
        <v>973</v>
      </c>
      <c r="C86" s="90"/>
      <c r="D86" s="90"/>
      <c r="E86" s="90"/>
      <c r="F86" s="90"/>
      <c r="G86" s="90"/>
      <c r="H86" s="90"/>
      <c r="I86" s="87"/>
      <c r="J86" s="88"/>
      <c r="K86" s="304">
        <v>0.05</v>
      </c>
      <c r="L86" s="857">
        <f>N80*K86</f>
        <v>4496.8941405289024</v>
      </c>
      <c r="M86" s="858"/>
      <c r="N86" s="51"/>
    </row>
    <row r="87" spans="1:14" ht="15.75" thickBot="1">
      <c r="B87" s="91" t="s">
        <v>974</v>
      </c>
      <c r="C87" s="92"/>
      <c r="D87" s="92"/>
      <c r="E87" s="92"/>
      <c r="F87" s="92"/>
      <c r="G87" s="92"/>
      <c r="H87" s="92"/>
      <c r="I87" s="93"/>
      <c r="J87" s="94"/>
      <c r="K87" s="305">
        <v>0.05</v>
      </c>
      <c r="L87" s="859">
        <f>N80*K87</f>
        <v>4496.8941405289024</v>
      </c>
      <c r="M87" s="860"/>
      <c r="N87" s="51"/>
    </row>
    <row r="88" spans="1:14" ht="15.75" thickBot="1">
      <c r="B88" s="823" t="s">
        <v>953</v>
      </c>
      <c r="C88" s="824"/>
      <c r="D88" s="824"/>
      <c r="E88" s="824"/>
      <c r="F88" s="824"/>
      <c r="G88" s="824"/>
      <c r="H88" s="824"/>
      <c r="I88" s="824"/>
      <c r="J88" s="824"/>
      <c r="K88" s="824"/>
      <c r="L88" s="824"/>
      <c r="M88" s="825"/>
      <c r="N88" s="52">
        <f>L85+L86+L87</f>
        <v>26981.364843173411</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116919.24765375146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2.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129</v>
      </c>
      <c r="B36" s="836" t="str">
        <f>VLOOKUP(A36,EQUIPOS!A6:D154,3,FALSE)</f>
        <v xml:space="preserve">Buldozer, Potencia al volante de 140 HP, motor de 2200 RPM, longitud de hoja 4,80m. </v>
      </c>
      <c r="C36" s="837"/>
      <c r="D36" s="837"/>
      <c r="E36" s="837"/>
      <c r="F36" s="837"/>
      <c r="G36" s="837"/>
      <c r="H36" s="838"/>
      <c r="I36" s="267"/>
      <c r="J36" s="268"/>
      <c r="K36" s="269">
        <f>VLOOKUP(A36,EQUIPOS!A6:D163,4,FALSE)</f>
        <v>186075.18938222958</v>
      </c>
      <c r="L36" s="270"/>
      <c r="M36" s="336">
        <v>100</v>
      </c>
      <c r="N36" s="272">
        <f>K36/M36</f>
        <v>1860.7518938222959</v>
      </c>
    </row>
    <row r="37" spans="1:14">
      <c r="A37" s="113" t="s">
        <v>312</v>
      </c>
      <c r="B37" s="836" t="str">
        <f>VLOOKUP(A37,EQUIPOS!A7:D154,3,FALSE)</f>
        <v>Retroexcavadora sobre oruga, potencia 138 HP, balde de 1,5 m3.</v>
      </c>
      <c r="C37" s="837"/>
      <c r="D37" s="837"/>
      <c r="E37" s="837"/>
      <c r="F37" s="837"/>
      <c r="G37" s="837"/>
      <c r="H37" s="838"/>
      <c r="I37" s="421"/>
      <c r="J37" s="422"/>
      <c r="K37" s="269">
        <f>VLOOKUP(A37,EQUIPOS!A7:D164,4,FALSE)</f>
        <v>163839.53877154671</v>
      </c>
      <c r="L37" s="335"/>
      <c r="M37" s="336">
        <v>35</v>
      </c>
      <c r="N37" s="272">
        <f>K37/M37</f>
        <v>4681.1296791870491</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8.2809726290859995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6550.1625456384309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3254.496992882438</v>
      </c>
      <c r="N48" s="272">
        <f>K48*M48</f>
        <v>4230.8460907471699</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3" t="s">
        <v>953</v>
      </c>
      <c r="C55" s="824"/>
      <c r="D55" s="824"/>
      <c r="E55" s="824"/>
      <c r="F55" s="824"/>
      <c r="G55" s="824"/>
      <c r="H55" s="824"/>
      <c r="I55" s="824"/>
      <c r="J55" s="824"/>
      <c r="K55" s="824"/>
      <c r="L55" s="824"/>
      <c r="M55" s="825"/>
      <c r="N55" s="394">
        <f>SUM(N48:N54)</f>
        <v>4230.8460907471699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7">
        <f>VLOOKUP(A60,TRANSPORTE!A5:D117,4,FALSE)</f>
        <v>1225.9744865717296</v>
      </c>
      <c r="M60" s="828"/>
      <c r="N60" s="287">
        <f>K60*L60</f>
        <v>1593.7668325432485</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1593.7668325432485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828.09726290859999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13202.872731837448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2640.5745463674898</v>
      </c>
      <c r="M84" s="858"/>
      <c r="N84" s="51"/>
    </row>
    <row r="85" spans="1:14">
      <c r="B85" s="89" t="s">
        <v>973</v>
      </c>
      <c r="C85" s="90"/>
      <c r="D85" s="90"/>
      <c r="E85" s="90"/>
      <c r="F85" s="90"/>
      <c r="G85" s="90"/>
      <c r="H85" s="90"/>
      <c r="I85" s="87"/>
      <c r="J85" s="88"/>
      <c r="K85" s="304">
        <v>0.05</v>
      </c>
      <c r="L85" s="857">
        <f>N79*K85</f>
        <v>660.14363659187245</v>
      </c>
      <c r="M85" s="858"/>
      <c r="N85" s="51"/>
    </row>
    <row r="86" spans="1:14" ht="15.75" thickBot="1">
      <c r="B86" s="91" t="s">
        <v>974</v>
      </c>
      <c r="C86" s="92"/>
      <c r="D86" s="92"/>
      <c r="E86" s="92"/>
      <c r="F86" s="92"/>
      <c r="G86" s="92"/>
      <c r="H86" s="92"/>
      <c r="I86" s="93"/>
      <c r="J86" s="94"/>
      <c r="K86" s="305">
        <v>0.05</v>
      </c>
      <c r="L86" s="859">
        <f>N79*K86</f>
        <v>660.14363659187245</v>
      </c>
      <c r="M86" s="860"/>
      <c r="N86" s="51"/>
    </row>
    <row r="87" spans="1:14" ht="15.75" thickBot="1">
      <c r="B87" s="823" t="s">
        <v>953</v>
      </c>
      <c r="C87" s="824"/>
      <c r="D87" s="824"/>
      <c r="E87" s="824"/>
      <c r="F87" s="824"/>
      <c r="G87" s="824"/>
      <c r="H87" s="824"/>
      <c r="I87" s="824"/>
      <c r="J87" s="824"/>
      <c r="K87" s="824"/>
      <c r="L87" s="824"/>
      <c r="M87" s="825"/>
      <c r="N87" s="52">
        <f>L84+L85+L86</f>
        <v>3960.8618195512349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17163.734551388683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7.75" customHeight="1" thickBot="1">
      <c r="B29" s="71" t="s">
        <v>943</v>
      </c>
      <c r="C29" s="832" t="s">
        <v>944</v>
      </c>
      <c r="D29" s="833"/>
      <c r="E29" s="833"/>
      <c r="F29" s="833"/>
      <c r="G29" s="833"/>
      <c r="H29" s="833"/>
      <c r="I29" s="833"/>
      <c r="J29" s="72"/>
      <c r="K29" s="342" t="s">
        <v>2215</v>
      </c>
      <c r="L29" s="834" t="s">
        <v>945</v>
      </c>
      <c r="M29" s="835"/>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4" t="s">
        <v>944</v>
      </c>
      <c r="C34" s="805"/>
      <c r="D34" s="805"/>
      <c r="E34" s="805"/>
      <c r="F34" s="805"/>
      <c r="G34" s="805"/>
      <c r="H34" s="806"/>
      <c r="I34" s="807" t="s">
        <v>948</v>
      </c>
      <c r="J34" s="808"/>
      <c r="K34" s="69" t="s">
        <v>949</v>
      </c>
      <c r="L34" s="809" t="s">
        <v>950</v>
      </c>
      <c r="M34" s="806"/>
      <c r="N34" s="70" t="s">
        <v>951</v>
      </c>
    </row>
    <row r="35" spans="1:14">
      <c r="A35" s="113" t="s">
        <v>263</v>
      </c>
      <c r="B35" s="836" t="str">
        <f>VLOOKUP(A35,EQUIPOS!A6:D154,3,FALSE)</f>
        <v xml:space="preserve">Motobomba 4 pulgadas
</v>
      </c>
      <c r="C35" s="837"/>
      <c r="D35" s="837"/>
      <c r="E35" s="837"/>
      <c r="F35" s="837"/>
      <c r="G35" s="837"/>
      <c r="H35" s="838"/>
      <c r="I35" s="267"/>
      <c r="J35" s="268"/>
      <c r="K35" s="269">
        <f>VLOOKUP(A35,EQUIPOS!A6:D163,4,FALSE)</f>
        <v>5852.5832721342949</v>
      </c>
      <c r="L35" s="270"/>
      <c r="M35" s="336">
        <v>21</v>
      </c>
      <c r="N35" s="272">
        <f>K35/M35</f>
        <v>278.69444153020453</v>
      </c>
    </row>
    <row r="36" spans="1:14">
      <c r="A36" s="113" t="s">
        <v>129</v>
      </c>
      <c r="B36" s="836" t="str">
        <f>VLOOKUP(A36,EQUIPOS!A7:D154,3,FALSE)</f>
        <v xml:space="preserve">Buldozer, Potencia al volante de 140 HP, motor de 2200 RPM, longitud de hoja 4,80m. </v>
      </c>
      <c r="C36" s="837"/>
      <c r="D36" s="837"/>
      <c r="E36" s="837"/>
      <c r="F36" s="837"/>
      <c r="G36" s="837"/>
      <c r="H36" s="838"/>
      <c r="I36" s="421"/>
      <c r="J36" s="422"/>
      <c r="K36" s="269">
        <f>VLOOKUP(A36,EQUIPOS!A7:D164,4,FALSE)</f>
        <v>186075.18938222958</v>
      </c>
      <c r="L36" s="335"/>
      <c r="M36" s="336">
        <v>100</v>
      </c>
      <c r="N36" s="272">
        <f>K36/M36</f>
        <v>1860.7518938222959</v>
      </c>
    </row>
    <row r="37" spans="1:14">
      <c r="A37" s="113" t="s">
        <v>312</v>
      </c>
      <c r="B37" s="836" t="str">
        <f>VLOOKUP(A37,EQUIPOS!A8:D154,3,FALSE)</f>
        <v>Retroexcavadora sobre oruga, potencia 138 HP, balde de 1,5 m3.</v>
      </c>
      <c r="C37" s="837"/>
      <c r="D37" s="837"/>
      <c r="E37" s="837"/>
      <c r="F37" s="837"/>
      <c r="G37" s="837"/>
      <c r="H37" s="838"/>
      <c r="I37" s="328"/>
      <c r="J37" s="330"/>
      <c r="K37" s="269">
        <f>VLOOKUP(A37,EQUIPOS!A8:D165,4,FALSE)</f>
        <v>163839.53877154671</v>
      </c>
      <c r="L37" s="423"/>
      <c r="M37" s="424">
        <v>21</v>
      </c>
      <c r="N37" s="272">
        <f>K37/M37</f>
        <v>7801.8827986450815</v>
      </c>
    </row>
    <row r="38" spans="1:14">
      <c r="B38" s="836"/>
      <c r="C38" s="837"/>
      <c r="D38" s="837"/>
      <c r="E38" s="837"/>
      <c r="F38" s="837"/>
      <c r="G38" s="837"/>
      <c r="H38" s="838"/>
      <c r="I38" s="36"/>
      <c r="J38" s="37"/>
      <c r="K38" s="269"/>
      <c r="L38" s="276"/>
      <c r="M38" s="336"/>
      <c r="N38" s="272"/>
    </row>
    <row r="39" spans="1:14">
      <c r="B39" s="320"/>
      <c r="C39" s="321"/>
      <c r="D39" s="321"/>
      <c r="E39" s="321"/>
      <c r="F39" s="323"/>
      <c r="G39" s="323"/>
      <c r="H39" s="125"/>
      <c r="I39" s="36"/>
      <c r="J39" s="37"/>
      <c r="K39" s="269"/>
      <c r="L39" s="276"/>
      <c r="M39" s="277"/>
      <c r="N39" s="273"/>
    </row>
    <row r="40" spans="1:14">
      <c r="B40" s="843" t="s">
        <v>952</v>
      </c>
      <c r="C40" s="844"/>
      <c r="D40" s="844"/>
      <c r="E40" s="38"/>
      <c r="F40" s="39"/>
      <c r="G40" s="39"/>
      <c r="H40" s="40"/>
      <c r="I40" s="36"/>
      <c r="J40" s="37"/>
      <c r="K40" s="279"/>
      <c r="L40" s="276"/>
      <c r="M40" s="401">
        <v>0.01</v>
      </c>
      <c r="N40" s="344">
        <f>N76*M40</f>
        <v>13.801621048476665</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4">
        <f>SUM(N35:N41)</f>
        <v>9955.1307550460588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5" t="s">
        <v>945</v>
      </c>
      <c r="K46" s="85" t="s">
        <v>946</v>
      </c>
      <c r="L46" s="817" t="s">
        <v>955</v>
      </c>
      <c r="M46" s="816"/>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3254.496992882438</v>
      </c>
      <c r="N47" s="272">
        <f>K47*M47</f>
        <v>4230.8460907471699</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4230.8460907471699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7">
        <f>VLOOKUP(A59,TRANSPORTE!A5:D117,4,FALSE)</f>
        <v>1225.9744865717296</v>
      </c>
      <c r="M59" s="828"/>
      <c r="N59" s="287">
        <f>K59*L59</f>
        <v>1593.7668325432485</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1593.7668325432485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60">
        <f>SUM(N70:N75)</f>
        <v>1380.1621048476666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17159.905783184146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3431.9811566368294</v>
      </c>
      <c r="M83" s="858"/>
      <c r="N83" s="51"/>
    </row>
    <row r="84" spans="1:14">
      <c r="B84" s="89" t="s">
        <v>973</v>
      </c>
      <c r="C84" s="90"/>
      <c r="D84" s="90"/>
      <c r="E84" s="90"/>
      <c r="F84" s="90"/>
      <c r="G84" s="90"/>
      <c r="H84" s="90"/>
      <c r="I84" s="87"/>
      <c r="J84" s="88"/>
      <c r="K84" s="304">
        <v>0.05</v>
      </c>
      <c r="L84" s="857">
        <f>N78*K84</f>
        <v>857.99528915920735</v>
      </c>
      <c r="M84" s="858"/>
      <c r="N84" s="51"/>
    </row>
    <row r="85" spans="1:14" ht="15.75" thickBot="1">
      <c r="B85" s="91" t="s">
        <v>974</v>
      </c>
      <c r="C85" s="92"/>
      <c r="D85" s="92"/>
      <c r="E85" s="92"/>
      <c r="F85" s="92"/>
      <c r="G85" s="92"/>
      <c r="H85" s="92"/>
      <c r="I85" s="93"/>
      <c r="J85" s="94"/>
      <c r="K85" s="305">
        <v>0.05</v>
      </c>
      <c r="L85" s="859">
        <f>N78*K85</f>
        <v>857.99528915920735</v>
      </c>
      <c r="M85" s="860"/>
      <c r="N85" s="51"/>
    </row>
    <row r="86" spans="1:14" ht="15.75" thickBot="1">
      <c r="B86" s="823" t="s">
        <v>953</v>
      </c>
      <c r="C86" s="824"/>
      <c r="D86" s="824"/>
      <c r="E86" s="824"/>
      <c r="F86" s="824"/>
      <c r="G86" s="824"/>
      <c r="H86" s="824"/>
      <c r="I86" s="824"/>
      <c r="J86" s="824"/>
      <c r="K86" s="824"/>
      <c r="L86" s="824"/>
      <c r="M86" s="825"/>
      <c r="N86" s="52">
        <f>L83+L84+L85</f>
        <v>5147.9717349552438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22307.87751813939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6190.73252785761</v>
      </c>
      <c r="L36" s="270"/>
      <c r="M36" s="336">
        <v>2.5</v>
      </c>
      <c r="N36" s="272">
        <f>K36/M36</f>
        <v>2476.2930111430442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469.42871250000002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2945.7217236430442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16142.663213664473</v>
      </c>
      <c r="N48" s="272">
        <f>K48*M48</f>
        <v>20985.462177763817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41.408661876427168</v>
      </c>
      <c r="N49" s="272">
        <f>K49*M49</f>
        <v>1242.2598562928151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22227.722034056631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1225.9744865717296</v>
      </c>
      <c r="M60" s="828"/>
      <c r="N60" s="287">
        <f>K60*L60</f>
        <v>1593.7668325432485</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1593.7668325432485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36155.784840242923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7231.1569680485845</v>
      </c>
      <c r="M84" s="858"/>
      <c r="N84" s="51"/>
    </row>
    <row r="85" spans="1:14">
      <c r="B85" s="89" t="s">
        <v>973</v>
      </c>
      <c r="C85" s="90"/>
      <c r="D85" s="90"/>
      <c r="E85" s="90"/>
      <c r="F85" s="90"/>
      <c r="G85" s="90"/>
      <c r="H85" s="90"/>
      <c r="I85" s="87"/>
      <c r="J85" s="88"/>
      <c r="K85" s="304">
        <v>0.05</v>
      </c>
      <c r="L85" s="857">
        <f>N79*K85</f>
        <v>1807.7892420121461</v>
      </c>
      <c r="M85" s="858"/>
      <c r="N85" s="51"/>
    </row>
    <row r="86" spans="1:14" ht="15.75" thickBot="1">
      <c r="B86" s="91" t="s">
        <v>974</v>
      </c>
      <c r="C86" s="92"/>
      <c r="D86" s="92"/>
      <c r="E86" s="92"/>
      <c r="F86" s="92"/>
      <c r="G86" s="92"/>
      <c r="H86" s="92"/>
      <c r="I86" s="93"/>
      <c r="J86" s="94"/>
      <c r="K86" s="305">
        <v>0.05</v>
      </c>
      <c r="L86" s="859">
        <f>N79*K86</f>
        <v>1807.7892420121461</v>
      </c>
      <c r="M86" s="860"/>
      <c r="N86" s="51"/>
    </row>
    <row r="87" spans="1:14" ht="15.75" thickBot="1">
      <c r="B87" s="823" t="s">
        <v>953</v>
      </c>
      <c r="C87" s="824"/>
      <c r="D87" s="824"/>
      <c r="E87" s="824"/>
      <c r="F87" s="824"/>
      <c r="G87" s="824"/>
      <c r="H87" s="824"/>
      <c r="I87" s="824"/>
      <c r="J87" s="824"/>
      <c r="K87" s="824"/>
      <c r="L87" s="824"/>
      <c r="M87" s="825"/>
      <c r="N87" s="52">
        <f>L84+L85+L86</f>
        <v>10846.735452072877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47002.520292315799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6190.73252785761</v>
      </c>
      <c r="L36" s="270"/>
      <c r="M36" s="336">
        <v>2.5</v>
      </c>
      <c r="N36" s="272">
        <f>K36/M36</f>
        <v>2476.2930111430442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469.42871250000002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2945.7217236430442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7918.0076425870884</v>
      </c>
      <c r="N48" s="272">
        <f>K48*M48</f>
        <v>10293.409935363215</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41.408661876427168</v>
      </c>
      <c r="N49" s="272">
        <f>K49*M49</f>
        <v>1242.2598562928151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11535.66979165603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1225.9744865717296</v>
      </c>
      <c r="M60" s="828"/>
      <c r="N60" s="287">
        <f>K60*L60</f>
        <v>1593.7668325432485</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45"/>
    </row>
    <row r="66" spans="1:15" ht="15.75" thickBot="1">
      <c r="B66" s="829" t="s">
        <v>953</v>
      </c>
      <c r="C66" s="830"/>
      <c r="D66" s="830"/>
      <c r="E66" s="830"/>
      <c r="F66" s="830"/>
      <c r="G66" s="830"/>
      <c r="H66" s="830"/>
      <c r="I66" s="830"/>
      <c r="J66" s="830"/>
      <c r="K66" s="830"/>
      <c r="L66" s="830"/>
      <c r="M66" s="831"/>
      <c r="N66" s="104">
        <f>N60+N61+N62+N63+N64</f>
        <v>1593.7668325432485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25463.732597842321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5092.7465195684645</v>
      </c>
      <c r="M84" s="858"/>
      <c r="N84" s="51"/>
    </row>
    <row r="85" spans="1:14">
      <c r="B85" s="89" t="s">
        <v>973</v>
      </c>
      <c r="C85" s="90"/>
      <c r="D85" s="90"/>
      <c r="E85" s="90"/>
      <c r="F85" s="90"/>
      <c r="G85" s="90"/>
      <c r="H85" s="90"/>
      <c r="I85" s="87"/>
      <c r="J85" s="88"/>
      <c r="K85" s="304">
        <v>0.05</v>
      </c>
      <c r="L85" s="857">
        <f>N79*K85</f>
        <v>1273.1866298921161</v>
      </c>
      <c r="M85" s="858"/>
      <c r="N85" s="51"/>
    </row>
    <row r="86" spans="1:14" ht="15.75" thickBot="1">
      <c r="B86" s="91" t="s">
        <v>974</v>
      </c>
      <c r="C86" s="92"/>
      <c r="D86" s="92"/>
      <c r="E86" s="92"/>
      <c r="F86" s="92"/>
      <c r="G86" s="92"/>
      <c r="H86" s="92"/>
      <c r="I86" s="93"/>
      <c r="J86" s="94"/>
      <c r="K86" s="305">
        <v>0.05</v>
      </c>
      <c r="L86" s="859">
        <f>N79*K86</f>
        <v>1273.1866298921161</v>
      </c>
      <c r="M86" s="860"/>
      <c r="N86" s="51"/>
    </row>
    <row r="87" spans="1:14" ht="15.75" thickBot="1">
      <c r="B87" s="823" t="s">
        <v>953</v>
      </c>
      <c r="C87" s="824"/>
      <c r="D87" s="824"/>
      <c r="E87" s="824"/>
      <c r="F87" s="824"/>
      <c r="G87" s="824"/>
      <c r="H87" s="824"/>
      <c r="I87" s="824"/>
      <c r="J87" s="824"/>
      <c r="K87" s="824"/>
      <c r="L87" s="824"/>
      <c r="M87" s="825"/>
      <c r="N87" s="52">
        <f>L84+L85+L86</f>
        <v>7639.1197793526962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33102.85237719502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6190.73252785761</v>
      </c>
      <c r="L36" s="270"/>
      <c r="M36" s="336">
        <v>2.5</v>
      </c>
      <c r="N36" s="272">
        <f>K36/M36</f>
        <v>2476.2930111430442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469.42871250000002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2945.7217236430442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46732.348518663232</v>
      </c>
      <c r="N48" s="272">
        <f>K48*M48</f>
        <v>60752.0530742622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41.408661876427168</v>
      </c>
      <c r="N49" s="272">
        <f>K49*M49</f>
        <v>1242.2598562928151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61994.312930555017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1225.9744865717296</v>
      </c>
      <c r="M60" s="828"/>
      <c r="N60" s="287">
        <f>K60*L60</f>
        <v>1593.7668325432485</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1593.7668325432485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75922.37573674132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15184.475147348265</v>
      </c>
      <c r="M84" s="858"/>
      <c r="N84" s="51"/>
    </row>
    <row r="85" spans="1:14">
      <c r="B85" s="89" t="s">
        <v>973</v>
      </c>
      <c r="C85" s="90"/>
      <c r="D85" s="90"/>
      <c r="E85" s="90"/>
      <c r="F85" s="90"/>
      <c r="G85" s="90"/>
      <c r="H85" s="90"/>
      <c r="I85" s="87"/>
      <c r="J85" s="88"/>
      <c r="K85" s="304">
        <v>0.05</v>
      </c>
      <c r="L85" s="857">
        <f>N79*K85</f>
        <v>3796.1187868370662</v>
      </c>
      <c r="M85" s="858"/>
      <c r="N85" s="51"/>
    </row>
    <row r="86" spans="1:14" ht="15.75" thickBot="1">
      <c r="B86" s="91" t="s">
        <v>974</v>
      </c>
      <c r="C86" s="92"/>
      <c r="D86" s="92"/>
      <c r="E86" s="92"/>
      <c r="F86" s="92"/>
      <c r="G86" s="92"/>
      <c r="H86" s="92"/>
      <c r="I86" s="93"/>
      <c r="J86" s="94"/>
      <c r="K86" s="305">
        <v>0.05</v>
      </c>
      <c r="L86" s="859">
        <f>N79*K86</f>
        <v>3796.1187868370662</v>
      </c>
      <c r="M86" s="860"/>
      <c r="N86" s="51"/>
    </row>
    <row r="87" spans="1:14" ht="15.75" thickBot="1">
      <c r="B87" s="823" t="s">
        <v>953</v>
      </c>
      <c r="C87" s="824"/>
      <c r="D87" s="824"/>
      <c r="E87" s="824"/>
      <c r="F87" s="824"/>
      <c r="G87" s="824"/>
      <c r="H87" s="824"/>
      <c r="I87" s="824"/>
      <c r="J87" s="824"/>
      <c r="K87" s="824"/>
      <c r="L87" s="824"/>
      <c r="M87" s="825"/>
      <c r="N87" s="52">
        <f>L84+L85+L86</f>
        <v>22776.712721022395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98699.088457763719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7"/>
      <c r="J36" s="268"/>
      <c r="K36" s="269">
        <f>VLOOKUP(A36,EQUIPOS!A6:D163,4,FALSE)</f>
        <v>6190.73252785761</v>
      </c>
      <c r="L36" s="270"/>
      <c r="M36" s="336">
        <v>2.5</v>
      </c>
      <c r="N36" s="272">
        <f>K36/M36</f>
        <v>2476.2930111430442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469.42871250000002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2945.7217236430442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61992.515348982517</v>
      </c>
      <c r="N48" s="272">
        <f>K48*M48</f>
        <v>80590.269953677271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41.408661876427168</v>
      </c>
      <c r="N49" s="272">
        <f>K49*M49</f>
        <v>1242.2598562928151</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81832.529809970089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1225.9744865717296</v>
      </c>
      <c r="M60" s="828"/>
      <c r="N60" s="287">
        <f>K60*L60</f>
        <v>1593.7668325432485</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1593.7668325432485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95760.592616156384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19152.118523231278</v>
      </c>
      <c r="M84" s="858"/>
      <c r="N84" s="51"/>
    </row>
    <row r="85" spans="1:14">
      <c r="B85" s="89" t="s">
        <v>973</v>
      </c>
      <c r="C85" s="90"/>
      <c r="D85" s="90"/>
      <c r="E85" s="90"/>
      <c r="F85" s="90"/>
      <c r="G85" s="90"/>
      <c r="H85" s="90"/>
      <c r="I85" s="87"/>
      <c r="J85" s="88"/>
      <c r="K85" s="304">
        <v>0.05</v>
      </c>
      <c r="L85" s="857">
        <f>N79*K85</f>
        <v>4788.0296308078196</v>
      </c>
      <c r="M85" s="858"/>
      <c r="N85" s="51"/>
    </row>
    <row r="86" spans="1:14" ht="15.75" thickBot="1">
      <c r="B86" s="91" t="s">
        <v>974</v>
      </c>
      <c r="C86" s="92"/>
      <c r="D86" s="92"/>
      <c r="E86" s="92"/>
      <c r="F86" s="92"/>
      <c r="G86" s="92"/>
      <c r="H86" s="92"/>
      <c r="I86" s="93"/>
      <c r="J86" s="94"/>
      <c r="K86" s="305">
        <v>0.05</v>
      </c>
      <c r="L86" s="859">
        <f>N79*K86</f>
        <v>4788.0296308078196</v>
      </c>
      <c r="M86" s="860"/>
      <c r="N86" s="51"/>
    </row>
    <row r="87" spans="1:14" ht="15.75" thickBot="1">
      <c r="B87" s="823" t="s">
        <v>953</v>
      </c>
      <c r="C87" s="824"/>
      <c r="D87" s="824"/>
      <c r="E87" s="824"/>
      <c r="F87" s="824"/>
      <c r="G87" s="824"/>
      <c r="H87" s="824"/>
      <c r="I87" s="824"/>
      <c r="J87" s="824"/>
      <c r="K87" s="824"/>
      <c r="L87" s="824"/>
      <c r="M87" s="825"/>
      <c r="N87" s="52">
        <f>L84+L85+L86</f>
        <v>28728.177784846914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124488.7704010033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c r="B36" s="836"/>
      <c r="C36" s="837"/>
      <c r="D36" s="837"/>
      <c r="E36" s="837"/>
      <c r="F36" s="837"/>
      <c r="G36" s="837"/>
      <c r="H36" s="838"/>
      <c r="I36" s="267"/>
      <c r="J36" s="268"/>
      <c r="K36" s="269"/>
      <c r="L36" s="270"/>
      <c r="M36" s="336"/>
      <c r="N36" s="272"/>
      <c r="P36" s="106"/>
    </row>
    <row r="37" spans="1:16">
      <c r="A37" s="113"/>
      <c r="B37" s="836"/>
      <c r="C37" s="837"/>
      <c r="D37" s="837"/>
      <c r="E37" s="837"/>
      <c r="F37" s="837"/>
      <c r="G37" s="837"/>
      <c r="H37" s="838"/>
      <c r="I37" s="421"/>
      <c r="J37" s="422"/>
      <c r="K37" s="269"/>
      <c r="L37" s="335"/>
      <c r="M37" s="336"/>
      <c r="N37" s="272"/>
      <c r="P37" s="103"/>
    </row>
    <row r="38" spans="1:16">
      <c r="A38" s="113"/>
      <c r="B38" s="836"/>
      <c r="C38" s="837"/>
      <c r="D38" s="837"/>
      <c r="E38" s="837"/>
      <c r="F38" s="837"/>
      <c r="G38" s="837"/>
      <c r="H38" s="838"/>
      <c r="I38" s="328"/>
      <c r="J38" s="330"/>
      <c r="K38" s="269"/>
      <c r="L38" s="423"/>
      <c r="M38" s="424"/>
      <c r="N38" s="272"/>
      <c r="P38" s="106"/>
    </row>
    <row r="39" spans="1:16">
      <c r="B39" s="836"/>
      <c r="C39" s="837"/>
      <c r="D39" s="837"/>
      <c r="E39" s="837"/>
      <c r="F39" s="837"/>
      <c r="G39" s="837"/>
      <c r="H39" s="838"/>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3" t="s">
        <v>952</v>
      </c>
      <c r="C41" s="844"/>
      <c r="D41" s="844"/>
      <c r="E41" s="38"/>
      <c r="F41" s="39"/>
      <c r="G41" s="39"/>
      <c r="H41" s="40"/>
      <c r="I41" s="36"/>
      <c r="J41" s="37"/>
      <c r="K41" s="279"/>
      <c r="L41" s="276"/>
      <c r="M41" s="401">
        <v>0.05</v>
      </c>
      <c r="N41" s="344">
        <f>N77*M41</f>
        <v>469.42871250000002</v>
      </c>
      <c r="P41" s="106"/>
    </row>
    <row r="42" spans="1:16" ht="15.75" thickBot="1">
      <c r="B42" s="836"/>
      <c r="C42" s="837"/>
      <c r="D42" s="837"/>
      <c r="E42" s="837"/>
      <c r="F42" s="837"/>
      <c r="G42" s="837"/>
      <c r="H42" s="838"/>
      <c r="I42" s="845"/>
      <c r="J42" s="846"/>
      <c r="K42" s="41"/>
      <c r="L42" s="847"/>
      <c r="M42" s="848"/>
      <c r="N42" s="105"/>
    </row>
    <row r="43" spans="1:16" ht="15.75" thickBot="1">
      <c r="B43" s="823" t="s">
        <v>953</v>
      </c>
      <c r="C43" s="824"/>
      <c r="D43" s="824"/>
      <c r="E43" s="824"/>
      <c r="F43" s="824"/>
      <c r="G43" s="824"/>
      <c r="H43" s="824"/>
      <c r="I43" s="824"/>
      <c r="J43" s="824"/>
      <c r="K43" s="824"/>
      <c r="L43" s="824"/>
      <c r="M43" s="825"/>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4" t="s">
        <v>944</v>
      </c>
      <c r="C47" s="815"/>
      <c r="D47" s="815"/>
      <c r="E47" s="815"/>
      <c r="F47" s="815"/>
      <c r="G47" s="815"/>
      <c r="H47" s="815"/>
      <c r="I47" s="816"/>
      <c r="J47" s="315" t="s">
        <v>945</v>
      </c>
      <c r="K47" s="85" t="s">
        <v>946</v>
      </c>
      <c r="L47" s="817" t="s">
        <v>955</v>
      </c>
      <c r="M47" s="816"/>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56249.546228597261</v>
      </c>
      <c r="N48" s="272">
        <f>K48*M48</f>
        <v>73124.410097176442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73124.410097176442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1225.9744865717296</v>
      </c>
      <c r="M60" s="828"/>
      <c r="N60" s="287">
        <f>K60*L60</f>
        <v>1593.7668325432485</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1593.7668325432485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84576.17989221969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16915.23597844394</v>
      </c>
      <c r="M84" s="858"/>
      <c r="N84" s="51"/>
    </row>
    <row r="85" spans="1:14">
      <c r="B85" s="89" t="s">
        <v>973</v>
      </c>
      <c r="C85" s="90"/>
      <c r="D85" s="90"/>
      <c r="E85" s="90"/>
      <c r="F85" s="90"/>
      <c r="G85" s="90"/>
      <c r="H85" s="90"/>
      <c r="I85" s="87"/>
      <c r="J85" s="88"/>
      <c r="K85" s="304">
        <v>0.05</v>
      </c>
      <c r="L85" s="857">
        <f>N79*K85</f>
        <v>4228.8089946109849</v>
      </c>
      <c r="M85" s="858"/>
      <c r="N85" s="51"/>
    </row>
    <row r="86" spans="1:14" ht="15.75" thickBot="1">
      <c r="B86" s="91" t="s">
        <v>974</v>
      </c>
      <c r="C86" s="92"/>
      <c r="D86" s="92"/>
      <c r="E86" s="92"/>
      <c r="F86" s="92"/>
      <c r="G86" s="92"/>
      <c r="H86" s="92"/>
      <c r="I86" s="93"/>
      <c r="J86" s="94"/>
      <c r="K86" s="305">
        <v>0.05</v>
      </c>
      <c r="L86" s="859">
        <f>N79*K86</f>
        <v>4228.8089946109849</v>
      </c>
      <c r="M86" s="860"/>
      <c r="N86" s="51"/>
    </row>
    <row r="87" spans="1:14" ht="15.75" thickBot="1">
      <c r="B87" s="823" t="s">
        <v>953</v>
      </c>
      <c r="C87" s="824"/>
      <c r="D87" s="824"/>
      <c r="E87" s="824"/>
      <c r="F87" s="824"/>
      <c r="G87" s="824"/>
      <c r="H87" s="824"/>
      <c r="I87" s="824"/>
      <c r="J87" s="824"/>
      <c r="K87" s="824"/>
      <c r="L87" s="824"/>
      <c r="M87" s="825"/>
      <c r="N87" s="52">
        <f>L84+L85+L86</f>
        <v>25372.853967665906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109949.03385988559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c r="B36" s="836"/>
      <c r="C36" s="837"/>
      <c r="D36" s="837"/>
      <c r="E36" s="837"/>
      <c r="F36" s="837"/>
      <c r="G36" s="837"/>
      <c r="H36" s="838"/>
      <c r="I36" s="267"/>
      <c r="J36" s="268"/>
      <c r="K36" s="269"/>
      <c r="L36" s="270"/>
      <c r="M36" s="336"/>
      <c r="N36" s="272"/>
      <c r="P36" s="106"/>
    </row>
    <row r="37" spans="1:16">
      <c r="A37" s="113"/>
      <c r="B37" s="836"/>
      <c r="C37" s="837"/>
      <c r="D37" s="837"/>
      <c r="E37" s="837"/>
      <c r="F37" s="837"/>
      <c r="G37" s="837"/>
      <c r="H37" s="838"/>
      <c r="I37" s="421"/>
      <c r="J37" s="422"/>
      <c r="K37" s="269"/>
      <c r="L37" s="335"/>
      <c r="M37" s="336"/>
      <c r="N37" s="272"/>
      <c r="P37" s="103"/>
    </row>
    <row r="38" spans="1:16">
      <c r="A38" s="113"/>
      <c r="B38" s="836"/>
      <c r="C38" s="837"/>
      <c r="D38" s="837"/>
      <c r="E38" s="837"/>
      <c r="F38" s="837"/>
      <c r="G38" s="837"/>
      <c r="H38" s="838"/>
      <c r="I38" s="328"/>
      <c r="J38" s="330"/>
      <c r="K38" s="269"/>
      <c r="L38" s="423"/>
      <c r="M38" s="424"/>
      <c r="N38" s="272"/>
      <c r="P38" s="106"/>
    </row>
    <row r="39" spans="1:16">
      <c r="B39" s="836"/>
      <c r="C39" s="837"/>
      <c r="D39" s="837"/>
      <c r="E39" s="837"/>
      <c r="F39" s="837"/>
      <c r="G39" s="837"/>
      <c r="H39" s="838"/>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3" t="s">
        <v>952</v>
      </c>
      <c r="C41" s="844"/>
      <c r="D41" s="844"/>
      <c r="E41" s="38"/>
      <c r="F41" s="39"/>
      <c r="G41" s="39"/>
      <c r="H41" s="40"/>
      <c r="I41" s="36"/>
      <c r="J41" s="37"/>
      <c r="K41" s="279"/>
      <c r="L41" s="276"/>
      <c r="M41" s="401">
        <v>0.05</v>
      </c>
      <c r="N41" s="344">
        <f>N77*M41</f>
        <v>469.42871250000002</v>
      </c>
      <c r="P41" s="106"/>
    </row>
    <row r="42" spans="1:16" ht="15.75" thickBot="1">
      <c r="B42" s="836"/>
      <c r="C42" s="837"/>
      <c r="D42" s="837"/>
      <c r="E42" s="837"/>
      <c r="F42" s="837"/>
      <c r="G42" s="837"/>
      <c r="H42" s="838"/>
      <c r="I42" s="845"/>
      <c r="J42" s="846"/>
      <c r="K42" s="41"/>
      <c r="L42" s="847"/>
      <c r="M42" s="848"/>
      <c r="N42" s="105"/>
    </row>
    <row r="43" spans="1:16" ht="15.75" thickBot="1">
      <c r="B43" s="823" t="s">
        <v>953</v>
      </c>
      <c r="C43" s="824"/>
      <c r="D43" s="824"/>
      <c r="E43" s="824"/>
      <c r="F43" s="824"/>
      <c r="G43" s="824"/>
      <c r="H43" s="824"/>
      <c r="I43" s="824"/>
      <c r="J43" s="824"/>
      <c r="K43" s="824"/>
      <c r="L43" s="824"/>
      <c r="M43" s="825"/>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4" t="s">
        <v>944</v>
      </c>
      <c r="C47" s="815"/>
      <c r="D47" s="815"/>
      <c r="E47" s="815"/>
      <c r="F47" s="815"/>
      <c r="G47" s="815"/>
      <c r="H47" s="815"/>
      <c r="I47" s="816"/>
      <c r="J47" s="315" t="s">
        <v>945</v>
      </c>
      <c r="K47" s="85" t="s">
        <v>946</v>
      </c>
      <c r="L47" s="817" t="s">
        <v>955</v>
      </c>
      <c r="M47" s="816"/>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37611.830496887575</v>
      </c>
      <c r="N48" s="272">
        <f>K48*M48</f>
        <v>48895.37964595385</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48895.37964595385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1225.9744865717296</v>
      </c>
      <c r="M60" s="828"/>
      <c r="N60" s="287">
        <f>K60*L60</f>
        <v>1593.7668325432485</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1593.7668325432485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9388.5742499999997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60347.149440997091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12069.429888199418</v>
      </c>
      <c r="M84" s="858"/>
      <c r="N84" s="51"/>
    </row>
    <row r="85" spans="1:14">
      <c r="B85" s="89" t="s">
        <v>973</v>
      </c>
      <c r="C85" s="90"/>
      <c r="D85" s="90"/>
      <c r="E85" s="90"/>
      <c r="F85" s="90"/>
      <c r="G85" s="90"/>
      <c r="H85" s="90"/>
      <c r="I85" s="87"/>
      <c r="J85" s="88"/>
      <c r="K85" s="304">
        <v>0.05</v>
      </c>
      <c r="L85" s="857">
        <f>N79*K85</f>
        <v>3017.3574720498546</v>
      </c>
      <c r="M85" s="858"/>
      <c r="N85" s="51"/>
    </row>
    <row r="86" spans="1:14" ht="15.75" thickBot="1">
      <c r="B86" s="91" t="s">
        <v>974</v>
      </c>
      <c r="C86" s="92"/>
      <c r="D86" s="92"/>
      <c r="E86" s="92"/>
      <c r="F86" s="92"/>
      <c r="G86" s="92"/>
      <c r="H86" s="92"/>
      <c r="I86" s="93"/>
      <c r="J86" s="94"/>
      <c r="K86" s="305">
        <v>0.05</v>
      </c>
      <c r="L86" s="859">
        <f>N79*K86</f>
        <v>3017.3574720498546</v>
      </c>
      <c r="M86" s="860"/>
      <c r="N86" s="51"/>
    </row>
    <row r="87" spans="1:14" ht="15.75" thickBot="1">
      <c r="B87" s="823" t="s">
        <v>953</v>
      </c>
      <c r="C87" s="824"/>
      <c r="D87" s="824"/>
      <c r="E87" s="824"/>
      <c r="F87" s="824"/>
      <c r="G87" s="824"/>
      <c r="H87" s="824"/>
      <c r="I87" s="824"/>
      <c r="J87" s="824"/>
      <c r="K87" s="824"/>
      <c r="L87" s="824"/>
      <c r="M87" s="825"/>
      <c r="N87" s="52">
        <f>L84+L85+L86</f>
        <v>18104.144832299127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78451.294273296226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c r="B36" s="836"/>
      <c r="C36" s="837"/>
      <c r="D36" s="837"/>
      <c r="E36" s="837"/>
      <c r="F36" s="837"/>
      <c r="G36" s="837"/>
      <c r="H36" s="838"/>
      <c r="I36" s="267"/>
      <c r="J36" s="268"/>
      <c r="K36" s="269"/>
      <c r="L36" s="270"/>
      <c r="M36" s="336"/>
      <c r="N36" s="272"/>
      <c r="P36" s="106"/>
    </row>
    <row r="37" spans="1:16">
      <c r="A37" s="113"/>
      <c r="B37" s="836"/>
      <c r="C37" s="837"/>
      <c r="D37" s="837"/>
      <c r="E37" s="837"/>
      <c r="F37" s="837"/>
      <c r="G37" s="837"/>
      <c r="H37" s="838"/>
      <c r="I37" s="421"/>
      <c r="J37" s="422"/>
      <c r="K37" s="269"/>
      <c r="L37" s="335"/>
      <c r="M37" s="336"/>
      <c r="N37" s="272"/>
      <c r="P37" s="103"/>
    </row>
    <row r="38" spans="1:16">
      <c r="A38" s="113"/>
      <c r="B38" s="836"/>
      <c r="C38" s="837"/>
      <c r="D38" s="837"/>
      <c r="E38" s="837"/>
      <c r="F38" s="837"/>
      <c r="G38" s="837"/>
      <c r="H38" s="838"/>
      <c r="I38" s="328"/>
      <c r="J38" s="330"/>
      <c r="K38" s="269"/>
      <c r="L38" s="423"/>
      <c r="M38" s="424"/>
      <c r="N38" s="272"/>
      <c r="P38" s="106"/>
    </row>
    <row r="39" spans="1:16">
      <c r="B39" s="836"/>
      <c r="C39" s="837"/>
      <c r="D39" s="837"/>
      <c r="E39" s="837"/>
      <c r="F39" s="837"/>
      <c r="G39" s="837"/>
      <c r="H39" s="838"/>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3" t="s">
        <v>952</v>
      </c>
      <c r="C41" s="844"/>
      <c r="D41" s="844"/>
      <c r="E41" s="38"/>
      <c r="F41" s="39"/>
      <c r="G41" s="39"/>
      <c r="H41" s="40"/>
      <c r="I41" s="36"/>
      <c r="J41" s="37"/>
      <c r="K41" s="279"/>
      <c r="L41" s="276"/>
      <c r="M41" s="401">
        <v>0.05</v>
      </c>
      <c r="N41" s="344">
        <f>N77*M41</f>
        <v>312.95247499999999</v>
      </c>
      <c r="P41" s="106"/>
    </row>
    <row r="42" spans="1:16" ht="15.75" thickBot="1">
      <c r="B42" s="836"/>
      <c r="C42" s="837"/>
      <c r="D42" s="837"/>
      <c r="E42" s="837"/>
      <c r="F42" s="837"/>
      <c r="G42" s="837"/>
      <c r="H42" s="838"/>
      <c r="I42" s="845"/>
      <c r="J42" s="846"/>
      <c r="K42" s="41"/>
      <c r="L42" s="847"/>
      <c r="M42" s="848"/>
      <c r="N42" s="105"/>
    </row>
    <row r="43" spans="1:16" ht="15.75" thickBot="1">
      <c r="B43" s="823" t="s">
        <v>953</v>
      </c>
      <c r="C43" s="824"/>
      <c r="D43" s="824"/>
      <c r="E43" s="824"/>
      <c r="F43" s="824"/>
      <c r="G43" s="824"/>
      <c r="H43" s="824"/>
      <c r="I43" s="824"/>
      <c r="J43" s="824"/>
      <c r="K43" s="824"/>
      <c r="L43" s="824"/>
      <c r="M43" s="825"/>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4" t="s">
        <v>944</v>
      </c>
      <c r="C47" s="815"/>
      <c r="D47" s="815"/>
      <c r="E47" s="815"/>
      <c r="F47" s="815"/>
      <c r="G47" s="815"/>
      <c r="H47" s="815"/>
      <c r="I47" s="816"/>
      <c r="J47" s="315" t="s">
        <v>945</v>
      </c>
      <c r="K47" s="85" t="s">
        <v>946</v>
      </c>
      <c r="L47" s="817" t="s">
        <v>955</v>
      </c>
      <c r="M47" s="816"/>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57187.835689594365</v>
      </c>
      <c r="N48" s="272">
        <f>K48*M48</f>
        <v>74344.18639647268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74344.18639647268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7">
        <f>VLOOKUP(A60,TRANSPORTE!A5:D117,4,FALSE)</f>
        <v>1225.9744865717296</v>
      </c>
      <c r="M60" s="828"/>
      <c r="N60" s="287">
        <f>K60*L60</f>
        <v>1593.7668325432485</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1593.7668325432485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6259.0494999999992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82509.955204015918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16501.991040803183</v>
      </c>
      <c r="M84" s="858"/>
      <c r="N84" s="51"/>
    </row>
    <row r="85" spans="1:14">
      <c r="B85" s="89" t="s">
        <v>973</v>
      </c>
      <c r="C85" s="90"/>
      <c r="D85" s="90"/>
      <c r="E85" s="90"/>
      <c r="F85" s="90"/>
      <c r="G85" s="90"/>
      <c r="H85" s="90"/>
      <c r="I85" s="87"/>
      <c r="J85" s="88"/>
      <c r="K85" s="304">
        <v>0.05</v>
      </c>
      <c r="L85" s="857">
        <f>N79*K85</f>
        <v>4125.4977602007957</v>
      </c>
      <c r="M85" s="858"/>
      <c r="N85" s="51"/>
    </row>
    <row r="86" spans="1:14" ht="15.75" thickBot="1">
      <c r="B86" s="91" t="s">
        <v>974</v>
      </c>
      <c r="C86" s="92"/>
      <c r="D86" s="92"/>
      <c r="E86" s="92"/>
      <c r="F86" s="92"/>
      <c r="G86" s="92"/>
      <c r="H86" s="92"/>
      <c r="I86" s="93"/>
      <c r="J86" s="94"/>
      <c r="K86" s="305">
        <v>0.05</v>
      </c>
      <c r="L86" s="859">
        <f>N79*K86</f>
        <v>4125.4977602007957</v>
      </c>
      <c r="M86" s="860"/>
      <c r="N86" s="51"/>
    </row>
    <row r="87" spans="1:14" ht="15.75" thickBot="1">
      <c r="B87" s="823" t="s">
        <v>953</v>
      </c>
      <c r="C87" s="824"/>
      <c r="D87" s="824"/>
      <c r="E87" s="824"/>
      <c r="F87" s="824"/>
      <c r="G87" s="824"/>
      <c r="H87" s="824"/>
      <c r="I87" s="824"/>
      <c r="J87" s="824"/>
      <c r="K87" s="824"/>
      <c r="L87" s="824"/>
      <c r="M87" s="825"/>
      <c r="N87" s="52">
        <f>L84+L85+L86</f>
        <v>24752.986561204776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107262.94176522069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228</v>
      </c>
      <c r="B36" s="836" t="str">
        <f>VLOOKUP(A36,EQUIPOS!A6:D154,3,FALSE)</f>
        <v xml:space="preserve">Formaleta metálica (concreto hidráulico)
</v>
      </c>
      <c r="C36" s="837"/>
      <c r="D36" s="837"/>
      <c r="E36" s="837"/>
      <c r="F36" s="837"/>
      <c r="G36" s="837"/>
      <c r="H36" s="838"/>
      <c r="I36" s="267"/>
      <c r="J36" s="268"/>
      <c r="K36" s="269">
        <f>VLOOKUP(A36,EQUIPOS!A6:D163,4,FALSE)</f>
        <v>3976.4943933083182</v>
      </c>
      <c r="L36" s="270"/>
      <c r="M36" s="271">
        <v>2</v>
      </c>
      <c r="N36" s="272">
        <f>K36/M36</f>
        <v>1988.2471966541591</v>
      </c>
    </row>
    <row r="37" spans="1:14">
      <c r="A37" s="113" t="s">
        <v>282</v>
      </c>
      <c r="B37" s="836" t="str">
        <f>VLOOKUP(A37,EQUIPOS!A7:D154,3,FALSE)</f>
        <v>Piloteadora potencia 250KW, RPM 1800, fuerza elevadora 200KN</v>
      </c>
      <c r="C37" s="837"/>
      <c r="D37" s="837"/>
      <c r="E37" s="837"/>
      <c r="F37" s="837"/>
      <c r="G37" s="837"/>
      <c r="H37" s="838"/>
      <c r="I37" s="421"/>
      <c r="J37" s="422"/>
      <c r="K37" s="269">
        <f>VLOOKUP(A37,EQUIPOS!A7:D164,4,FALSE)</f>
        <v>552377.22710463172</v>
      </c>
      <c r="L37" s="335"/>
      <c r="M37" s="336">
        <v>4</v>
      </c>
      <c r="N37" s="272">
        <f>K37/M37</f>
        <v>138094.30677615793</v>
      </c>
    </row>
    <row r="38" spans="1:14">
      <c r="A38" s="113" t="s">
        <v>363</v>
      </c>
      <c r="B38" s="836" t="str">
        <f>VLOOKUP(A38,EQUIPOS!A8:D154,3,FALSE)</f>
        <v>Vibrador de concreto, Motor de 3 hp a 18.000 rpm Mangueras de 4 mt</v>
      </c>
      <c r="C38" s="837"/>
      <c r="D38" s="837"/>
      <c r="E38" s="837"/>
      <c r="F38" s="837"/>
      <c r="G38" s="837"/>
      <c r="H38" s="838"/>
      <c r="I38" s="328"/>
      <c r="J38" s="330"/>
      <c r="K38" s="269">
        <f>VLOOKUP(A38,EQUIPOS!A8:D165,4,FALSE)</f>
        <v>7488.4352485798272</v>
      </c>
      <c r="L38" s="423"/>
      <c r="M38" s="424">
        <v>2</v>
      </c>
      <c r="N38" s="272">
        <f>K38/M38</f>
        <v>3744.2176242899136</v>
      </c>
    </row>
    <row r="39" spans="1:14">
      <c r="B39" s="836"/>
      <c r="C39" s="837"/>
      <c r="D39" s="837"/>
      <c r="E39" s="842"/>
      <c r="F39" s="837"/>
      <c r="G39" s="837"/>
      <c r="H39" s="838"/>
      <c r="I39" s="36"/>
      <c r="J39" s="37"/>
      <c r="K39" s="274"/>
      <c r="L39" s="276"/>
      <c r="M39" s="277"/>
      <c r="N39" s="278"/>
    </row>
    <row r="40" spans="1:14">
      <c r="B40" s="843" t="s">
        <v>952</v>
      </c>
      <c r="C40" s="844"/>
      <c r="D40" s="844"/>
      <c r="E40" s="38"/>
      <c r="F40" s="39"/>
      <c r="G40" s="39"/>
      <c r="H40" s="40"/>
      <c r="I40" s="36"/>
      <c r="J40" s="37"/>
      <c r="K40" s="279"/>
      <c r="L40" s="276"/>
      <c r="M40" s="401">
        <v>0.1</v>
      </c>
      <c r="N40" s="344">
        <f>N76*M40</f>
        <v>1381.7853224957469</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4">
        <f>SUM(N36:N41)</f>
        <v>145208.55691959773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5" t="s">
        <v>945</v>
      </c>
      <c r="K46" s="85" t="s">
        <v>946</v>
      </c>
      <c r="L46" s="817" t="s">
        <v>955</v>
      </c>
      <c r="M46" s="816"/>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2956.8022885816376</v>
      </c>
      <c r="N47" s="272">
        <f>K47*M47</f>
        <v>35112.67835515862</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11869.444132356724</v>
      </c>
      <c r="N48" s="272">
        <f>K48*M48</f>
        <v>5934.7220661783622</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3993.5039419630189</v>
      </c>
      <c r="N49" s="272">
        <f>K49*M49</f>
        <v>1996.7519709815094</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443994.86416928901</v>
      </c>
      <c r="N50" s="272">
        <f>K50*M50</f>
        <v>58583.742147245131</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101627.89453956363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7">
        <f>VLOOKUP(A59,TRANSPORTE!A5:D117,4,FALSE)</f>
        <v>38.827257893825958</v>
      </c>
      <c r="M59" s="828"/>
      <c r="N59" s="287">
        <f>K59*L59</f>
        <v>1.941362894691298</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1.941362894691298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13817.853224957467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260656.24604701353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52131.249209402711</v>
      </c>
      <c r="M83" s="858"/>
      <c r="N83" s="51"/>
    </row>
    <row r="84" spans="1:14">
      <c r="B84" s="89" t="s">
        <v>973</v>
      </c>
      <c r="C84" s="90"/>
      <c r="D84" s="90"/>
      <c r="E84" s="90"/>
      <c r="F84" s="90"/>
      <c r="G84" s="90"/>
      <c r="H84" s="90"/>
      <c r="I84" s="87"/>
      <c r="J84" s="88"/>
      <c r="K84" s="304">
        <v>0.05</v>
      </c>
      <c r="L84" s="857">
        <f>N78*K84</f>
        <v>13032.812302350678</v>
      </c>
      <c r="M84" s="858"/>
      <c r="N84" s="51"/>
    </row>
    <row r="85" spans="1:14" ht="15.75" thickBot="1">
      <c r="B85" s="91" t="s">
        <v>974</v>
      </c>
      <c r="C85" s="92"/>
      <c r="D85" s="92"/>
      <c r="E85" s="92"/>
      <c r="F85" s="92"/>
      <c r="G85" s="92"/>
      <c r="H85" s="92"/>
      <c r="I85" s="93"/>
      <c r="J85" s="94"/>
      <c r="K85" s="305">
        <v>0.05</v>
      </c>
      <c r="L85" s="859">
        <f>N78*K85</f>
        <v>13032.812302350678</v>
      </c>
      <c r="M85" s="860"/>
      <c r="N85" s="51"/>
    </row>
    <row r="86" spans="1:14" ht="15.75" thickBot="1">
      <c r="B86" s="823" t="s">
        <v>953</v>
      </c>
      <c r="C86" s="824"/>
      <c r="D86" s="824"/>
      <c r="E86" s="824"/>
      <c r="F86" s="824"/>
      <c r="G86" s="824"/>
      <c r="H86" s="824"/>
      <c r="I86" s="824"/>
      <c r="J86" s="824"/>
      <c r="K86" s="824"/>
      <c r="L86" s="824"/>
      <c r="M86" s="825"/>
      <c r="N86" s="52">
        <f>L83+L84+L85</f>
        <v>78196.873814104067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338853.11986111756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2219</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topLeftCell="A65"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228</v>
      </c>
      <c r="B36" s="836" t="str">
        <f>VLOOKUP(A36,EQUIPOS!A6:D154,3,FALSE)</f>
        <v xml:space="preserve">Formaleta metálica (concreto hidráulico)
</v>
      </c>
      <c r="C36" s="837"/>
      <c r="D36" s="837"/>
      <c r="E36" s="837"/>
      <c r="F36" s="837"/>
      <c r="G36" s="837"/>
      <c r="H36" s="838"/>
      <c r="I36" s="267"/>
      <c r="J36" s="268"/>
      <c r="K36" s="269">
        <f>VLOOKUP(A36,EQUIPOS!A6:D163,4,FALSE)</f>
        <v>3976.4943933083182</v>
      </c>
      <c r="L36" s="270"/>
      <c r="M36" s="271">
        <v>2</v>
      </c>
      <c r="N36" s="272">
        <f>K36/M36</f>
        <v>1988.2471966541591</v>
      </c>
    </row>
    <row r="37" spans="1:14">
      <c r="A37" s="113" t="s">
        <v>282</v>
      </c>
      <c r="B37" s="836" t="str">
        <f>VLOOKUP(A37,EQUIPOS!A7:D154,3,FALSE)</f>
        <v>Piloteadora potencia 250KW, RPM 1800, fuerza elevadora 200KN</v>
      </c>
      <c r="C37" s="837"/>
      <c r="D37" s="837"/>
      <c r="E37" s="837"/>
      <c r="F37" s="837"/>
      <c r="G37" s="837"/>
      <c r="H37" s="838"/>
      <c r="I37" s="421"/>
      <c r="J37" s="422"/>
      <c r="K37" s="269">
        <f>VLOOKUP(A37,EQUIPOS!A7:D164,4,FALSE)</f>
        <v>552377.22710463172</v>
      </c>
      <c r="L37" s="335"/>
      <c r="M37" s="336">
        <v>4</v>
      </c>
      <c r="N37" s="272">
        <f>K37/M37</f>
        <v>138094.30677615793</v>
      </c>
    </row>
    <row r="38" spans="1:14">
      <c r="A38" s="113" t="s">
        <v>363</v>
      </c>
      <c r="B38" s="836" t="str">
        <f>VLOOKUP(A38,EQUIPOS!A8:D154,3,FALSE)</f>
        <v>Vibrador de concreto, Motor de 3 hp a 18.000 rpm Mangueras de 4 mt</v>
      </c>
      <c r="C38" s="837"/>
      <c r="D38" s="837"/>
      <c r="E38" s="837"/>
      <c r="F38" s="837"/>
      <c r="G38" s="837"/>
      <c r="H38" s="838"/>
      <c r="I38" s="328"/>
      <c r="J38" s="330"/>
      <c r="K38" s="269">
        <f>VLOOKUP(A38,EQUIPOS!A8:D165,4,FALSE)</f>
        <v>7488.4352485798272</v>
      </c>
      <c r="L38" s="423"/>
      <c r="M38" s="424">
        <v>2</v>
      </c>
      <c r="N38" s="272">
        <f>K38/M38</f>
        <v>3744.2176242899136</v>
      </c>
    </row>
    <row r="39" spans="1:14">
      <c r="B39" s="836"/>
      <c r="C39" s="837"/>
      <c r="D39" s="837"/>
      <c r="E39" s="842"/>
      <c r="F39" s="837"/>
      <c r="G39" s="837"/>
      <c r="H39" s="838"/>
      <c r="I39" s="36"/>
      <c r="J39" s="37"/>
      <c r="K39" s="274"/>
      <c r="L39" s="276"/>
      <c r="M39" s="277"/>
      <c r="N39" s="278"/>
    </row>
    <row r="40" spans="1:14">
      <c r="B40" s="843" t="s">
        <v>952</v>
      </c>
      <c r="C40" s="844"/>
      <c r="D40" s="844"/>
      <c r="E40" s="38"/>
      <c r="F40" s="39"/>
      <c r="G40" s="39"/>
      <c r="H40" s="40"/>
      <c r="I40" s="36"/>
      <c r="J40" s="37"/>
      <c r="K40" s="279"/>
      <c r="L40" s="276"/>
      <c r="M40" s="401">
        <v>0.1</v>
      </c>
      <c r="N40" s="344">
        <f>N76*M40</f>
        <v>1381.7853224957469</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4">
        <f>SUM(N36:N41)</f>
        <v>145208.55691959773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5" t="s">
        <v>945</v>
      </c>
      <c r="K46" s="85" t="s">
        <v>946</v>
      </c>
      <c r="L46" s="817" t="s">
        <v>955</v>
      </c>
      <c r="M46" s="816"/>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2956.8022885816376</v>
      </c>
      <c r="N47" s="272">
        <f>K47*M47</f>
        <v>35112.67835515862</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11869.444132356724</v>
      </c>
      <c r="N48" s="272">
        <f>K48*M48</f>
        <v>5934.7220661783622</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3993.5039419630189</v>
      </c>
      <c r="N49" s="272">
        <f>K49*M49</f>
        <v>1996.7519709815094</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443994.86416928901</v>
      </c>
      <c r="N50" s="272">
        <f>K50*M50</f>
        <v>58583.742147245131</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3" t="s">
        <v>953</v>
      </c>
      <c r="C54" s="824"/>
      <c r="D54" s="824"/>
      <c r="E54" s="824"/>
      <c r="F54" s="824"/>
      <c r="G54" s="824"/>
      <c r="H54" s="824"/>
      <c r="I54" s="824"/>
      <c r="J54" s="824"/>
      <c r="K54" s="824"/>
      <c r="L54" s="824"/>
      <c r="M54" s="825"/>
      <c r="N54" s="394">
        <f>SUM(N47:N53)</f>
        <v>101627.89453956363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7">
        <f>VLOOKUP(A59,TRANSPORTE!A5:D117,4,FALSE)</f>
        <v>38.827257893825958</v>
      </c>
      <c r="M59" s="828"/>
      <c r="N59" s="287">
        <f>K59*L59</f>
        <v>1.941362894691298</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1.941362894691298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1">
        <f>SUM(N70:N75)</f>
        <v>13817.853224957467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260656.24604701353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52131.249209402711</v>
      </c>
      <c r="M83" s="858"/>
      <c r="N83" s="51"/>
    </row>
    <row r="84" spans="1:14">
      <c r="B84" s="89" t="s">
        <v>973</v>
      </c>
      <c r="C84" s="90"/>
      <c r="D84" s="90"/>
      <c r="E84" s="90"/>
      <c r="F84" s="90"/>
      <c r="G84" s="90"/>
      <c r="H84" s="90"/>
      <c r="I84" s="87"/>
      <c r="J84" s="88"/>
      <c r="K84" s="304">
        <v>0.05</v>
      </c>
      <c r="L84" s="857">
        <f>N78*K84</f>
        <v>13032.812302350678</v>
      </c>
      <c r="M84" s="858"/>
      <c r="N84" s="51"/>
    </row>
    <row r="85" spans="1:14" ht="15.75" thickBot="1">
      <c r="B85" s="91" t="s">
        <v>974</v>
      </c>
      <c r="C85" s="92"/>
      <c r="D85" s="92"/>
      <c r="E85" s="92"/>
      <c r="F85" s="92"/>
      <c r="G85" s="92"/>
      <c r="H85" s="92"/>
      <c r="I85" s="93"/>
      <c r="J85" s="94"/>
      <c r="K85" s="305">
        <v>0.05</v>
      </c>
      <c r="L85" s="859">
        <f>N78*K85</f>
        <v>13032.812302350678</v>
      </c>
      <c r="M85" s="860"/>
      <c r="N85" s="51"/>
    </row>
    <row r="86" spans="1:14" ht="15.75" thickBot="1">
      <c r="B86" s="823" t="s">
        <v>953</v>
      </c>
      <c r="C86" s="824"/>
      <c r="D86" s="824"/>
      <c r="E86" s="824"/>
      <c r="F86" s="824"/>
      <c r="G86" s="824"/>
      <c r="H86" s="824"/>
      <c r="I86" s="824"/>
      <c r="J86" s="824"/>
      <c r="K86" s="824"/>
      <c r="L86" s="824"/>
      <c r="M86" s="825"/>
      <c r="N86" s="52">
        <f>L83+L84+L85</f>
        <v>78196.873814104067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338853.11986111756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9"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243</v>
      </c>
      <c r="B36" s="836" t="str">
        <f>VLOOKUP(A36,EQUIPOS!A6:D154,3,FALSE)</f>
        <v>Grúa 10 ton</v>
      </c>
      <c r="C36" s="837"/>
      <c r="D36" s="837"/>
      <c r="E36" s="837"/>
      <c r="F36" s="837"/>
      <c r="G36" s="837"/>
      <c r="H36" s="838"/>
      <c r="I36" s="267"/>
      <c r="J36" s="268"/>
      <c r="K36" s="269">
        <f>VLOOKUP(A36,EQUIPOS!A6:D163,4,FALSE)</f>
        <v>140553.13726896109</v>
      </c>
      <c r="L36" s="270"/>
      <c r="M36" s="271">
        <v>0.158</v>
      </c>
      <c r="N36" s="272">
        <f t="shared" ref="N36:N44" si="0">K36/M36</f>
        <v>889576.8181579815</v>
      </c>
    </row>
    <row r="37" spans="1:14">
      <c r="A37" s="113" t="s">
        <v>121</v>
      </c>
      <c r="B37" s="836" t="str">
        <f>VLOOKUP(A37,EQUIPOS!A7:D154,3,FALSE)</f>
        <v>Bomba eléctrica para accionar la celda</v>
      </c>
      <c r="C37" s="837"/>
      <c r="D37" s="837"/>
      <c r="E37" s="837"/>
      <c r="F37" s="837"/>
      <c r="G37" s="837"/>
      <c r="H37" s="838"/>
      <c r="I37" s="421"/>
      <c r="J37" s="422"/>
      <c r="K37" s="269">
        <f>VLOOKUP(A37,EQUIPOS!A7:D164,4,FALSE)</f>
        <v>43347.144578531821</v>
      </c>
      <c r="L37" s="335"/>
      <c r="M37" s="336">
        <v>0.158</v>
      </c>
      <c r="N37" s="272">
        <f t="shared" si="0"/>
        <v>274349.01631982165</v>
      </c>
    </row>
    <row r="38" spans="1:14">
      <c r="A38" s="113" t="s">
        <v>217</v>
      </c>
      <c r="B38" s="836" t="str">
        <f>VLOOKUP(A38,EQUIPOS!A8:D154,3,FALSE)</f>
        <v>Equipo de soldadura y de acetileno (incluye soldadura)</v>
      </c>
      <c r="C38" s="837"/>
      <c r="D38" s="837"/>
      <c r="E38" s="837"/>
      <c r="F38" s="837"/>
      <c r="G38" s="837"/>
      <c r="H38" s="838"/>
      <c r="I38" s="421"/>
      <c r="J38" s="422"/>
      <c r="K38" s="438">
        <f>VLOOKUP(A38,EQUIPOS!A8:D165,4,FALSE)</f>
        <v>30702.479653818817</v>
      </c>
      <c r="L38" s="335"/>
      <c r="M38" s="336">
        <v>0.158</v>
      </c>
      <c r="N38" s="272">
        <f t="shared" si="0"/>
        <v>194319.49147986592</v>
      </c>
    </row>
    <row r="39" spans="1:14">
      <c r="A39" s="113" t="s">
        <v>255</v>
      </c>
      <c r="B39" s="836" t="str">
        <f>VLOOKUP(A39,EQUIPOS!A9:D154,3,FALSE)</f>
        <v>Manómetro cable de acero para bajar la celda</v>
      </c>
      <c r="C39" s="837"/>
      <c r="D39" s="837"/>
      <c r="E39" s="837"/>
      <c r="F39" s="837"/>
      <c r="G39" s="837"/>
      <c r="H39" s="838"/>
      <c r="I39" s="421"/>
      <c r="J39" s="422"/>
      <c r="K39" s="438">
        <f>VLOOKUP(A39,EQUIPOS!A9:D166,4,FALSE)</f>
        <v>1130394.0343559901</v>
      </c>
      <c r="L39" s="335"/>
      <c r="M39" s="336">
        <v>0.158</v>
      </c>
      <c r="N39" s="272">
        <f t="shared" si="0"/>
        <v>7154392.6225062665</v>
      </c>
    </row>
    <row r="40" spans="1:14">
      <c r="A40" s="113" t="s">
        <v>1648</v>
      </c>
      <c r="B40" s="836" t="str">
        <f>VLOOKUP(A40,EQUIPOS!A10:D154,3,FALSE)</f>
        <v xml:space="preserve">Retroexcavadora sobre llantas 
</v>
      </c>
      <c r="C40" s="837"/>
      <c r="D40" s="837"/>
      <c r="E40" s="837"/>
      <c r="F40" s="837"/>
      <c r="G40" s="837"/>
      <c r="H40" s="838"/>
      <c r="I40" s="421"/>
      <c r="J40" s="422"/>
      <c r="K40" s="438">
        <f>VLOOKUP(A40,EQUIPOS!A10:D167,4,FALSE)</f>
        <v>80635.591749405852</v>
      </c>
      <c r="L40" s="335"/>
      <c r="M40" s="336">
        <v>0.158</v>
      </c>
      <c r="N40" s="272">
        <f t="shared" si="0"/>
        <v>510351.84651522693</v>
      </c>
    </row>
    <row r="41" spans="1:14">
      <c r="A41" s="113" t="s">
        <v>115</v>
      </c>
      <c r="B41" s="836" t="str">
        <f>VLOOKUP(A41,EQUIPOS!A6:D154,3,FALSE)</f>
        <v>Andamiaje para Aplicar la Carga (Equipos Sustituto de la Tara)</v>
      </c>
      <c r="C41" s="837"/>
      <c r="D41" s="837"/>
      <c r="E41" s="837"/>
      <c r="F41" s="837"/>
      <c r="G41" s="837"/>
      <c r="H41" s="838"/>
      <c r="I41" s="421"/>
      <c r="J41" s="422"/>
      <c r="K41" s="438">
        <f>VLOOKUP(A41,EQUIPOS!A6:D154,4,FALSE)</f>
        <v>43136.365208000447</v>
      </c>
      <c r="L41" s="335"/>
      <c r="M41" s="336">
        <v>0.158</v>
      </c>
      <c r="N41" s="272">
        <f t="shared" si="0"/>
        <v>273014.96967088891</v>
      </c>
    </row>
    <row r="42" spans="1:14">
      <c r="A42" s="113" t="s">
        <v>224</v>
      </c>
      <c r="B42" s="836" t="str">
        <f>VLOOKUP(A42,EQUIPOS!A12:D156,3,FALSE)</f>
        <v>Equipo de Medición (Deformimetros Eléctricos, Mecánicos, Celdas de Carga,  Etc.)</v>
      </c>
      <c r="C42" s="837"/>
      <c r="D42" s="837"/>
      <c r="E42" s="837"/>
      <c r="F42" s="837"/>
      <c r="G42" s="837"/>
      <c r="H42" s="838"/>
      <c r="I42" s="328"/>
      <c r="J42" s="330"/>
      <c r="K42" s="438">
        <f>VLOOKUP(A42,EQUIPOS!A12:D169,4,FALSE)</f>
        <v>118525.12006805539</v>
      </c>
      <c r="L42" s="423"/>
      <c r="M42" s="424">
        <v>0.158</v>
      </c>
      <c r="N42" s="272">
        <f t="shared" si="0"/>
        <v>750158.98777250247</v>
      </c>
    </row>
    <row r="43" spans="1:14">
      <c r="A43" t="s">
        <v>335</v>
      </c>
      <c r="B43" s="836" t="str">
        <f>VLOOKUP(A43,EQUIPOS!A13:D157,3,FALSE)</f>
        <v>Tara (Recebo, Agua, Etc.)</v>
      </c>
      <c r="C43" s="837"/>
      <c r="D43" s="837"/>
      <c r="E43" s="837"/>
      <c r="F43" s="837"/>
      <c r="G43" s="837"/>
      <c r="H43" s="838"/>
      <c r="I43" s="36"/>
      <c r="J43" s="37"/>
      <c r="K43" s="438">
        <f>VLOOKUP(A43,EQUIPOS!A13:D170,4,FALSE)</f>
        <v>202180.41113656221</v>
      </c>
      <c r="L43" s="276"/>
      <c r="M43" s="277">
        <v>2.8000000000000001E-2</v>
      </c>
      <c r="N43" s="272">
        <f t="shared" si="0"/>
        <v>7220728.9691629363</v>
      </c>
    </row>
    <row r="44" spans="1:14">
      <c r="A44" t="s">
        <v>216</v>
      </c>
      <c r="B44" s="836" t="str">
        <f>VLOOKUP(A44,EQUIPOS!A14:D158,3,FALSE)</f>
        <v xml:space="preserve">Equipo de topografía Teodolito electrónico con abertura de anteojo de 42 mm. Aumento del anteojo: 30x.Distancia mínima de enfoque: 1.0 m. Precisión: 5´´. Compensador con rango de trabajo ±3´. </v>
      </c>
      <c r="C44" s="837"/>
      <c r="D44" s="837"/>
      <c r="E44" s="837"/>
      <c r="F44" s="837"/>
      <c r="G44" s="837"/>
      <c r="H44" s="838"/>
      <c r="I44" s="36"/>
      <c r="J44" s="37"/>
      <c r="K44" s="438">
        <f>VLOOKUP(A44,EQUIPOS!A14:D171,4,FALSE)</f>
        <v>4708.4545954520963</v>
      </c>
      <c r="L44" s="276"/>
      <c r="M44" s="277">
        <v>0.158</v>
      </c>
      <c r="N44" s="273">
        <f t="shared" si="0"/>
        <v>29800.345540836053</v>
      </c>
    </row>
    <row r="45" spans="1:14">
      <c r="B45" s="843" t="s">
        <v>952</v>
      </c>
      <c r="C45" s="844"/>
      <c r="D45" s="844"/>
      <c r="E45" s="38"/>
      <c r="F45" s="39"/>
      <c r="G45" s="39"/>
      <c r="H45" s="40"/>
      <c r="I45" s="36"/>
      <c r="J45" s="37"/>
      <c r="K45" s="279"/>
      <c r="L45" s="276"/>
      <c r="M45" s="401">
        <v>0.02</v>
      </c>
      <c r="N45" s="344">
        <f>N79*M45</f>
        <v>8647.9318827683801</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394">
        <f>SUM(N36:N46)</f>
        <v>17305340.999009095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4" t="s">
        <v>944</v>
      </c>
      <c r="C51" s="815"/>
      <c r="D51" s="815"/>
      <c r="E51" s="815"/>
      <c r="F51" s="815"/>
      <c r="G51" s="815"/>
      <c r="H51" s="815"/>
      <c r="I51" s="816"/>
      <c r="J51" s="315" t="s">
        <v>945</v>
      </c>
      <c r="K51" s="85" t="s">
        <v>946</v>
      </c>
      <c r="L51" s="817" t="s">
        <v>955</v>
      </c>
      <c r="M51" s="816"/>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13443599.628131958</v>
      </c>
      <c r="N52" s="272">
        <f t="shared" ref="N52:N58" si="1">K52*M52</f>
        <v>13443599.628131958</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82600</v>
      </c>
      <c r="N53" s="272">
        <f t="shared" si="1"/>
        <v>2478000</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52821.784411989451</v>
      </c>
      <c r="N54" s="272">
        <f t="shared" si="1"/>
        <v>3169307.0647193668</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33874.523720964804</v>
      </c>
      <c r="N55" s="272">
        <f t="shared" si="1"/>
        <v>406494.28465157765</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1329278.4804965914</v>
      </c>
      <c r="N56" s="272">
        <f t="shared" si="1"/>
        <v>2658556.9609931828</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815174.27515841648</v>
      </c>
      <c r="N57" s="272">
        <f t="shared" si="1"/>
        <v>4075871.3757920824</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16142.663213664473</v>
      </c>
      <c r="N58" s="272">
        <f t="shared" si="1"/>
        <v>1129986.4249565131</v>
      </c>
    </row>
    <row r="59" spans="1:14" ht="15.75" thickBot="1">
      <c r="B59" s="823" t="s">
        <v>953</v>
      </c>
      <c r="C59" s="824"/>
      <c r="D59" s="824"/>
      <c r="E59" s="824"/>
      <c r="F59" s="824"/>
      <c r="G59" s="824"/>
      <c r="H59" s="824"/>
      <c r="I59" s="824"/>
      <c r="J59" s="824"/>
      <c r="K59" s="824"/>
      <c r="L59" s="824"/>
      <c r="M59" s="825"/>
      <c r="N59" s="394">
        <f>SUM(N52:N58)</f>
        <v>27361815.739244677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7">
        <f>VLOOKUP(A64,TRANSPORTE!A5:D117,4,FALSE)</f>
        <v>101761.58181862603</v>
      </c>
      <c r="M64" s="828"/>
      <c r="N64" s="287">
        <f>K64*L64</f>
        <v>5088.0790909313018</v>
      </c>
    </row>
    <row r="65" spans="1:15">
      <c r="B65" s="46"/>
      <c r="C65" s="47"/>
      <c r="D65" s="47"/>
      <c r="E65" s="47"/>
      <c r="F65" s="47"/>
      <c r="G65" s="47"/>
      <c r="H65" s="311"/>
      <c r="I65" s="279"/>
      <c r="J65" s="286"/>
      <c r="K65" s="279"/>
      <c r="L65" s="827"/>
      <c r="M65" s="828"/>
      <c r="N65" s="287"/>
    </row>
    <row r="66" spans="1:15">
      <c r="B66" s="46"/>
      <c r="C66" s="47"/>
      <c r="D66" s="47"/>
      <c r="E66" s="47"/>
      <c r="F66" s="47"/>
      <c r="G66" s="4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5088.0790909313018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810"/>
      <c r="C78" s="811"/>
      <c r="D78" s="811"/>
      <c r="E78" s="811"/>
      <c r="F78" s="811"/>
      <c r="G78" s="811"/>
      <c r="H78" s="811"/>
      <c r="I78" s="126"/>
      <c r="J78" s="126"/>
      <c r="K78" s="126"/>
      <c r="L78" s="911"/>
      <c r="M78" s="911"/>
      <c r="N78" s="45"/>
    </row>
    <row r="79" spans="1:15" ht="15.75" thickBot="1">
      <c r="B79" s="829" t="s">
        <v>953</v>
      </c>
      <c r="C79" s="830"/>
      <c r="D79" s="830"/>
      <c r="E79" s="830"/>
      <c r="F79" s="830"/>
      <c r="G79" s="830"/>
      <c r="H79" s="830"/>
      <c r="I79" s="830"/>
      <c r="J79" s="830"/>
      <c r="K79" s="830"/>
      <c r="L79" s="830"/>
      <c r="M79" s="831"/>
      <c r="N79" s="301">
        <f>SUM(N75:N78)</f>
        <v>432396.59413841902</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N47+N59+N70+N79</f>
        <v>45104641.411483124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4" t="s">
        <v>969</v>
      </c>
      <c r="C85" s="815"/>
      <c r="D85" s="815"/>
      <c r="E85" s="815"/>
      <c r="F85" s="815"/>
      <c r="G85" s="815"/>
      <c r="H85" s="815"/>
      <c r="I85" s="314"/>
      <c r="J85" s="334"/>
      <c r="K85" s="302" t="s">
        <v>970</v>
      </c>
      <c r="L85" s="853" t="s">
        <v>971</v>
      </c>
      <c r="M85" s="854"/>
      <c r="N85" s="303"/>
    </row>
    <row r="86" spans="1:14">
      <c r="B86" s="855" t="s">
        <v>972</v>
      </c>
      <c r="C86" s="856"/>
      <c r="D86" s="856"/>
      <c r="E86" s="856"/>
      <c r="F86" s="856"/>
      <c r="G86" s="856"/>
      <c r="H86" s="856"/>
      <c r="I86" s="87"/>
      <c r="J86" s="88"/>
      <c r="K86" s="304">
        <v>0.2</v>
      </c>
      <c r="L86" s="857">
        <f>N81*K86</f>
        <v>9020928.2822966259</v>
      </c>
      <c r="M86" s="858"/>
      <c r="N86" s="51"/>
    </row>
    <row r="87" spans="1:14">
      <c r="B87" s="89" t="s">
        <v>973</v>
      </c>
      <c r="C87" s="90"/>
      <c r="D87" s="90"/>
      <c r="E87" s="90"/>
      <c r="F87" s="90"/>
      <c r="G87" s="90"/>
      <c r="H87" s="90"/>
      <c r="I87" s="87"/>
      <c r="J87" s="88"/>
      <c r="K87" s="304">
        <v>0.05</v>
      </c>
      <c r="L87" s="857">
        <f>N81*K87</f>
        <v>2255232.0705741565</v>
      </c>
      <c r="M87" s="858"/>
      <c r="N87" s="51"/>
    </row>
    <row r="88" spans="1:14" ht="15.75" thickBot="1">
      <c r="B88" s="91" t="s">
        <v>974</v>
      </c>
      <c r="C88" s="92"/>
      <c r="D88" s="92"/>
      <c r="E88" s="92"/>
      <c r="F88" s="92"/>
      <c r="G88" s="92"/>
      <c r="H88" s="92"/>
      <c r="I88" s="93"/>
      <c r="J88" s="94"/>
      <c r="K88" s="305">
        <v>0.05</v>
      </c>
      <c r="L88" s="859">
        <f>N81*K88</f>
        <v>2255232.0705741565</v>
      </c>
      <c r="M88" s="860"/>
      <c r="N88" s="51"/>
    </row>
    <row r="89" spans="1:14" ht="15.75" thickBot="1">
      <c r="B89" s="823" t="s">
        <v>953</v>
      </c>
      <c r="C89" s="824"/>
      <c r="D89" s="824"/>
      <c r="E89" s="824"/>
      <c r="F89" s="824"/>
      <c r="G89" s="824"/>
      <c r="H89" s="824"/>
      <c r="I89" s="824"/>
      <c r="J89" s="824"/>
      <c r="K89" s="824"/>
      <c r="L89" s="824"/>
      <c r="M89" s="825"/>
      <c r="N89" s="52">
        <f>L86+L87+L88</f>
        <v>13531392.42344494</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8">
        <f>N81+N89</f>
        <v>58636033.834928066</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5" t="s">
        <v>2218</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2219</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1"/>
      <c r="K121" s="971"/>
      <c r="L121" s="971"/>
      <c r="M121" s="971"/>
      <c r="N121" s="972"/>
    </row>
    <row r="122" spans="2:14" ht="15.75" thickBot="1">
      <c r="B122" s="419" t="s">
        <v>2221</v>
      </c>
      <c r="C122" s="420"/>
      <c r="D122" s="420"/>
      <c r="E122" s="259"/>
      <c r="F122" s="259"/>
      <c r="G122" s="259"/>
      <c r="H122" s="259"/>
      <c r="I122" s="259"/>
      <c r="J122" s="973"/>
      <c r="K122" s="973"/>
      <c r="L122" s="973"/>
      <c r="M122" s="973"/>
      <c r="N122"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140</v>
      </c>
      <c r="B36" s="836" t="str">
        <f>VLOOKUP(A36,EQUIPOS!A6:D154,3,FALSE)</f>
        <v>Camisa para Pilote D=1.20m</v>
      </c>
      <c r="C36" s="837"/>
      <c r="D36" s="837"/>
      <c r="E36" s="837"/>
      <c r="F36" s="837"/>
      <c r="G36" s="837"/>
      <c r="H36" s="838"/>
      <c r="I36" s="267"/>
      <c r="J36" s="268"/>
      <c r="K36" s="269">
        <f>VLOOKUP(A36,EQUIPOS!A6:D163,4,FALSE)</f>
        <v>24365.46604127605</v>
      </c>
      <c r="L36" s="270"/>
      <c r="M36" s="271">
        <v>1</v>
      </c>
      <c r="N36" s="272">
        <f t="shared" ref="N36:N42" si="0">K36/M36</f>
        <v>24365.46604127605</v>
      </c>
    </row>
    <row r="37" spans="1:14">
      <c r="A37" s="113" t="s">
        <v>206</v>
      </c>
      <c r="B37" s="836" t="str">
        <f>VLOOKUP(A37,EQUIPOS!A7:D154,3,FALSE)</f>
        <v>Equipo de Soldadura</v>
      </c>
      <c r="C37" s="837"/>
      <c r="D37" s="837"/>
      <c r="E37" s="837"/>
      <c r="F37" s="837"/>
      <c r="G37" s="837"/>
      <c r="H37" s="838"/>
      <c r="I37" s="421"/>
      <c r="J37" s="422"/>
      <c r="K37" s="269">
        <f>VLOOKUP(A37,EQUIPOS!A7:D164,4,FALSE)</f>
        <v>8962.8421887147124</v>
      </c>
      <c r="L37" s="335"/>
      <c r="M37" s="336">
        <v>1</v>
      </c>
      <c r="N37" s="272">
        <f t="shared" si="0"/>
        <v>8962.8421887147124</v>
      </c>
    </row>
    <row r="38" spans="1:14">
      <c r="A38" s="113" t="s">
        <v>242</v>
      </c>
      <c r="B38" s="836" t="str">
        <f>VLOOKUP(A38,EQUIPOS!A8:D154,3,FALSE)</f>
        <v>Grúa con torre capacidad 1 ton en la punta.</v>
      </c>
      <c r="C38" s="837"/>
      <c r="D38" s="837"/>
      <c r="E38" s="837"/>
      <c r="F38" s="837"/>
      <c r="G38" s="837"/>
      <c r="H38" s="838"/>
      <c r="I38" s="421"/>
      <c r="J38" s="422"/>
      <c r="K38" s="438">
        <f>VLOOKUP(A38,EQUIPOS!A8:D165,4,FALSE)</f>
        <v>126392.11926072391</v>
      </c>
      <c r="L38" s="335"/>
      <c r="M38" s="336">
        <v>2.5</v>
      </c>
      <c r="N38" s="272">
        <f t="shared" si="0"/>
        <v>50556.847704289561</v>
      </c>
    </row>
    <row r="39" spans="1:14">
      <c r="A39" s="113" t="s">
        <v>267</v>
      </c>
      <c r="B39" s="836" t="str">
        <f>VLOOKUP(A39,EQUIPOS!A9:D154,3,FALSE)</f>
        <v>Motobomba de concreto</v>
      </c>
      <c r="C39" s="837"/>
      <c r="D39" s="837"/>
      <c r="E39" s="837"/>
      <c r="F39" s="837"/>
      <c r="G39" s="837"/>
      <c r="H39" s="838"/>
      <c r="I39" s="421"/>
      <c r="J39" s="422"/>
      <c r="K39" s="438">
        <f>VLOOKUP(A39,EQUIPOS!A9:D166,4,FALSE)</f>
        <v>54965.177643791008</v>
      </c>
      <c r="L39" s="335"/>
      <c r="M39" s="336">
        <v>2.5499800000000001</v>
      </c>
      <c r="N39" s="272">
        <f t="shared" si="0"/>
        <v>21555.14068494302</v>
      </c>
    </row>
    <row r="40" spans="1:14">
      <c r="A40" s="113" t="s">
        <v>277</v>
      </c>
      <c r="B40" s="836" t="str">
        <f>VLOOKUP(A40,EQUIPOS!A10:D154,3,FALSE)</f>
        <v>Pala auxiliar de piloteadora</v>
      </c>
      <c r="C40" s="837"/>
      <c r="D40" s="837"/>
      <c r="E40" s="837"/>
      <c r="F40" s="837"/>
      <c r="G40" s="837"/>
      <c r="H40" s="838"/>
      <c r="I40" s="421"/>
      <c r="J40" s="422"/>
      <c r="K40" s="438">
        <f>VLOOKUP(A40,EQUIPOS!A10:D167,4,FALSE)</f>
        <v>402773.16074583831</v>
      </c>
      <c r="L40" s="335"/>
      <c r="M40" s="336">
        <v>2.5</v>
      </c>
      <c r="N40" s="272">
        <f t="shared" si="0"/>
        <v>161109.26429833533</v>
      </c>
    </row>
    <row r="41" spans="1:14">
      <c r="A41" s="113" t="s">
        <v>282</v>
      </c>
      <c r="B41" s="836" t="str">
        <f>VLOOKUP(A41,EQUIPOS!A6:D154,3,FALSE)</f>
        <v>Piloteadora potencia 250KW, RPM 1800, fuerza elevadora 200KN</v>
      </c>
      <c r="C41" s="837"/>
      <c r="D41" s="837"/>
      <c r="E41" s="837"/>
      <c r="F41" s="837"/>
      <c r="G41" s="837"/>
      <c r="H41" s="838"/>
      <c r="I41" s="421"/>
      <c r="J41" s="422"/>
      <c r="K41" s="438">
        <f>VLOOKUP(A41,EQUIPOS!A6:D154,4,FALSE)</f>
        <v>552377.22710463172</v>
      </c>
      <c r="L41" s="335"/>
      <c r="M41" s="336">
        <v>1</v>
      </c>
      <c r="N41" s="272">
        <f t="shared" si="0"/>
        <v>552377.22710463172</v>
      </c>
    </row>
    <row r="42" spans="1:14">
      <c r="A42" s="113" t="s">
        <v>310</v>
      </c>
      <c r="B42" s="836" t="str">
        <f>VLOOKUP(A42,EQUIPOS!A12:D156,3,FALSE)</f>
        <v>Retroexcavadora A25C</v>
      </c>
      <c r="C42" s="837"/>
      <c r="D42" s="837"/>
      <c r="E42" s="837"/>
      <c r="F42" s="837"/>
      <c r="G42" s="837"/>
      <c r="H42" s="838"/>
      <c r="I42" s="328"/>
      <c r="J42" s="330"/>
      <c r="K42" s="438">
        <f>VLOOKUP(A42,EQUIPOS!A12:D169,4,FALSE)</f>
        <v>119925.07260367421</v>
      </c>
      <c r="L42" s="423"/>
      <c r="M42" s="424">
        <v>2.5</v>
      </c>
      <c r="N42" s="272">
        <f t="shared" si="0"/>
        <v>47970.029041469686</v>
      </c>
    </row>
    <row r="43" spans="1:14">
      <c r="B43" s="836"/>
      <c r="C43" s="837"/>
      <c r="D43" s="837"/>
      <c r="E43" s="837"/>
      <c r="F43" s="837"/>
      <c r="G43" s="837"/>
      <c r="H43" s="838"/>
      <c r="I43" s="36"/>
      <c r="J43" s="37"/>
      <c r="K43" s="438"/>
      <c r="L43" s="276"/>
      <c r="M43" s="277"/>
      <c r="N43" s="272"/>
    </row>
    <row r="44" spans="1:14">
      <c r="B44" s="320"/>
      <c r="C44" s="321"/>
      <c r="D44" s="321"/>
      <c r="E44" s="321"/>
      <c r="F44" s="323"/>
      <c r="G44" s="323"/>
      <c r="H44" s="125"/>
      <c r="I44" s="36"/>
      <c r="J44" s="37"/>
      <c r="K44" s="438"/>
      <c r="L44" s="276"/>
      <c r="M44" s="277"/>
      <c r="N44" s="273"/>
    </row>
    <row r="45" spans="1:14">
      <c r="B45" s="843" t="s">
        <v>952</v>
      </c>
      <c r="C45" s="844"/>
      <c r="D45" s="844"/>
      <c r="E45" s="38"/>
      <c r="F45" s="39"/>
      <c r="G45" s="39"/>
      <c r="H45" s="40"/>
      <c r="I45" s="36"/>
      <c r="J45" s="37"/>
      <c r="K45" s="279"/>
      <c r="L45" s="276"/>
      <c r="M45" s="401">
        <v>0.1</v>
      </c>
      <c r="N45" s="344">
        <f>N83*M45</f>
        <v>10046.441950300166</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394">
        <f>SUM(N36:N46)</f>
        <v>876943.25901396014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4" t="s">
        <v>944</v>
      </c>
      <c r="C51" s="815"/>
      <c r="D51" s="815"/>
      <c r="E51" s="815"/>
      <c r="F51" s="815"/>
      <c r="G51" s="815"/>
      <c r="H51" s="815"/>
      <c r="I51" s="816"/>
      <c r="J51" s="315" t="s">
        <v>945</v>
      </c>
      <c r="K51" s="85" t="s">
        <v>946</v>
      </c>
      <c r="L51" s="817" t="s">
        <v>955</v>
      </c>
      <c r="M51" s="816"/>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1231.2644362234851</v>
      </c>
      <c r="N52" s="272">
        <f>K52*M52</f>
        <v>2899.6277473063074</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2956.8022885816376</v>
      </c>
      <c r="N53" s="272">
        <f>K53*M53</f>
        <v>365757.06619956897</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443994.86416928901</v>
      </c>
      <c r="N54" s="272">
        <f>K54*M54</f>
        <v>366148.38842028205</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SUM(N52:N58)</f>
        <v>734805.08236715733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7">
        <f>VLOOKUP(A64,TRANSPORTE!A5:D117,4,FALSE)</f>
        <v>1225.9744865717296</v>
      </c>
      <c r="M64" s="828"/>
      <c r="N64" s="287">
        <f>K64*L64</f>
        <v>1593.7668325432485</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7">
        <f>VLOOKUP(A65,TRANSPORTE!A6:D117,4,FALSE)</f>
        <v>38.827257893825958</v>
      </c>
      <c r="M65" s="828"/>
      <c r="N65" s="287">
        <f>K65*L65</f>
        <v>1.941362894691298</v>
      </c>
    </row>
    <row r="66" spans="1:15">
      <c r="B66" s="46"/>
      <c r="C66" s="47"/>
      <c r="D66" s="47"/>
      <c r="E66" s="47"/>
      <c r="F66" s="47"/>
      <c r="G66" s="4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1595.7081954379398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975"/>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0"/>
      <c r="C82" s="811"/>
      <c r="D82" s="811"/>
      <c r="E82" s="811"/>
      <c r="F82" s="811"/>
      <c r="G82" s="811"/>
      <c r="H82" s="811"/>
      <c r="I82" s="126"/>
      <c r="J82" s="126"/>
      <c r="K82" s="126"/>
      <c r="L82" s="911"/>
      <c r="M82" s="911"/>
      <c r="N82" s="127"/>
    </row>
    <row r="83" spans="1:14" ht="15.75" thickBot="1">
      <c r="B83" s="829" t="s">
        <v>953</v>
      </c>
      <c r="C83" s="830"/>
      <c r="D83" s="830"/>
      <c r="E83" s="830"/>
      <c r="F83" s="830"/>
      <c r="G83" s="830"/>
      <c r="H83" s="830"/>
      <c r="I83" s="830"/>
      <c r="J83" s="830"/>
      <c r="K83" s="830"/>
      <c r="L83" s="830"/>
      <c r="M83" s="831"/>
      <c r="N83" s="460">
        <f>SUM(N76:N82)</f>
        <v>100464.41950300166</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N47+N59+N70+N83</f>
        <v>1713808.4690795571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4"/>
      <c r="J89" s="334"/>
      <c r="K89" s="302" t="s">
        <v>970</v>
      </c>
      <c r="L89" s="853" t="s">
        <v>971</v>
      </c>
      <c r="M89" s="854"/>
      <c r="N89" s="303"/>
    </row>
    <row r="90" spans="1:14">
      <c r="B90" s="855" t="s">
        <v>972</v>
      </c>
      <c r="C90" s="856"/>
      <c r="D90" s="856"/>
      <c r="E90" s="856"/>
      <c r="F90" s="856"/>
      <c r="G90" s="856"/>
      <c r="H90" s="856"/>
      <c r="I90" s="87"/>
      <c r="J90" s="88"/>
      <c r="K90" s="304">
        <v>0.2</v>
      </c>
      <c r="L90" s="857">
        <f>N85*K90</f>
        <v>342761.69381591142</v>
      </c>
      <c r="M90" s="858"/>
      <c r="N90" s="51"/>
    </row>
    <row r="91" spans="1:14">
      <c r="B91" s="89" t="s">
        <v>973</v>
      </c>
      <c r="C91" s="90"/>
      <c r="D91" s="90"/>
      <c r="E91" s="90"/>
      <c r="F91" s="90"/>
      <c r="G91" s="90"/>
      <c r="H91" s="90"/>
      <c r="I91" s="87"/>
      <c r="J91" s="88"/>
      <c r="K91" s="304">
        <v>0.05</v>
      </c>
      <c r="L91" s="857">
        <f>N85*K91</f>
        <v>85690.423453977855</v>
      </c>
      <c r="M91" s="858"/>
      <c r="N91" s="51"/>
    </row>
    <row r="92" spans="1:14" ht="15.75" thickBot="1">
      <c r="B92" s="91" t="s">
        <v>974</v>
      </c>
      <c r="C92" s="92"/>
      <c r="D92" s="92"/>
      <c r="E92" s="92"/>
      <c r="F92" s="92"/>
      <c r="G92" s="92"/>
      <c r="H92" s="92"/>
      <c r="I92" s="93"/>
      <c r="J92" s="94"/>
      <c r="K92" s="305">
        <v>0.05</v>
      </c>
      <c r="L92" s="859">
        <f>N85*K92</f>
        <v>85690.423453977855</v>
      </c>
      <c r="M92" s="860"/>
      <c r="N92" s="51"/>
    </row>
    <row r="93" spans="1:14" ht="15.75" thickBot="1">
      <c r="B93" s="823" t="s">
        <v>953</v>
      </c>
      <c r="C93" s="824"/>
      <c r="D93" s="824"/>
      <c r="E93" s="824"/>
      <c r="F93" s="824"/>
      <c r="G93" s="824"/>
      <c r="H93" s="824"/>
      <c r="I93" s="824"/>
      <c r="J93" s="824"/>
      <c r="K93" s="824"/>
      <c r="L93" s="824"/>
      <c r="M93" s="825"/>
      <c r="N93" s="52">
        <f>L90+L91+L92</f>
        <v>514142.54072386713</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2227951.0098034241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1"/>
      <c r="K125" s="971"/>
      <c r="L125" s="971"/>
      <c r="M125" s="971"/>
      <c r="N125" s="972"/>
    </row>
    <row r="126" spans="2:14" ht="15.75" thickBot="1">
      <c r="B126" s="419" t="s">
        <v>2221</v>
      </c>
      <c r="C126" s="420"/>
      <c r="D126" s="420"/>
      <c r="E126" s="259"/>
      <c r="F126" s="259"/>
      <c r="G126" s="259"/>
      <c r="H126" s="259"/>
      <c r="I126" s="259"/>
      <c r="J126" s="973"/>
      <c r="K126" s="973"/>
      <c r="L126" s="973"/>
      <c r="M126" s="973"/>
      <c r="N126"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182</v>
      </c>
      <c r="B36" s="836" t="str">
        <f>VLOOKUP(A36,EQUIPOS!A6:D154,3,FALSE)</f>
        <v xml:space="preserve">Compresor para penetrar roca
</v>
      </c>
      <c r="C36" s="837"/>
      <c r="D36" s="837"/>
      <c r="E36" s="837"/>
      <c r="F36" s="837"/>
      <c r="G36" s="837"/>
      <c r="H36" s="838"/>
      <c r="I36" s="267"/>
      <c r="J36" s="268"/>
      <c r="K36" s="269">
        <f>VLOOKUP(A36,EQUIPOS!A6:D163,4,FALSE)</f>
        <v>52449.457694016055</v>
      </c>
      <c r="L36" s="270"/>
      <c r="M36" s="271">
        <v>0.125</v>
      </c>
      <c r="N36" s="272">
        <f>K36/M36</f>
        <v>419595.66155212844</v>
      </c>
    </row>
    <row r="37" spans="1:14">
      <c r="A37" s="113" t="s">
        <v>242</v>
      </c>
      <c r="B37" s="836" t="str">
        <f>VLOOKUP(A37,EQUIPOS!A7:D154,3,FALSE)</f>
        <v>Grúa con torre capacidad 1 ton en la punta.</v>
      </c>
      <c r="C37" s="837"/>
      <c r="D37" s="837"/>
      <c r="E37" s="837"/>
      <c r="F37" s="837"/>
      <c r="G37" s="837"/>
      <c r="H37" s="838"/>
      <c r="I37" s="421"/>
      <c r="J37" s="422"/>
      <c r="K37" s="269">
        <f>VLOOKUP(A37,EQUIPOS!A7:D164,4,FALSE)</f>
        <v>126392.11926072391</v>
      </c>
      <c r="L37" s="335"/>
      <c r="M37" s="336">
        <v>2.5</v>
      </c>
      <c r="N37" s="272">
        <f>K37/M37</f>
        <v>50556.847704289561</v>
      </c>
    </row>
    <row r="38" spans="1:14">
      <c r="A38" s="113" t="s">
        <v>267</v>
      </c>
      <c r="B38" s="836" t="str">
        <f>VLOOKUP(A38,EQUIPOS!A8:D154,3,FALSE)</f>
        <v>Motobomba de concreto</v>
      </c>
      <c r="C38" s="837"/>
      <c r="D38" s="837"/>
      <c r="E38" s="837"/>
      <c r="F38" s="837"/>
      <c r="G38" s="837"/>
      <c r="H38" s="838"/>
      <c r="I38" s="421"/>
      <c r="J38" s="422"/>
      <c r="K38" s="438">
        <f>VLOOKUP(A38,EQUIPOS!A8:D165,4,FALSE)</f>
        <v>54965.177643791008</v>
      </c>
      <c r="L38" s="335"/>
      <c r="M38" s="336">
        <v>0.65</v>
      </c>
      <c r="N38" s="272">
        <f>K38/M38</f>
        <v>84561.811759678472</v>
      </c>
    </row>
    <row r="39" spans="1:14">
      <c r="A39" s="113" t="s">
        <v>310</v>
      </c>
      <c r="B39" s="836" t="str">
        <f>VLOOKUP(A39,EQUIPOS!A9:D154,3,FALSE)</f>
        <v>Retroexcavadora A25C</v>
      </c>
      <c r="C39" s="837"/>
      <c r="D39" s="837"/>
      <c r="E39" s="837"/>
      <c r="F39" s="837"/>
      <c r="G39" s="837"/>
      <c r="H39" s="838"/>
      <c r="I39" s="421"/>
      <c r="J39" s="422"/>
      <c r="K39" s="438">
        <f>VLOOKUP(A39,EQUIPOS!A9:D166,4,FALSE)</f>
        <v>119925.07260367421</v>
      </c>
      <c r="L39" s="335"/>
      <c r="M39" s="336">
        <v>0.65</v>
      </c>
      <c r="N39" s="272">
        <f>K39/M39</f>
        <v>184500.11169796032</v>
      </c>
    </row>
    <row r="40" spans="1:14">
      <c r="A40" s="113"/>
      <c r="B40" s="836"/>
      <c r="C40" s="837"/>
      <c r="D40" s="837"/>
      <c r="E40" s="837"/>
      <c r="F40" s="837"/>
      <c r="G40" s="837"/>
      <c r="H40" s="838"/>
      <c r="I40" s="421"/>
      <c r="J40" s="422"/>
      <c r="K40" s="438"/>
      <c r="L40" s="335"/>
      <c r="M40" s="336"/>
      <c r="N40" s="272"/>
    </row>
    <row r="41" spans="1:14">
      <c r="A41" s="113"/>
      <c r="B41" s="836"/>
      <c r="C41" s="837"/>
      <c r="D41" s="837"/>
      <c r="E41" s="837"/>
      <c r="F41" s="837"/>
      <c r="G41" s="837"/>
      <c r="H41" s="838"/>
      <c r="I41" s="421"/>
      <c r="J41" s="422"/>
      <c r="K41" s="438"/>
      <c r="L41" s="335"/>
      <c r="M41" s="336"/>
      <c r="N41" s="272"/>
    </row>
    <row r="42" spans="1:14">
      <c r="A42" s="113"/>
      <c r="B42" s="836"/>
      <c r="C42" s="837"/>
      <c r="D42" s="837"/>
      <c r="E42" s="837"/>
      <c r="F42" s="837"/>
      <c r="G42" s="837"/>
      <c r="H42" s="838"/>
      <c r="I42" s="328"/>
      <c r="J42" s="330"/>
      <c r="K42" s="438"/>
      <c r="L42" s="423"/>
      <c r="M42" s="424"/>
      <c r="N42" s="272"/>
    </row>
    <row r="43" spans="1:14">
      <c r="B43" s="836"/>
      <c r="C43" s="837"/>
      <c r="D43" s="837"/>
      <c r="E43" s="837"/>
      <c r="F43" s="837"/>
      <c r="G43" s="837"/>
      <c r="H43" s="838"/>
      <c r="I43" s="36"/>
      <c r="J43" s="37"/>
      <c r="K43" s="438"/>
      <c r="L43" s="276"/>
      <c r="M43" s="277"/>
      <c r="N43" s="272"/>
    </row>
    <row r="44" spans="1:14">
      <c r="B44" s="320"/>
      <c r="C44" s="321"/>
      <c r="D44" s="321"/>
      <c r="E44" s="321"/>
      <c r="F44" s="323"/>
      <c r="G44" s="323"/>
      <c r="H44" s="125"/>
      <c r="I44" s="36"/>
      <c r="J44" s="37"/>
      <c r="K44" s="438"/>
      <c r="L44" s="276"/>
      <c r="M44" s="277"/>
      <c r="N44" s="273"/>
    </row>
    <row r="45" spans="1:14">
      <c r="B45" s="843" t="s">
        <v>952</v>
      </c>
      <c r="C45" s="844"/>
      <c r="D45" s="844"/>
      <c r="E45" s="38"/>
      <c r="F45" s="39"/>
      <c r="G45" s="39"/>
      <c r="H45" s="40"/>
      <c r="I45" s="36"/>
      <c r="J45" s="37"/>
      <c r="K45" s="279"/>
      <c r="L45" s="276"/>
      <c r="M45" s="401">
        <v>0.1</v>
      </c>
      <c r="N45" s="344">
        <f>N87*M45</f>
        <v>52241.498141560864</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394">
        <f>SUM(N36:N46)</f>
        <v>791455.93085561763</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4" t="s">
        <v>944</v>
      </c>
      <c r="C51" s="815"/>
      <c r="D51" s="815"/>
      <c r="E51" s="815"/>
      <c r="F51" s="815"/>
      <c r="G51" s="815"/>
      <c r="H51" s="815"/>
      <c r="I51" s="816"/>
      <c r="J51" s="315" t="s">
        <v>945</v>
      </c>
      <c r="K51" s="85" t="s">
        <v>946</v>
      </c>
      <c r="L51" s="817" t="s">
        <v>955</v>
      </c>
      <c r="M51" s="816"/>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2956.8022885816376</v>
      </c>
      <c r="N52" s="272">
        <f>K52*M52</f>
        <v>526690.17532737926</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443994.86416928901</v>
      </c>
      <c r="N53" s="272">
        <f t="shared" ref="N53:N59" si="0">K53*M53</f>
        <v>527253.67932520621</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7524.3449172214459</v>
      </c>
      <c r="N54" s="272">
        <f t="shared" si="0"/>
        <v>2257.3034751664336</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1916.9907797402357</v>
      </c>
      <c r="N55" s="272">
        <f t="shared" si="0"/>
        <v>5750.972339220707</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13176.970009598803</v>
      </c>
      <c r="N56" s="272">
        <f t="shared" si="0"/>
        <v>3294.2425023997007</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1180.706439990018</v>
      </c>
      <c r="N57" s="272">
        <f t="shared" si="0"/>
        <v>1180.706439990018</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1142.7013442751243</v>
      </c>
      <c r="N58" s="272">
        <f t="shared" si="0"/>
        <v>1142.7013442751243</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5558.8330686544259</v>
      </c>
      <c r="N59" s="272">
        <f t="shared" si="0"/>
        <v>2545.945545443727</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3" t="s">
        <v>953</v>
      </c>
      <c r="C63" s="824"/>
      <c r="D63" s="824"/>
      <c r="E63" s="824"/>
      <c r="F63" s="824"/>
      <c r="G63" s="824"/>
      <c r="H63" s="824"/>
      <c r="I63" s="824"/>
      <c r="J63" s="824"/>
      <c r="K63" s="824"/>
      <c r="L63" s="824"/>
      <c r="M63" s="825"/>
      <c r="N63" s="394">
        <f>SUM(N52:N62)</f>
        <v>1070115.7262990815</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6" t="s">
        <v>961</v>
      </c>
      <c r="M67" s="799"/>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7">
        <f>VLOOKUP(A68,TRANSPORTE!A5:D117,4,FALSE)</f>
        <v>1225.9744865717296</v>
      </c>
      <c r="M68" s="828"/>
      <c r="N68" s="287">
        <f>K68*L68</f>
        <v>1593.7668325432485</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7">
        <f>VLOOKUP(A69,TRANSPORTE!A6:D117,4,FALSE)</f>
        <v>38.827257893825958</v>
      </c>
      <c r="M69" s="828"/>
      <c r="N69" s="287">
        <f>K69*L69</f>
        <v>1.941362894691298</v>
      </c>
    </row>
    <row r="70" spans="1:15">
      <c r="B70" s="46"/>
      <c r="C70" s="47"/>
      <c r="D70" s="47"/>
      <c r="E70" s="47"/>
      <c r="F70" s="47"/>
      <c r="G70" s="47"/>
      <c r="H70" s="311"/>
      <c r="I70" s="279"/>
      <c r="J70" s="286"/>
      <c r="K70" s="279"/>
      <c r="L70" s="827"/>
      <c r="M70" s="828"/>
      <c r="N70" s="287"/>
    </row>
    <row r="71" spans="1:15">
      <c r="B71" s="46"/>
      <c r="C71" s="47"/>
      <c r="D71" s="47"/>
      <c r="E71" s="47"/>
      <c r="F71" s="47"/>
      <c r="G71" s="47"/>
      <c r="H71" s="311"/>
      <c r="I71" s="279"/>
      <c r="J71" s="286"/>
      <c r="K71" s="279"/>
      <c r="L71" s="827"/>
      <c r="M71" s="828"/>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2"/>
      <c r="M73" s="813"/>
      <c r="N73" s="127"/>
    </row>
    <row r="74" spans="1:15" ht="15.75" thickBot="1">
      <c r="B74" s="829" t="s">
        <v>953</v>
      </c>
      <c r="C74" s="830"/>
      <c r="D74" s="830"/>
      <c r="E74" s="830"/>
      <c r="F74" s="830"/>
      <c r="G74" s="830"/>
      <c r="H74" s="830"/>
      <c r="I74" s="830"/>
      <c r="J74" s="830"/>
      <c r="K74" s="830"/>
      <c r="L74" s="830"/>
      <c r="M74" s="831"/>
      <c r="N74" s="104">
        <f>N68+N69+N70+N71+N72</f>
        <v>1595.7081954379398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49" t="s">
        <v>963</v>
      </c>
      <c r="C78" s="850"/>
      <c r="D78" s="850"/>
      <c r="E78" s="850"/>
      <c r="F78" s="850"/>
      <c r="G78" s="850"/>
      <c r="H78" s="850"/>
      <c r="I78" s="73" t="s">
        <v>964</v>
      </c>
      <c r="J78" s="75" t="s">
        <v>1410</v>
      </c>
      <c r="K78" s="74" t="s">
        <v>966</v>
      </c>
      <c r="L78" s="851" t="s">
        <v>950</v>
      </c>
      <c r="M78" s="975"/>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0"/>
      <c r="C86" s="811"/>
      <c r="D86" s="811"/>
      <c r="E86" s="811"/>
      <c r="F86" s="811"/>
      <c r="G86" s="811"/>
      <c r="H86" s="811"/>
      <c r="I86" s="126"/>
      <c r="J86" s="126"/>
      <c r="K86" s="126"/>
      <c r="L86" s="911"/>
      <c r="M86" s="911"/>
      <c r="N86" s="45"/>
    </row>
    <row r="87" spans="1:14" ht="15.75" thickBot="1">
      <c r="B87" s="829" t="s">
        <v>953</v>
      </c>
      <c r="C87" s="830"/>
      <c r="D87" s="830"/>
      <c r="E87" s="830"/>
      <c r="F87" s="830"/>
      <c r="G87" s="830"/>
      <c r="H87" s="830"/>
      <c r="I87" s="830"/>
      <c r="J87" s="830"/>
      <c r="K87" s="830"/>
      <c r="L87" s="830"/>
      <c r="M87" s="831"/>
      <c r="N87" s="301">
        <f>SUM(N80:N86)</f>
        <v>522414.98141560861</v>
      </c>
    </row>
    <row r="88" spans="1:14" ht="15.75" thickBot="1">
      <c r="B88" s="33"/>
      <c r="C88" s="34"/>
      <c r="D88" s="34"/>
      <c r="E88" s="34"/>
      <c r="F88" s="34"/>
      <c r="G88" s="34"/>
      <c r="H88" s="34"/>
      <c r="I88" s="34"/>
      <c r="J88" s="34"/>
      <c r="K88" s="34"/>
      <c r="L88" s="34"/>
      <c r="M88" s="34"/>
      <c r="N88" s="35"/>
    </row>
    <row r="89" spans="1:14" ht="15.75" thickBot="1">
      <c r="B89" s="823" t="s">
        <v>967</v>
      </c>
      <c r="C89" s="824"/>
      <c r="D89" s="824"/>
      <c r="E89" s="824"/>
      <c r="F89" s="824"/>
      <c r="G89" s="824"/>
      <c r="H89" s="824"/>
      <c r="I89" s="824"/>
      <c r="J89" s="824"/>
      <c r="K89" s="824"/>
      <c r="L89" s="824"/>
      <c r="M89" s="825"/>
      <c r="N89" s="99">
        <f>N47+N63+N74+N87</f>
        <v>2385582.3467657454</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4" t="s">
        <v>969</v>
      </c>
      <c r="C93" s="815"/>
      <c r="D93" s="815"/>
      <c r="E93" s="815"/>
      <c r="F93" s="815"/>
      <c r="G93" s="815"/>
      <c r="H93" s="815"/>
      <c r="I93" s="314"/>
      <c r="J93" s="334"/>
      <c r="K93" s="302" t="s">
        <v>970</v>
      </c>
      <c r="L93" s="853" t="s">
        <v>971</v>
      </c>
      <c r="M93" s="854"/>
      <c r="N93" s="303"/>
    </row>
    <row r="94" spans="1:14">
      <c r="B94" s="855" t="s">
        <v>972</v>
      </c>
      <c r="C94" s="856"/>
      <c r="D94" s="856"/>
      <c r="E94" s="856"/>
      <c r="F94" s="856"/>
      <c r="G94" s="856"/>
      <c r="H94" s="856"/>
      <c r="I94" s="87"/>
      <c r="J94" s="88"/>
      <c r="K94" s="304">
        <v>0.2</v>
      </c>
      <c r="L94" s="857">
        <f>N89*K94</f>
        <v>477116.46935314912</v>
      </c>
      <c r="M94" s="858"/>
      <c r="N94" s="51"/>
    </row>
    <row r="95" spans="1:14">
      <c r="B95" s="89" t="s">
        <v>973</v>
      </c>
      <c r="C95" s="90"/>
      <c r="D95" s="90"/>
      <c r="E95" s="90"/>
      <c r="F95" s="90"/>
      <c r="G95" s="90"/>
      <c r="H95" s="90"/>
      <c r="I95" s="87"/>
      <c r="J95" s="88"/>
      <c r="K95" s="304">
        <v>0.05</v>
      </c>
      <c r="L95" s="857">
        <f>N89*K95</f>
        <v>119279.11733828728</v>
      </c>
      <c r="M95" s="858"/>
      <c r="N95" s="51"/>
    </row>
    <row r="96" spans="1:14" ht="15.75" thickBot="1">
      <c r="B96" s="91" t="s">
        <v>974</v>
      </c>
      <c r="C96" s="92"/>
      <c r="D96" s="92"/>
      <c r="E96" s="92"/>
      <c r="F96" s="92"/>
      <c r="G96" s="92"/>
      <c r="H96" s="92"/>
      <c r="I96" s="93"/>
      <c r="J96" s="94"/>
      <c r="K96" s="305">
        <v>0.05</v>
      </c>
      <c r="L96" s="859">
        <f>N89*K96</f>
        <v>119279.11733828728</v>
      </c>
      <c r="M96" s="860"/>
      <c r="N96" s="51"/>
    </row>
    <row r="97" spans="1:14" ht="15.75" thickBot="1">
      <c r="B97" s="823" t="s">
        <v>953</v>
      </c>
      <c r="C97" s="824"/>
      <c r="D97" s="824"/>
      <c r="E97" s="824"/>
      <c r="F97" s="824"/>
      <c r="G97" s="824"/>
      <c r="H97" s="824"/>
      <c r="I97" s="824"/>
      <c r="J97" s="824"/>
      <c r="K97" s="824"/>
      <c r="L97" s="824"/>
      <c r="M97" s="825"/>
      <c r="N97" s="52">
        <f>L94+L95+L96</f>
        <v>715674.70402972365</v>
      </c>
    </row>
    <row r="98" spans="1:14" ht="15.75" thickBot="1">
      <c r="B98" s="33"/>
      <c r="C98" s="34"/>
      <c r="D98" s="34"/>
      <c r="E98" s="34"/>
      <c r="F98" s="34"/>
      <c r="G98" s="34"/>
      <c r="H98" s="34"/>
      <c r="I98" s="34"/>
      <c r="J98" s="34"/>
      <c r="K98" s="34"/>
      <c r="L98" s="34"/>
      <c r="M98" s="34"/>
      <c r="N98" s="35"/>
    </row>
    <row r="99" spans="1:14" ht="15.75" thickBot="1">
      <c r="A99" t="s">
        <v>2016</v>
      </c>
      <c r="B99" s="823" t="s">
        <v>975</v>
      </c>
      <c r="C99" s="824"/>
      <c r="D99" s="824"/>
      <c r="E99" s="824"/>
      <c r="F99" s="824"/>
      <c r="G99" s="824"/>
      <c r="H99" s="824"/>
      <c r="I99" s="824"/>
      <c r="J99" s="824"/>
      <c r="K99" s="824"/>
      <c r="L99" s="824"/>
      <c r="M99" s="825"/>
      <c r="N99" s="188">
        <f>N89+N97</f>
        <v>3101257.050795469</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5" t="s">
        <v>2218</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2219</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1"/>
      <c r="K129" s="971"/>
      <c r="L129" s="971"/>
      <c r="M129" s="971"/>
      <c r="N129" s="972"/>
    </row>
    <row r="130" spans="2:14" ht="15.75" thickBot="1">
      <c r="B130" s="419" t="s">
        <v>2221</v>
      </c>
      <c r="C130" s="420"/>
      <c r="D130" s="420"/>
      <c r="E130" s="259"/>
      <c r="F130" s="259"/>
      <c r="G130" s="259"/>
      <c r="H130" s="259"/>
      <c r="I130" s="259"/>
      <c r="J130" s="973"/>
      <c r="K130" s="973"/>
      <c r="L130" s="973"/>
      <c r="M130" s="973"/>
      <c r="N130"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40.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2" hidden="1" customHeight="1" thickBot="1">
      <c r="B30" s="71" t="s">
        <v>943</v>
      </c>
      <c r="C30" s="832" t="s">
        <v>944</v>
      </c>
      <c r="D30" s="833"/>
      <c r="E30" s="833"/>
      <c r="F30" s="833"/>
      <c r="G30" s="833"/>
      <c r="H30" s="833"/>
      <c r="I30" s="833"/>
      <c r="J30" s="72"/>
      <c r="K30" s="307"/>
      <c r="L30" s="834" t="s">
        <v>945</v>
      </c>
      <c r="M30" s="835"/>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7"/>
      <c r="J36" s="268"/>
      <c r="K36" s="269">
        <f>VLOOKUP(A36,EQUIPOS!A6:D163,4,FALSE)</f>
        <v>52022.962418971518</v>
      </c>
      <c r="L36" s="270"/>
      <c r="M36" s="271">
        <v>0.16</v>
      </c>
      <c r="N36" s="272">
        <f>K36/M36</f>
        <v>325143.51511857199</v>
      </c>
    </row>
    <row r="37" spans="1:14">
      <c r="A37" s="113" t="s">
        <v>261</v>
      </c>
      <c r="B37" s="836" t="str">
        <f>VLOOKUP(A37,EQUIPOS!A7:D154,3,FALSE)</f>
        <v xml:space="preserve">Motobomba 3 PULGADAS (incluye operario)
</v>
      </c>
      <c r="C37" s="837"/>
      <c r="D37" s="837"/>
      <c r="E37" s="837"/>
      <c r="F37" s="837"/>
      <c r="G37" s="837"/>
      <c r="H37" s="838"/>
      <c r="I37" s="421"/>
      <c r="J37" s="422"/>
      <c r="K37" s="269">
        <f>VLOOKUP(A37,EQUIPOS!A7:D164,4,FALSE)</f>
        <v>3511.5499632805772</v>
      </c>
      <c r="L37" s="335"/>
      <c r="M37" s="336">
        <v>0.16</v>
      </c>
      <c r="N37" s="272">
        <f>K37/M37</f>
        <v>21947.187270503608</v>
      </c>
    </row>
    <row r="38" spans="1:14">
      <c r="A38" s="113"/>
      <c r="B38" s="836"/>
      <c r="C38" s="837"/>
      <c r="D38" s="837"/>
      <c r="E38" s="837"/>
      <c r="F38" s="837"/>
      <c r="G38" s="837"/>
      <c r="H38" s="838"/>
      <c r="I38" s="421"/>
      <c r="J38" s="422"/>
      <c r="K38" s="438"/>
      <c r="L38" s="335"/>
      <c r="M38" s="336"/>
      <c r="N38" s="272"/>
    </row>
    <row r="39" spans="1:14">
      <c r="A39" s="113"/>
      <c r="B39" s="836"/>
      <c r="C39" s="837"/>
      <c r="D39" s="837"/>
      <c r="E39" s="837"/>
      <c r="F39" s="837"/>
      <c r="G39" s="837"/>
      <c r="H39" s="838"/>
      <c r="I39" s="421"/>
      <c r="J39" s="422"/>
      <c r="K39" s="438"/>
      <c r="L39" s="335"/>
      <c r="M39" s="336"/>
      <c r="N39" s="272"/>
    </row>
    <row r="40" spans="1:14">
      <c r="A40" s="113"/>
      <c r="B40" s="836"/>
      <c r="C40" s="837"/>
      <c r="D40" s="837"/>
      <c r="E40" s="837"/>
      <c r="F40" s="837"/>
      <c r="G40" s="837"/>
      <c r="H40" s="838"/>
      <c r="I40" s="328"/>
      <c r="J40" s="330"/>
      <c r="K40" s="438"/>
      <c r="L40" s="423"/>
      <c r="M40" s="424"/>
      <c r="N40" s="272"/>
    </row>
    <row r="41" spans="1:14">
      <c r="B41" s="836"/>
      <c r="C41" s="837"/>
      <c r="D41" s="837"/>
      <c r="E41" s="837"/>
      <c r="F41" s="837"/>
      <c r="G41" s="837"/>
      <c r="H41" s="838"/>
      <c r="I41" s="36"/>
      <c r="J41" s="37"/>
      <c r="K41" s="438"/>
      <c r="L41" s="276"/>
      <c r="M41" s="277"/>
      <c r="N41" s="272"/>
    </row>
    <row r="42" spans="1:14">
      <c r="B42" s="320"/>
      <c r="C42" s="321"/>
      <c r="D42" s="321"/>
      <c r="E42" s="321"/>
      <c r="F42" s="323"/>
      <c r="G42" s="323"/>
      <c r="H42" s="125"/>
      <c r="I42" s="36"/>
      <c r="J42" s="37"/>
      <c r="K42" s="438"/>
      <c r="L42" s="276"/>
      <c r="M42" s="277"/>
      <c r="N42" s="273"/>
    </row>
    <row r="43" spans="1:14">
      <c r="B43" s="843" t="s">
        <v>952</v>
      </c>
      <c r="C43" s="844"/>
      <c r="D43" s="844"/>
      <c r="E43" s="38"/>
      <c r="F43" s="39"/>
      <c r="G43" s="39"/>
      <c r="H43" s="40"/>
      <c r="I43" s="36"/>
      <c r="J43" s="37"/>
      <c r="K43" s="279"/>
      <c r="L43" s="276"/>
      <c r="M43" s="401">
        <v>0.05</v>
      </c>
      <c r="N43" s="344">
        <f>N77*M43</f>
        <v>13947.19623493781</v>
      </c>
    </row>
    <row r="44" spans="1:14" ht="15.75" thickBot="1">
      <c r="B44" s="836"/>
      <c r="C44" s="837"/>
      <c r="D44" s="837"/>
      <c r="E44" s="837"/>
      <c r="F44" s="837"/>
      <c r="G44" s="837"/>
      <c r="H44" s="838"/>
      <c r="I44" s="845"/>
      <c r="J44" s="846"/>
      <c r="K44" s="41"/>
      <c r="L44" s="847"/>
      <c r="M44" s="848"/>
      <c r="N44" s="105"/>
    </row>
    <row r="45" spans="1:14" ht="15.75" thickBot="1">
      <c r="B45" s="823" t="s">
        <v>953</v>
      </c>
      <c r="C45" s="824"/>
      <c r="D45" s="824"/>
      <c r="E45" s="824"/>
      <c r="F45" s="824"/>
      <c r="G45" s="824"/>
      <c r="H45" s="824"/>
      <c r="I45" s="824"/>
      <c r="J45" s="824"/>
      <c r="K45" s="824"/>
      <c r="L45" s="824"/>
      <c r="M45" s="825"/>
      <c r="N45" s="394">
        <f>SUM(N36:N44)</f>
        <v>361037.89862401341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5" t="s">
        <v>945</v>
      </c>
      <c r="K49" s="85" t="s">
        <v>946</v>
      </c>
      <c r="L49" s="817" t="s">
        <v>955</v>
      </c>
      <c r="M49" s="816"/>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13176.970009598803</v>
      </c>
      <c r="N50" s="272">
        <f>K50*M50</f>
        <v>2635.3940019197607</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1180.706439990018</v>
      </c>
      <c r="N51" s="272">
        <f>K51*M51</f>
        <v>1180.706439990018</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1142.7013442751243</v>
      </c>
      <c r="N52" s="272">
        <f>K52*M52</f>
        <v>571.35067213756213</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2491.2346307277539</v>
      </c>
      <c r="N53" s="272">
        <f>K53*M53</f>
        <v>373685.1946091631</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471475.66666592867</v>
      </c>
      <c r="N54" s="272">
        <f>K54*M54</f>
        <v>471475.66666592867</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849548.31238913909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7">
        <f>VLOOKUP(A63,TRANSPORTE!A5:D117,4,FALSE)</f>
        <v>1225.9744865717296</v>
      </c>
      <c r="M63" s="828"/>
      <c r="N63" s="287">
        <f>K63*L63</f>
        <v>1225.9744865717296</v>
      </c>
    </row>
    <row r="64" spans="1:14">
      <c r="B64" s="46"/>
      <c r="C64" s="47"/>
      <c r="D64" s="47"/>
      <c r="E64" s="47"/>
      <c r="F64" s="47"/>
      <c r="G64" s="47"/>
      <c r="H64" s="311"/>
      <c r="I64" s="279"/>
      <c r="J64" s="286"/>
      <c r="K64" s="279"/>
      <c r="L64" s="827"/>
      <c r="M64" s="828"/>
      <c r="N64" s="287"/>
    </row>
    <row r="65" spans="1:15">
      <c r="B65" s="46"/>
      <c r="C65" s="47"/>
      <c r="D65" s="47"/>
      <c r="E65" s="47"/>
      <c r="F65" s="47"/>
      <c r="G65" s="47"/>
      <c r="H65" s="311"/>
      <c r="I65" s="279"/>
      <c r="J65" s="286"/>
      <c r="K65" s="279"/>
      <c r="L65" s="827"/>
      <c r="M65" s="828"/>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f>SUM(N63:N67)</f>
        <v>1225.9744865717296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SUM(N73:N76)</f>
        <v>278943.92469875619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N45+N58+N68+N77</f>
        <v>1490756.1101984805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298151.22203969612</v>
      </c>
      <c r="M84" s="858"/>
      <c r="N84" s="51"/>
    </row>
    <row r="85" spans="1:14">
      <c r="B85" s="89" t="s">
        <v>973</v>
      </c>
      <c r="C85" s="90"/>
      <c r="D85" s="90"/>
      <c r="E85" s="90"/>
      <c r="F85" s="90"/>
      <c r="G85" s="90"/>
      <c r="H85" s="90"/>
      <c r="I85" s="87"/>
      <c r="J85" s="88"/>
      <c r="K85" s="304">
        <v>0.05</v>
      </c>
      <c r="L85" s="857">
        <f>N79*K85</f>
        <v>74537.80550992403</v>
      </c>
      <c r="M85" s="858"/>
      <c r="N85" s="51"/>
    </row>
    <row r="86" spans="1:14" ht="15.75" thickBot="1">
      <c r="B86" s="91" t="s">
        <v>974</v>
      </c>
      <c r="C86" s="92"/>
      <c r="D86" s="92"/>
      <c r="E86" s="92"/>
      <c r="F86" s="92"/>
      <c r="G86" s="92"/>
      <c r="H86" s="92"/>
      <c r="I86" s="93"/>
      <c r="J86" s="94"/>
      <c r="K86" s="305">
        <v>0.05</v>
      </c>
      <c r="L86" s="859">
        <f>N79*K86</f>
        <v>74537.80550992403</v>
      </c>
      <c r="M86" s="860"/>
      <c r="N86" s="51"/>
    </row>
    <row r="87" spans="1:14" ht="15.75" thickBot="1">
      <c r="B87" s="823" t="s">
        <v>953</v>
      </c>
      <c r="C87" s="824"/>
      <c r="D87" s="824"/>
      <c r="E87" s="824"/>
      <c r="F87" s="824"/>
      <c r="G87" s="824"/>
      <c r="H87" s="824"/>
      <c r="I87" s="824"/>
      <c r="J87" s="824"/>
      <c r="K87" s="824"/>
      <c r="L87" s="824"/>
      <c r="M87" s="825"/>
      <c r="N87" s="52">
        <f>L84+L85+L86</f>
        <v>447226.83305954415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1937982.9432580248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0"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38.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452"/>
      <c r="L30" s="834" t="s">
        <v>945</v>
      </c>
      <c r="M30" s="835"/>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121</v>
      </c>
      <c r="B36" s="836" t="str">
        <f>VLOOKUP(A36,EQUIPOS!A6:D154,3,FALSE)</f>
        <v>Bomba eléctrica para accionar la celda</v>
      </c>
      <c r="C36" s="837"/>
      <c r="D36" s="837"/>
      <c r="E36" s="837"/>
      <c r="F36" s="837"/>
      <c r="G36" s="837"/>
      <c r="H36" s="838"/>
      <c r="I36" s="267"/>
      <c r="J36" s="268"/>
      <c r="K36" s="269">
        <f>VLOOKUP(A36,EQUIPOS!A6:D163,4,FALSE)</f>
        <v>43347.144578531821</v>
      </c>
      <c r="L36" s="270"/>
      <c r="M36" s="271">
        <v>0.01</v>
      </c>
      <c r="N36" s="272">
        <f t="shared" ref="N36:N41" si="0">K36/M36</f>
        <v>4334714.4578531822</v>
      </c>
    </row>
    <row r="37" spans="1:14">
      <c r="A37" s="113" t="s">
        <v>192</v>
      </c>
      <c r="B37" s="836" t="str">
        <f>VLOOKUP(A37,EQUIPOS!A7:D154,3,FALSE)</f>
        <v>Equipo de acarreo interno</v>
      </c>
      <c r="C37" s="837"/>
      <c r="D37" s="837"/>
      <c r="E37" s="837"/>
      <c r="F37" s="837"/>
      <c r="G37" s="837"/>
      <c r="H37" s="838"/>
      <c r="I37" s="421"/>
      <c r="J37" s="422"/>
      <c r="K37" s="269">
        <f>VLOOKUP(A37,EQUIPOS!A7:D164,4,FALSE)</f>
        <v>43481.372237377676</v>
      </c>
      <c r="L37" s="335"/>
      <c r="M37" s="336">
        <v>0.05</v>
      </c>
      <c r="N37" s="272">
        <f t="shared" si="0"/>
        <v>869627.44474755344</v>
      </c>
    </row>
    <row r="38" spans="1:14">
      <c r="A38" s="113" t="s">
        <v>217</v>
      </c>
      <c r="B38" s="836" t="str">
        <f>VLOOKUP(A38,EQUIPOS!A8:D154,3,FALSE)</f>
        <v>Equipo de soldadura y de acetileno (incluye soldadura)</v>
      </c>
      <c r="C38" s="837"/>
      <c r="D38" s="837"/>
      <c r="E38" s="837"/>
      <c r="F38" s="837"/>
      <c r="G38" s="837"/>
      <c r="H38" s="838"/>
      <c r="I38" s="421"/>
      <c r="J38" s="422"/>
      <c r="K38" s="269">
        <f>VLOOKUP(A38,EQUIPOS!A8:D165,4,FALSE)</f>
        <v>30702.479653818817</v>
      </c>
      <c r="L38" s="335"/>
      <c r="M38" s="336">
        <v>0.01</v>
      </c>
      <c r="N38" s="272">
        <f t="shared" si="0"/>
        <v>3070247.9653818817</v>
      </c>
    </row>
    <row r="39" spans="1:14">
      <c r="A39" s="113" t="s">
        <v>242</v>
      </c>
      <c r="B39" s="836" t="str">
        <f>VLOOKUP(A39,EQUIPOS!A9:D154,3,FALSE)</f>
        <v>Grúa con torre capacidad 1 ton en la punta.</v>
      </c>
      <c r="C39" s="837"/>
      <c r="D39" s="837"/>
      <c r="E39" s="837"/>
      <c r="F39" s="837"/>
      <c r="G39" s="837"/>
      <c r="H39" s="838"/>
      <c r="I39" s="421"/>
      <c r="J39" s="422"/>
      <c r="K39" s="269">
        <f>VLOOKUP(A39,EQUIPOS!A9:D166,4,FALSE)</f>
        <v>126392.11926072391</v>
      </c>
      <c r="L39" s="335"/>
      <c r="M39" s="336">
        <v>0.04</v>
      </c>
      <c r="N39" s="272">
        <f t="shared" si="0"/>
        <v>3159802.9815180977</v>
      </c>
    </row>
    <row r="40" spans="1:14">
      <c r="A40" s="113" t="s">
        <v>255</v>
      </c>
      <c r="B40" s="836" t="str">
        <f>VLOOKUP(A40,EQUIPOS!A10:D154,3,FALSE)</f>
        <v>Manómetro cable de acero para bajar la celda</v>
      </c>
      <c r="C40" s="837"/>
      <c r="D40" s="837"/>
      <c r="E40" s="837"/>
      <c r="F40" s="837"/>
      <c r="G40" s="837"/>
      <c r="H40" s="838"/>
      <c r="I40" s="328"/>
      <c r="J40" s="330"/>
      <c r="K40" s="269">
        <f>VLOOKUP(A40,EQUIPOS!A10:D167,4,FALSE)</f>
        <v>1130394.0343559901</v>
      </c>
      <c r="L40" s="423"/>
      <c r="M40" s="424">
        <v>1</v>
      </c>
      <c r="N40" s="272">
        <f t="shared" si="0"/>
        <v>1130394.0343559901</v>
      </c>
    </row>
    <row r="41" spans="1:14">
      <c r="A41" t="s">
        <v>320</v>
      </c>
      <c r="B41" s="836" t="str">
        <f>VLOOKUP(A41,EQUIPOS!A11:D155,3,FALSE)</f>
        <v>Retroexcavadora sobre llantas, motor 62HP, Profundidad de excavación de 5.41 metros.</v>
      </c>
      <c r="C41" s="837"/>
      <c r="D41" s="837"/>
      <c r="E41" s="837"/>
      <c r="F41" s="837"/>
      <c r="G41" s="837"/>
      <c r="H41" s="838"/>
      <c r="I41" s="36"/>
      <c r="J41" s="37"/>
      <c r="K41" s="269">
        <f>VLOOKUP(A41,EQUIPOS!A11:D168,4,FALSE)</f>
        <v>119619.91441051685</v>
      </c>
      <c r="L41" s="276"/>
      <c r="M41" s="277">
        <v>0.2</v>
      </c>
      <c r="N41" s="272">
        <f t="shared" si="0"/>
        <v>598099.57205258426</v>
      </c>
    </row>
    <row r="42" spans="1:14">
      <c r="B42" s="320"/>
      <c r="C42" s="321"/>
      <c r="D42" s="321"/>
      <c r="E42" s="321"/>
      <c r="F42" s="323"/>
      <c r="G42" s="323"/>
      <c r="H42" s="125"/>
      <c r="I42" s="36"/>
      <c r="J42" s="37"/>
      <c r="K42" s="438"/>
      <c r="L42" s="276"/>
      <c r="M42" s="277"/>
      <c r="N42" s="273"/>
    </row>
    <row r="43" spans="1:14">
      <c r="B43" s="843" t="s">
        <v>952</v>
      </c>
      <c r="C43" s="844"/>
      <c r="D43" s="844"/>
      <c r="E43" s="38"/>
      <c r="F43" s="39"/>
      <c r="G43" s="39"/>
      <c r="H43" s="40"/>
      <c r="I43" s="36"/>
      <c r="J43" s="37"/>
      <c r="K43" s="279"/>
      <c r="L43" s="276"/>
      <c r="M43" s="401">
        <v>0.01</v>
      </c>
      <c r="N43" s="344">
        <f>N81*M43</f>
        <v>6998.5517413614798</v>
      </c>
    </row>
    <row r="44" spans="1:14" ht="15.75" thickBot="1">
      <c r="B44" s="836"/>
      <c r="C44" s="837"/>
      <c r="D44" s="837"/>
      <c r="E44" s="837"/>
      <c r="F44" s="837"/>
      <c r="G44" s="837"/>
      <c r="H44" s="838"/>
      <c r="I44" s="845"/>
      <c r="J44" s="846"/>
      <c r="K44" s="41"/>
      <c r="L44" s="847"/>
      <c r="M44" s="848"/>
      <c r="N44" s="105"/>
    </row>
    <row r="45" spans="1:14" ht="15.75" thickBot="1">
      <c r="B45" s="823" t="s">
        <v>953</v>
      </c>
      <c r="C45" s="824"/>
      <c r="D45" s="824"/>
      <c r="E45" s="824"/>
      <c r="F45" s="824"/>
      <c r="G45" s="824"/>
      <c r="H45" s="824"/>
      <c r="I45" s="824"/>
      <c r="J45" s="824"/>
      <c r="K45" s="824"/>
      <c r="L45" s="824"/>
      <c r="M45" s="825"/>
      <c r="N45" s="394">
        <f>SUM(N36:N44)</f>
        <v>13169885.007650651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5" t="s">
        <v>945</v>
      </c>
      <c r="K49" s="85" t="s">
        <v>946</v>
      </c>
      <c r="L49" s="817" t="s">
        <v>955</v>
      </c>
      <c r="M49" s="816"/>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13443599.628131958</v>
      </c>
      <c r="N50" s="272">
        <f t="shared" ref="N50:N55" si="1">K50*M50</f>
        <v>13443599.628131958</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82600</v>
      </c>
      <c r="N51" s="272">
        <f t="shared" si="1"/>
        <v>2478000</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1329278.4804965914</v>
      </c>
      <c r="N52" s="272">
        <f t="shared" si="1"/>
        <v>2658556.9609931828</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815174.27515841648</v>
      </c>
      <c r="N53" s="272">
        <f t="shared" si="1"/>
        <v>4075871.3757920824</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52821.784411989451</v>
      </c>
      <c r="N54" s="272">
        <f t="shared" si="1"/>
        <v>3169307.0647193668</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33874.523720964804</v>
      </c>
      <c r="N55" s="272">
        <f t="shared" si="1"/>
        <v>406494.28465157765</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26231829.314288169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7">
        <f>VLOOKUP(A63,TRANSPORTE!A5:D117,4,FALSE)</f>
        <v>808835.65660676232</v>
      </c>
      <c r="M63" s="828"/>
      <c r="N63" s="287">
        <f>K63*L63</f>
        <v>808835.65660676232</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7">
        <f>VLOOKUP(A64,TRANSPORTE!A6:D117,4,FALSE)</f>
        <v>105891.45970443571</v>
      </c>
      <c r="M64" s="828"/>
      <c r="N64" s="287">
        <f>K64*L64</f>
        <v>847131.67763548566</v>
      </c>
    </row>
    <row r="65" spans="1:15">
      <c r="A65" t="s">
        <v>1399</v>
      </c>
      <c r="B65" s="46" t="str">
        <f>VLOOKUP(A65,TRANSPORTE!A6:D117,3,FALSE)</f>
        <v>Pasajes aéreos</v>
      </c>
      <c r="C65" s="47"/>
      <c r="D65" s="47"/>
      <c r="E65" s="47"/>
      <c r="F65" s="47"/>
      <c r="G65" s="47"/>
      <c r="H65" s="311" t="s">
        <v>945</v>
      </c>
      <c r="I65" s="279">
        <v>3</v>
      </c>
      <c r="J65" s="286">
        <v>1</v>
      </c>
      <c r="K65" s="279">
        <f>I65*J65</f>
        <v>3</v>
      </c>
      <c r="L65" s="827">
        <f>VLOOKUP(A65,TRANSPORTE!A6:D117,4,FALSE)</f>
        <v>237081.96202378863</v>
      </c>
      <c r="M65" s="828"/>
      <c r="N65" s="287">
        <f>K65*L65</f>
        <v>711245.88607136591</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f>SUM(N63:N67)</f>
        <v>2367213.2203136138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SUM(N73:N80)</f>
        <v>699855.17413614795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42468782.716388583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8493756.5432777163</v>
      </c>
      <c r="M88" s="858"/>
      <c r="N88" s="51"/>
    </row>
    <row r="89" spans="1:14">
      <c r="B89" s="89" t="s">
        <v>973</v>
      </c>
      <c r="C89" s="90"/>
      <c r="D89" s="90"/>
      <c r="E89" s="90"/>
      <c r="F89" s="90"/>
      <c r="G89" s="90"/>
      <c r="H89" s="90"/>
      <c r="I89" s="87"/>
      <c r="J89" s="88"/>
      <c r="K89" s="304">
        <v>0.05</v>
      </c>
      <c r="L89" s="857">
        <f>N83*K89</f>
        <v>2123439.1358194291</v>
      </c>
      <c r="M89" s="858"/>
      <c r="N89" s="51"/>
    </row>
    <row r="90" spans="1:14" ht="15.75" thickBot="1">
      <c r="B90" s="91" t="s">
        <v>974</v>
      </c>
      <c r="C90" s="92"/>
      <c r="D90" s="92"/>
      <c r="E90" s="92"/>
      <c r="F90" s="92"/>
      <c r="G90" s="92"/>
      <c r="H90" s="92"/>
      <c r="I90" s="93"/>
      <c r="J90" s="94"/>
      <c r="K90" s="305">
        <v>0.05</v>
      </c>
      <c r="L90" s="859">
        <f>N83*K90</f>
        <v>2123439.1358194291</v>
      </c>
      <c r="M90" s="860"/>
      <c r="N90" s="51"/>
    </row>
    <row r="91" spans="1:14" ht="15.75" thickBot="1">
      <c r="B91" s="823" t="s">
        <v>953</v>
      </c>
      <c r="C91" s="824"/>
      <c r="D91" s="824"/>
      <c r="E91" s="824"/>
      <c r="F91" s="824"/>
      <c r="G91" s="824"/>
      <c r="H91" s="824"/>
      <c r="I91" s="824"/>
      <c r="J91" s="824"/>
      <c r="K91" s="824"/>
      <c r="L91" s="824"/>
      <c r="M91" s="825"/>
      <c r="N91" s="52">
        <f>L88+L89+L90</f>
        <v>12740634.814916575</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55209417.531305157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65"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t="s">
        <v>121</v>
      </c>
      <c r="B36" s="836" t="str">
        <f>VLOOKUP(A36,EQUIPOS!A6:D154,3,FALSE)</f>
        <v>Bomba eléctrica para accionar la celda</v>
      </c>
      <c r="C36" s="837"/>
      <c r="D36" s="837"/>
      <c r="E36" s="837"/>
      <c r="F36" s="837"/>
      <c r="G36" s="837"/>
      <c r="H36" s="838"/>
      <c r="I36" s="267"/>
      <c r="J36" s="268"/>
      <c r="K36" s="269">
        <f>VLOOKUP(A36,EQUIPOS!A6:D163,4,FALSE)</f>
        <v>43347.144578531821</v>
      </c>
      <c r="L36" s="270"/>
      <c r="M36" s="271">
        <v>0.01</v>
      </c>
      <c r="N36" s="272">
        <f>K36/M36</f>
        <v>4334714.4578531822</v>
      </c>
    </row>
    <row r="37" spans="1:16">
      <c r="A37" s="113" t="s">
        <v>217</v>
      </c>
      <c r="B37" s="836" t="str">
        <f>VLOOKUP(A37,EQUIPOS!A7:D154,3,FALSE)</f>
        <v>Equipo de soldadura y de acetileno (incluye soldadura)</v>
      </c>
      <c r="C37" s="837"/>
      <c r="D37" s="837"/>
      <c r="E37" s="837"/>
      <c r="F37" s="837"/>
      <c r="G37" s="837"/>
      <c r="H37" s="838"/>
      <c r="I37" s="421"/>
      <c r="J37" s="422"/>
      <c r="K37" s="269">
        <f>VLOOKUP(A37,EQUIPOS!A7:D164,4,FALSE)</f>
        <v>30702.479653818817</v>
      </c>
      <c r="L37" s="335"/>
      <c r="M37" s="336">
        <v>0.01</v>
      </c>
      <c r="N37" s="272">
        <f>K37/M37</f>
        <v>3070247.9653818817</v>
      </c>
    </row>
    <row r="38" spans="1:16">
      <c r="A38" s="113" t="s">
        <v>255</v>
      </c>
      <c r="B38" s="836" t="str">
        <f>VLOOKUP(A38,EQUIPOS!A8:D154,3,FALSE)</f>
        <v>Manómetro cable de acero para bajar la celda</v>
      </c>
      <c r="C38" s="837"/>
      <c r="D38" s="837"/>
      <c r="E38" s="837"/>
      <c r="F38" s="837"/>
      <c r="G38" s="837"/>
      <c r="H38" s="838"/>
      <c r="I38" s="421"/>
      <c r="J38" s="422"/>
      <c r="K38" s="269">
        <f>VLOOKUP(A38,EQUIPOS!A8:D165,4,FALSE)</f>
        <v>1130394.0343559901</v>
      </c>
      <c r="L38" s="335"/>
      <c r="M38" s="336">
        <v>1</v>
      </c>
      <c r="N38" s="272">
        <f>K38/M38</f>
        <v>1130394.0343559901</v>
      </c>
    </row>
    <row r="39" spans="1:16">
      <c r="A39" s="113"/>
      <c r="B39" s="836"/>
      <c r="C39" s="837"/>
      <c r="D39" s="837"/>
      <c r="E39" s="837"/>
      <c r="F39" s="837"/>
      <c r="G39" s="837"/>
      <c r="H39" s="838"/>
      <c r="I39" s="421"/>
      <c r="J39" s="422"/>
      <c r="K39" s="269"/>
      <c r="L39" s="335"/>
      <c r="M39" s="336"/>
      <c r="N39" s="272"/>
    </row>
    <row r="40" spans="1:16">
      <c r="A40" s="113"/>
      <c r="B40" s="836"/>
      <c r="C40" s="837"/>
      <c r="D40" s="837"/>
      <c r="E40" s="837"/>
      <c r="F40" s="837"/>
      <c r="G40" s="837"/>
      <c r="H40" s="838"/>
      <c r="I40" s="328"/>
      <c r="J40" s="330"/>
      <c r="K40" s="269"/>
      <c r="L40" s="423"/>
      <c r="M40" s="424"/>
      <c r="N40" s="272"/>
    </row>
    <row r="41" spans="1:16">
      <c r="B41" s="836"/>
      <c r="C41" s="837"/>
      <c r="D41" s="837"/>
      <c r="E41" s="837"/>
      <c r="F41" s="837"/>
      <c r="G41" s="837"/>
      <c r="H41" s="838"/>
      <c r="I41" s="36"/>
      <c r="J41" s="37"/>
      <c r="K41" s="269"/>
      <c r="L41" s="276"/>
      <c r="M41" s="277"/>
      <c r="N41" s="272"/>
    </row>
    <row r="42" spans="1:16">
      <c r="B42" s="320"/>
      <c r="C42" s="321"/>
      <c r="D42" s="321"/>
      <c r="E42" s="321"/>
      <c r="F42" s="323"/>
      <c r="G42" s="323"/>
      <c r="H42" s="125"/>
      <c r="I42" s="36"/>
      <c r="J42" s="37"/>
      <c r="K42" s="438"/>
      <c r="L42" s="276"/>
      <c r="M42" s="277"/>
      <c r="N42" s="273"/>
    </row>
    <row r="43" spans="1:16">
      <c r="B43" s="843" t="s">
        <v>952</v>
      </c>
      <c r="C43" s="844"/>
      <c r="D43" s="844"/>
      <c r="E43" s="38"/>
      <c r="F43" s="39"/>
      <c r="G43" s="39"/>
      <c r="H43" s="40"/>
      <c r="I43" s="36"/>
      <c r="J43" s="37"/>
      <c r="K43" s="279"/>
      <c r="L43" s="276"/>
      <c r="M43" s="401">
        <v>0.01</v>
      </c>
      <c r="N43" s="344">
        <f>N81*M43</f>
        <v>6998.5517413614798</v>
      </c>
    </row>
    <row r="44" spans="1:16" ht="15.75" thickBot="1">
      <c r="B44" s="836"/>
      <c r="C44" s="837"/>
      <c r="D44" s="837"/>
      <c r="E44" s="837"/>
      <c r="F44" s="837"/>
      <c r="G44" s="837"/>
      <c r="H44" s="838"/>
      <c r="I44" s="845"/>
      <c r="J44" s="846"/>
      <c r="K44" s="41"/>
      <c r="L44" s="847"/>
      <c r="M44" s="848"/>
      <c r="N44" s="105"/>
    </row>
    <row r="45" spans="1:16" ht="15.75" thickBot="1">
      <c r="B45" s="823" t="s">
        <v>953</v>
      </c>
      <c r="C45" s="824"/>
      <c r="D45" s="824"/>
      <c r="E45" s="824"/>
      <c r="F45" s="824"/>
      <c r="G45" s="824"/>
      <c r="H45" s="824"/>
      <c r="I45" s="824"/>
      <c r="J45" s="824"/>
      <c r="K45" s="824"/>
      <c r="L45" s="824"/>
      <c r="M45" s="825"/>
      <c r="N45" s="394">
        <f>SUM(N36:N44)</f>
        <v>8542355.0093324166</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5" t="s">
        <v>945</v>
      </c>
      <c r="K49" s="85" t="s">
        <v>946</v>
      </c>
      <c r="L49" s="817" t="s">
        <v>955</v>
      </c>
      <c r="M49" s="816"/>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13443599.628131958</v>
      </c>
      <c r="N50" s="272">
        <f t="shared" ref="N50:N55" si="0">K50*M50</f>
        <v>13443599.628131958</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82600</v>
      </c>
      <c r="N51" s="272">
        <f t="shared" si="0"/>
        <v>2478000</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1329278.4804965914</v>
      </c>
      <c r="N52" s="272">
        <f t="shared" si="0"/>
        <v>2658556.9609931828</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815174.27515841648</v>
      </c>
      <c r="N53" s="272">
        <f t="shared" si="0"/>
        <v>4075871.3757920824</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52821.784411989451</v>
      </c>
      <c r="N54" s="272">
        <f t="shared" si="0"/>
        <v>3169307.0647193668</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33874.523720964804</v>
      </c>
      <c r="N55" s="272">
        <f t="shared" si="0"/>
        <v>406494.28465157765</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3" t="s">
        <v>953</v>
      </c>
      <c r="C58" s="824"/>
      <c r="D58" s="824"/>
      <c r="E58" s="824"/>
      <c r="F58" s="824"/>
      <c r="G58" s="824"/>
      <c r="H58" s="824"/>
      <c r="I58" s="824"/>
      <c r="J58" s="824"/>
      <c r="K58" s="824"/>
      <c r="L58" s="824"/>
      <c r="M58" s="825"/>
      <c r="N58" s="394">
        <f>SUM(N50:N57)</f>
        <v>26231829.314288169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6" t="s">
        <v>961</v>
      </c>
      <c r="M62" s="799"/>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7">
        <f>VLOOKUP(A63,TRANSPORTE!A5:D117,4,FALSE)</f>
        <v>237081.96202378863</v>
      </c>
      <c r="M63" s="828"/>
      <c r="N63" s="287">
        <f>K63*L63</f>
        <v>711245.88607136591</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7">
        <f>VLOOKUP(A64,TRANSPORTE!A6:D117,4,FALSE)</f>
        <v>808835.65660676232</v>
      </c>
      <c r="M64" s="828"/>
      <c r="N64" s="287">
        <f>K64*L64</f>
        <v>808835.65660676232</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7">
        <f>VLOOKUP(A65,TRANSPORTE!A6:D118,4,FALSE)</f>
        <v>105891.45970443571</v>
      </c>
      <c r="M65" s="828"/>
      <c r="N65" s="287">
        <f>K65*L65</f>
        <v>847131.67763548566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f>SUM(N63:N67)</f>
        <v>2367213.2203136138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0"/>
      <c r="C80" s="811"/>
      <c r="D80" s="811"/>
      <c r="E80" s="811"/>
      <c r="F80" s="811"/>
      <c r="G80" s="811"/>
      <c r="H80" s="811"/>
      <c r="I80" s="44"/>
      <c r="J80" s="44"/>
      <c r="K80" s="44"/>
      <c r="L80" s="976"/>
      <c r="M80" s="977"/>
      <c r="N80" s="45"/>
    </row>
    <row r="81" spans="1:14" ht="15.75" thickBot="1">
      <c r="B81" s="823" t="s">
        <v>953</v>
      </c>
      <c r="C81" s="824"/>
      <c r="D81" s="824"/>
      <c r="E81" s="824"/>
      <c r="F81" s="824"/>
      <c r="G81" s="824"/>
      <c r="H81" s="824"/>
      <c r="I81" s="830"/>
      <c r="J81" s="830"/>
      <c r="K81" s="830"/>
      <c r="L81" s="830"/>
      <c r="M81" s="831"/>
      <c r="N81" s="301">
        <f>SUM(N73:N80)</f>
        <v>699855.17413614795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37841252.718070351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7568250.5436140709</v>
      </c>
      <c r="M88" s="858"/>
      <c r="N88" s="51"/>
    </row>
    <row r="89" spans="1:14">
      <c r="B89" s="89" t="s">
        <v>973</v>
      </c>
      <c r="C89" s="90"/>
      <c r="D89" s="90"/>
      <c r="E89" s="90"/>
      <c r="F89" s="90"/>
      <c r="G89" s="90"/>
      <c r="H89" s="90"/>
      <c r="I89" s="87"/>
      <c r="J89" s="88"/>
      <c r="K89" s="304">
        <v>0.05</v>
      </c>
      <c r="L89" s="857">
        <f>N83*K89</f>
        <v>1892062.6359035177</v>
      </c>
      <c r="M89" s="858"/>
      <c r="N89" s="51"/>
    </row>
    <row r="90" spans="1:14" ht="15.75" thickBot="1">
      <c r="B90" s="91" t="s">
        <v>974</v>
      </c>
      <c r="C90" s="92"/>
      <c r="D90" s="92"/>
      <c r="E90" s="92"/>
      <c r="F90" s="92"/>
      <c r="G90" s="92"/>
      <c r="H90" s="92"/>
      <c r="I90" s="93"/>
      <c r="J90" s="94"/>
      <c r="K90" s="305">
        <v>0.05</v>
      </c>
      <c r="L90" s="859">
        <f>N83*K90</f>
        <v>1892062.6359035177</v>
      </c>
      <c r="M90" s="860"/>
      <c r="N90" s="51"/>
    </row>
    <row r="91" spans="1:14" ht="15.75" thickBot="1">
      <c r="B91" s="823" t="s">
        <v>953</v>
      </c>
      <c r="C91" s="824"/>
      <c r="D91" s="824"/>
      <c r="E91" s="824"/>
      <c r="F91" s="824"/>
      <c r="G91" s="824"/>
      <c r="H91" s="824"/>
      <c r="I91" s="824"/>
      <c r="J91" s="824"/>
      <c r="K91" s="824"/>
      <c r="L91" s="824"/>
      <c r="M91" s="825"/>
      <c r="N91" s="52">
        <f>L88+L89+L90</f>
        <v>11352375.815421108</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49193628.533491462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259</v>
      </c>
      <c r="B36" s="836" t="str">
        <f>VLOOKUP(A36,EQUIPOS!A6:D154,3,FALSE)</f>
        <v>Montacargas</v>
      </c>
      <c r="C36" s="837"/>
      <c r="D36" s="837"/>
      <c r="E36" s="837"/>
      <c r="F36" s="837"/>
      <c r="G36" s="837"/>
      <c r="H36" s="838"/>
      <c r="I36" s="267"/>
      <c r="J36" s="268"/>
      <c r="K36" s="269">
        <f>VLOOKUP(A36,EQUIPOS!A6:D163,4,FALSE)</f>
        <v>73713.006431651273</v>
      </c>
      <c r="L36" s="270"/>
      <c r="M36" s="336">
        <v>1.5</v>
      </c>
      <c r="N36" s="272">
        <f>K36/M36</f>
        <v>49142.004287767515</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2975.4018634534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52117.406151220915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6746.2544267865678</v>
      </c>
      <c r="N48" s="272">
        <f>K48*M48</f>
        <v>2112934.1697233659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2112934.1697233659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59508.037269067994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2224559.613143655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444911.922628731</v>
      </c>
      <c r="M84" s="858"/>
      <c r="N84" s="51"/>
    </row>
    <row r="85" spans="1:14">
      <c r="B85" s="89" t="s">
        <v>973</v>
      </c>
      <c r="C85" s="90"/>
      <c r="D85" s="90"/>
      <c r="E85" s="90"/>
      <c r="F85" s="90"/>
      <c r="G85" s="90"/>
      <c r="H85" s="90"/>
      <c r="I85" s="87"/>
      <c r="J85" s="88"/>
      <c r="K85" s="304">
        <v>0.05</v>
      </c>
      <c r="L85" s="857">
        <f>N79*K85</f>
        <v>111227.98065718275</v>
      </c>
      <c r="M85" s="858"/>
      <c r="N85" s="51"/>
    </row>
    <row r="86" spans="1:14" ht="15.75" thickBot="1">
      <c r="B86" s="91" t="s">
        <v>974</v>
      </c>
      <c r="C86" s="92"/>
      <c r="D86" s="92"/>
      <c r="E86" s="92"/>
      <c r="F86" s="92"/>
      <c r="G86" s="92"/>
      <c r="H86" s="92"/>
      <c r="I86" s="93"/>
      <c r="J86" s="94"/>
      <c r="K86" s="305">
        <v>0.05</v>
      </c>
      <c r="L86" s="859">
        <f>N79*K86</f>
        <v>111227.98065718275</v>
      </c>
      <c r="M86" s="860"/>
      <c r="N86" s="51"/>
    </row>
    <row r="87" spans="1:14" ht="15.75" thickBot="1">
      <c r="B87" s="823" t="s">
        <v>953</v>
      </c>
      <c r="C87" s="824"/>
      <c r="D87" s="824"/>
      <c r="E87" s="824"/>
      <c r="F87" s="824"/>
      <c r="G87" s="824"/>
      <c r="H87" s="824"/>
      <c r="I87" s="824"/>
      <c r="J87" s="824"/>
      <c r="K87" s="824"/>
      <c r="L87" s="824"/>
      <c r="M87" s="825"/>
      <c r="N87" s="52">
        <f>L84+L85+L86</f>
        <v>667367.8839430965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2891927.4970867513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267</v>
      </c>
      <c r="B36" s="836" t="str">
        <f>VLOOKUP(A36,EQUIPOS!A6:D154,3,FALSE)</f>
        <v>Motobomba de concreto</v>
      </c>
      <c r="C36" s="837"/>
      <c r="D36" s="837"/>
      <c r="E36" s="837"/>
      <c r="F36" s="837"/>
      <c r="G36" s="837"/>
      <c r="H36" s="838"/>
      <c r="I36" s="267"/>
      <c r="J36" s="268"/>
      <c r="K36" s="269">
        <f>VLOOKUP(A36,EQUIPOS!A6:D163,4,FALSE)</f>
        <v>54965.177643791008</v>
      </c>
      <c r="L36" s="270"/>
      <c r="M36" s="336">
        <v>2.5</v>
      </c>
      <c r="N36" s="272">
        <f>K36/M36</f>
        <v>21986.071057516405</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21986.071057516405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2956.8022885816376</v>
      </c>
      <c r="N48" s="272">
        <f>K48*M48</f>
        <v>138256.17102343705</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392465.53904623579</v>
      </c>
      <c r="N49" s="272">
        <f>K49*M49</f>
        <v>262159.57738592947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400415.74840936653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7">
        <f>VLOOKUP(A60,TRANSPORTE!A2:D117,4,FALSE)</f>
        <v>1225.9744865717296</v>
      </c>
      <c r="M60" s="828"/>
      <c r="N60" s="287">
        <f>K60*L60</f>
        <v>1064.6061824603321</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1064.6061824603321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423466.42564934323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84693.285129868658</v>
      </c>
      <c r="M84" s="858"/>
      <c r="N84" s="51"/>
    </row>
    <row r="85" spans="1:14">
      <c r="B85" s="89" t="s">
        <v>973</v>
      </c>
      <c r="C85" s="90"/>
      <c r="D85" s="90"/>
      <c r="E85" s="90"/>
      <c r="F85" s="90"/>
      <c r="G85" s="90"/>
      <c r="H85" s="90"/>
      <c r="I85" s="87"/>
      <c r="J85" s="88"/>
      <c r="K85" s="304">
        <v>0.05</v>
      </c>
      <c r="L85" s="857">
        <f>N79*K85</f>
        <v>21173.321282467165</v>
      </c>
      <c r="M85" s="858"/>
      <c r="N85" s="51"/>
    </row>
    <row r="86" spans="1:14" ht="15.75" thickBot="1">
      <c r="B86" s="91" t="s">
        <v>974</v>
      </c>
      <c r="C86" s="92"/>
      <c r="D86" s="92"/>
      <c r="E86" s="92"/>
      <c r="F86" s="92"/>
      <c r="G86" s="92"/>
      <c r="H86" s="92"/>
      <c r="I86" s="93"/>
      <c r="J86" s="94"/>
      <c r="K86" s="305">
        <v>0.05</v>
      </c>
      <c r="L86" s="859">
        <f>N79*K86</f>
        <v>21173.321282467165</v>
      </c>
      <c r="M86" s="860"/>
      <c r="N86" s="51"/>
    </row>
    <row r="87" spans="1:14" ht="15.75" thickBot="1">
      <c r="B87" s="823" t="s">
        <v>953</v>
      </c>
      <c r="C87" s="824"/>
      <c r="D87" s="824"/>
      <c r="E87" s="824"/>
      <c r="F87" s="824"/>
      <c r="G87" s="824"/>
      <c r="H87" s="824"/>
      <c r="I87" s="824"/>
      <c r="J87" s="824"/>
      <c r="K87" s="824"/>
      <c r="L87" s="824"/>
      <c r="M87" s="825"/>
      <c r="N87" s="52">
        <f>L84+L85+L86</f>
        <v>127039.92769480299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550506.35334414616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2" zoomScale="77" zoomScaleNormal="77" workbookViewId="0">
      <selection activeCell="P81" sqref="P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121</v>
      </c>
      <c r="B36" s="836" t="str">
        <f>VLOOKUP(A36,EQUIPOS!A6:D154,3,FALSE)</f>
        <v>Bomba eléctrica para accionar la celda</v>
      </c>
      <c r="C36" s="837"/>
      <c r="D36" s="837"/>
      <c r="E36" s="837"/>
      <c r="F36" s="837"/>
      <c r="G36" s="837"/>
      <c r="H36" s="838"/>
      <c r="I36" s="267"/>
      <c r="J36" s="268"/>
      <c r="K36" s="269">
        <f>VLOOKUP(A36,EQUIPOS!A6:D163,4,FALSE)</f>
        <v>43347.144578531821</v>
      </c>
      <c r="L36" s="270"/>
      <c r="M36" s="271">
        <v>0.01</v>
      </c>
      <c r="N36" s="272">
        <f t="shared" ref="N36:N41" si="0">K36/M36</f>
        <v>4334714.4578531822</v>
      </c>
    </row>
    <row r="37" spans="1:14">
      <c r="A37" s="113" t="s">
        <v>192</v>
      </c>
      <c r="B37" s="836" t="str">
        <f>VLOOKUP(A37,EQUIPOS!A7:D154,3,FALSE)</f>
        <v>Equipo de acarreo interno</v>
      </c>
      <c r="C37" s="837"/>
      <c r="D37" s="837"/>
      <c r="E37" s="837"/>
      <c r="F37" s="837"/>
      <c r="G37" s="837"/>
      <c r="H37" s="838"/>
      <c r="I37" s="421"/>
      <c r="J37" s="422"/>
      <c r="K37" s="269">
        <f>VLOOKUP(A37,EQUIPOS!A7:D164,4,FALSE)</f>
        <v>43481.372237377676</v>
      </c>
      <c r="L37" s="335"/>
      <c r="M37" s="336">
        <v>0.05</v>
      </c>
      <c r="N37" s="272">
        <f t="shared" si="0"/>
        <v>869627.44474755344</v>
      </c>
    </row>
    <row r="38" spans="1:14">
      <c r="A38" s="113" t="s">
        <v>214</v>
      </c>
      <c r="B38" s="836" t="str">
        <f>VLOOKUP(A38,EQUIPOS!A8:D154,3,FALSE)</f>
        <v>Equipo de oxigeno y soldadura</v>
      </c>
      <c r="C38" s="837"/>
      <c r="D38" s="837"/>
      <c r="E38" s="837"/>
      <c r="F38" s="837"/>
      <c r="G38" s="837"/>
      <c r="H38" s="838"/>
      <c r="I38" s="421"/>
      <c r="J38" s="422"/>
      <c r="K38" s="438">
        <f>VLOOKUP(A38,EQUIPOS!A8:D165,4,FALSE)</f>
        <v>8509.8238401099698</v>
      </c>
      <c r="L38" s="335"/>
      <c r="M38" s="336">
        <v>0.01</v>
      </c>
      <c r="N38" s="272">
        <f t="shared" si="0"/>
        <v>850982.3840109969</v>
      </c>
    </row>
    <row r="39" spans="1:14">
      <c r="A39" s="113" t="s">
        <v>248</v>
      </c>
      <c r="B39" s="836" t="str">
        <f>VLOOKUP(A39,EQUIPOS!A9:D154,3,FALSE)</f>
        <v>Grúa telescópica de 50 Ton.</v>
      </c>
      <c r="C39" s="837"/>
      <c r="D39" s="837"/>
      <c r="E39" s="837"/>
      <c r="F39" s="837"/>
      <c r="G39" s="837"/>
      <c r="H39" s="838"/>
      <c r="I39" s="421"/>
      <c r="J39" s="422"/>
      <c r="K39" s="438">
        <f>VLOOKUP(A39,EQUIPOS!A9:D166,4,FALSE)</f>
        <v>330282.88439398591</v>
      </c>
      <c r="L39" s="335"/>
      <c r="M39" s="336">
        <v>0.04</v>
      </c>
      <c r="N39" s="272">
        <f t="shared" si="0"/>
        <v>8257072.1098496476</v>
      </c>
    </row>
    <row r="40" spans="1:14">
      <c r="A40" s="113" t="s">
        <v>255</v>
      </c>
      <c r="B40" s="836" t="str">
        <f>VLOOKUP(A40,EQUIPOS!A10:D154,3,FALSE)</f>
        <v>Manómetro cable de acero para bajar la celda</v>
      </c>
      <c r="C40" s="837"/>
      <c r="D40" s="837"/>
      <c r="E40" s="837"/>
      <c r="F40" s="837"/>
      <c r="G40" s="837"/>
      <c r="H40" s="838"/>
      <c r="I40" s="421"/>
      <c r="J40" s="422"/>
      <c r="K40" s="438">
        <f>VLOOKUP(A40,EQUIPOS!A10:D167,4,FALSE)</f>
        <v>1130394.0343559901</v>
      </c>
      <c r="L40" s="335"/>
      <c r="M40" s="336">
        <v>1</v>
      </c>
      <c r="N40" s="272">
        <f t="shared" si="0"/>
        <v>1130394.0343559901</v>
      </c>
    </row>
    <row r="41" spans="1:14">
      <c r="A41" s="113" t="s">
        <v>322</v>
      </c>
      <c r="B41" s="836" t="str">
        <f>VLOOKUP(A41,EQUIPOS!A11:D155,3,FALSE)</f>
        <v xml:space="preserve">Retroexcavadora sobre llantas JD 410
</v>
      </c>
      <c r="C41" s="837"/>
      <c r="D41" s="837"/>
      <c r="E41" s="837"/>
      <c r="F41" s="837"/>
      <c r="G41" s="837"/>
      <c r="H41" s="838"/>
      <c r="I41" s="421"/>
      <c r="J41" s="422"/>
      <c r="K41" s="438">
        <f>VLOOKUP(A41,EQUIPOS!A11:D168,4,FALSE)</f>
        <v>105797.61151014845</v>
      </c>
      <c r="L41" s="335"/>
      <c r="M41" s="336">
        <v>0.2</v>
      </c>
      <c r="N41" s="272">
        <f t="shared" si="0"/>
        <v>528988.05755074217</v>
      </c>
    </row>
    <row r="42" spans="1:14">
      <c r="A42" s="113"/>
      <c r="B42" s="836"/>
      <c r="C42" s="837"/>
      <c r="D42" s="837"/>
      <c r="E42" s="837"/>
      <c r="F42" s="837"/>
      <c r="G42" s="837"/>
      <c r="H42" s="838"/>
      <c r="I42" s="328"/>
      <c r="J42" s="330"/>
      <c r="K42" s="438"/>
      <c r="L42" s="423"/>
      <c r="M42" s="424"/>
      <c r="N42" s="272"/>
    </row>
    <row r="43" spans="1:14">
      <c r="B43" s="836"/>
      <c r="C43" s="837"/>
      <c r="D43" s="837"/>
      <c r="E43" s="837"/>
      <c r="F43" s="837"/>
      <c r="G43" s="837"/>
      <c r="H43" s="838"/>
      <c r="I43" s="36"/>
      <c r="J43" s="37"/>
      <c r="K43" s="438"/>
      <c r="L43" s="276"/>
      <c r="M43" s="277"/>
      <c r="N43" s="272"/>
    </row>
    <row r="44" spans="1:14">
      <c r="B44" s="320"/>
      <c r="C44" s="321"/>
      <c r="D44" s="321"/>
      <c r="E44" s="321"/>
      <c r="F44" s="323"/>
      <c r="G44" s="323"/>
      <c r="H44" s="125"/>
      <c r="I44" s="36"/>
      <c r="J44" s="37"/>
      <c r="K44" s="438"/>
      <c r="L44" s="276"/>
      <c r="M44" s="277"/>
      <c r="N44" s="273"/>
    </row>
    <row r="45" spans="1:14">
      <c r="B45" s="843" t="s">
        <v>952</v>
      </c>
      <c r="C45" s="844"/>
      <c r="D45" s="844"/>
      <c r="E45" s="38"/>
      <c r="F45" s="39"/>
      <c r="G45" s="39"/>
      <c r="H45" s="40"/>
      <c r="I45" s="36"/>
      <c r="J45" s="37"/>
      <c r="K45" s="279"/>
      <c r="L45" s="276"/>
      <c r="M45" s="401">
        <v>0.1</v>
      </c>
      <c r="N45" s="344">
        <f>N86*M45</f>
        <v>69985.517413614798</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411">
        <f>SUM(N36:N45)</f>
        <v>16041764.005781725</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4" t="s">
        <v>944</v>
      </c>
      <c r="C51" s="815"/>
      <c r="D51" s="815"/>
      <c r="E51" s="815"/>
      <c r="F51" s="815"/>
      <c r="G51" s="815"/>
      <c r="H51" s="815"/>
      <c r="I51" s="816"/>
      <c r="J51" s="315" t="s">
        <v>945</v>
      </c>
      <c r="K51" s="85" t="s">
        <v>946</v>
      </c>
      <c r="L51" s="817" t="s">
        <v>955</v>
      </c>
      <c r="M51" s="816"/>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13443599.628131958</v>
      </c>
      <c r="N52" s="272">
        <f t="shared" ref="N52:N57" si="1">K52*M52</f>
        <v>13443599.628131958</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82600</v>
      </c>
      <c r="N53" s="272">
        <f t="shared" si="1"/>
        <v>2478000</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1329278.4804965914</v>
      </c>
      <c r="N54" s="272">
        <f t="shared" si="1"/>
        <v>2658556.9609931828</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815174.27515841648</v>
      </c>
      <c r="N55" s="272">
        <f t="shared" si="1"/>
        <v>4075871.3757920824</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54621.382474078498</v>
      </c>
      <c r="N56" s="272">
        <f t="shared" si="1"/>
        <v>3277282.9484447101</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33874.523720964804</v>
      </c>
      <c r="N57" s="272">
        <f t="shared" si="1"/>
        <v>406494.28465157765</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3" t="s">
        <v>953</v>
      </c>
      <c r="C63" s="824"/>
      <c r="D63" s="824"/>
      <c r="E63" s="824"/>
      <c r="F63" s="824"/>
      <c r="G63" s="824"/>
      <c r="H63" s="824"/>
      <c r="I63" s="824"/>
      <c r="J63" s="824"/>
      <c r="K63" s="824"/>
      <c r="L63" s="824"/>
      <c r="M63" s="825"/>
      <c r="N63" s="394">
        <f>SUM(N52:N62)</f>
        <v>26339805.198013511</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6" t="s">
        <v>961</v>
      </c>
      <c r="M67" s="799"/>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7">
        <f>VLOOKUP(A68,TRANSPORTE!A5:D117,4,FALSE)</f>
        <v>808835.65660676232</v>
      </c>
      <c r="M68" s="828"/>
      <c r="N68" s="287">
        <f>K68*L68</f>
        <v>808835.65660676232</v>
      </c>
    </row>
    <row r="69" spans="1:15">
      <c r="A69" t="s">
        <v>1399</v>
      </c>
      <c r="B69" s="46" t="str">
        <f>VLOOKUP(A69,TRANSPORTE!A5:D117,3,FALSE)</f>
        <v>Pasajes aéreos</v>
      </c>
      <c r="C69" s="47"/>
      <c r="D69" s="47"/>
      <c r="E69" s="47"/>
      <c r="F69" s="47"/>
      <c r="G69" s="47"/>
      <c r="H69" s="311" t="s">
        <v>945</v>
      </c>
      <c r="I69" s="279">
        <v>3</v>
      </c>
      <c r="J69" s="286">
        <v>1</v>
      </c>
      <c r="K69" s="279">
        <f>I69*J69</f>
        <v>3</v>
      </c>
      <c r="L69" s="827">
        <f>VLOOKUP(A69,TRANSPORTE!A5:D117,4,FALSE)</f>
        <v>237081.96202378863</v>
      </c>
      <c r="M69" s="828"/>
      <c r="N69" s="287">
        <f>K69*L69</f>
        <v>711245.88607136591</v>
      </c>
    </row>
    <row r="70" spans="1:15">
      <c r="B70" s="46"/>
      <c r="C70" s="47"/>
      <c r="D70" s="47"/>
      <c r="E70" s="47"/>
      <c r="F70" s="47"/>
      <c r="G70" s="47"/>
      <c r="H70" s="311"/>
      <c r="I70" s="279"/>
      <c r="J70" s="286"/>
      <c r="K70" s="279"/>
      <c r="L70" s="827"/>
      <c r="M70" s="828"/>
      <c r="N70" s="287"/>
    </row>
    <row r="71" spans="1:15">
      <c r="B71" s="46"/>
      <c r="C71" s="47"/>
      <c r="D71" s="47"/>
      <c r="E71" s="47"/>
      <c r="F71" s="47"/>
      <c r="G71" s="47"/>
      <c r="H71" s="311"/>
      <c r="I71" s="279"/>
      <c r="J71" s="286"/>
      <c r="K71" s="279"/>
      <c r="L71" s="827"/>
      <c r="M71" s="828"/>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2"/>
      <c r="M73" s="813"/>
      <c r="N73" s="127"/>
    </row>
    <row r="74" spans="1:15" ht="15.75" thickBot="1">
      <c r="B74" s="829" t="s">
        <v>953</v>
      </c>
      <c r="C74" s="830"/>
      <c r="D74" s="830"/>
      <c r="E74" s="830"/>
      <c r="F74" s="830"/>
      <c r="G74" s="830"/>
      <c r="H74" s="830"/>
      <c r="I74" s="830"/>
      <c r="J74" s="830"/>
      <c r="K74" s="830"/>
      <c r="L74" s="830"/>
      <c r="M74" s="831"/>
      <c r="N74" s="104">
        <f>N68+N69+N70+N71+N72</f>
        <v>1520081.5426781282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49" t="s">
        <v>963</v>
      </c>
      <c r="C78" s="850"/>
      <c r="D78" s="850"/>
      <c r="E78" s="850"/>
      <c r="F78" s="850"/>
      <c r="G78" s="850"/>
      <c r="H78" s="850"/>
      <c r="I78" s="73" t="s">
        <v>964</v>
      </c>
      <c r="J78" s="75" t="s">
        <v>1410</v>
      </c>
      <c r="K78" s="74" t="s">
        <v>966</v>
      </c>
      <c r="L78" s="851" t="s">
        <v>950</v>
      </c>
      <c r="M78" s="852"/>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0"/>
      <c r="C85" s="811" t="e">
        <f>VLOOKUP(B85,'MANO DE OBRA'!B12:E73,3,FALSE)</f>
        <v>#N/A</v>
      </c>
      <c r="D85" s="811" t="e">
        <f>VLOOKUP(C85,'MANO DE OBRA'!C12:F73,3,FALSE)</f>
        <v>#N/A</v>
      </c>
      <c r="E85" s="811" t="e">
        <f>VLOOKUP(D85,'MANO DE OBRA'!D12:G73,3,FALSE)</f>
        <v>#N/A</v>
      </c>
      <c r="F85" s="811" t="e">
        <f>VLOOKUP(E85,'MANO DE OBRA'!E12:H73,3,FALSE)</f>
        <v>#N/A</v>
      </c>
      <c r="G85" s="811" t="e">
        <f>VLOOKUP(F85,'MANO DE OBRA'!F12:I73,3,FALSE)</f>
        <v>#N/A</v>
      </c>
      <c r="H85" s="811" t="e">
        <f>VLOOKUP(G85,'MANO DE OBRA'!G12:J73,3,FALSE)</f>
        <v>#N/A</v>
      </c>
      <c r="I85" s="470"/>
      <c r="J85" s="471"/>
      <c r="K85" s="472"/>
      <c r="L85" s="978"/>
      <c r="M85" s="978"/>
      <c r="N85" s="473"/>
    </row>
    <row r="86" spans="1:14" ht="15.75" thickBot="1">
      <c r="B86" s="829" t="s">
        <v>953</v>
      </c>
      <c r="C86" s="830"/>
      <c r="D86" s="830"/>
      <c r="E86" s="830"/>
      <c r="F86" s="830"/>
      <c r="G86" s="830"/>
      <c r="H86" s="830"/>
      <c r="I86" s="830"/>
      <c r="J86" s="830"/>
      <c r="K86" s="830"/>
      <c r="L86" s="830"/>
      <c r="M86" s="831"/>
      <c r="N86" s="460">
        <f>SUM(N79:N85)</f>
        <v>699855.17413614795</v>
      </c>
    </row>
    <row r="87" spans="1:14" ht="15.75" thickBot="1">
      <c r="B87" s="33"/>
      <c r="C87" s="34"/>
      <c r="D87" s="34"/>
      <c r="E87" s="34"/>
      <c r="F87" s="34"/>
      <c r="G87" s="34"/>
      <c r="H87" s="34"/>
      <c r="I87" s="34"/>
      <c r="J87" s="34"/>
      <c r="K87" s="34"/>
      <c r="L87" s="34"/>
      <c r="M87" s="34"/>
      <c r="N87" s="35"/>
    </row>
    <row r="88" spans="1:14" ht="15.75" thickBot="1">
      <c r="B88" s="823" t="s">
        <v>967</v>
      </c>
      <c r="C88" s="824"/>
      <c r="D88" s="824"/>
      <c r="E88" s="824"/>
      <c r="F88" s="824"/>
      <c r="G88" s="824"/>
      <c r="H88" s="824"/>
      <c r="I88" s="824"/>
      <c r="J88" s="824"/>
      <c r="K88" s="824"/>
      <c r="L88" s="824"/>
      <c r="M88" s="825"/>
      <c r="N88" s="99">
        <f>N86+N74+N63+N47</f>
        <v>44601505.920609511</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4" t="s">
        <v>969</v>
      </c>
      <c r="C92" s="815"/>
      <c r="D92" s="815"/>
      <c r="E92" s="815"/>
      <c r="F92" s="815"/>
      <c r="G92" s="815"/>
      <c r="H92" s="815"/>
      <c r="I92" s="314"/>
      <c r="J92" s="334"/>
      <c r="K92" s="302" t="s">
        <v>970</v>
      </c>
      <c r="L92" s="853" t="s">
        <v>971</v>
      </c>
      <c r="M92" s="854"/>
      <c r="N92" s="303"/>
    </row>
    <row r="93" spans="1:14">
      <c r="B93" s="855" t="s">
        <v>972</v>
      </c>
      <c r="C93" s="856"/>
      <c r="D93" s="856"/>
      <c r="E93" s="856"/>
      <c r="F93" s="856"/>
      <c r="G93" s="856"/>
      <c r="H93" s="856"/>
      <c r="I93" s="87"/>
      <c r="J93" s="88"/>
      <c r="K93" s="304">
        <v>0.2</v>
      </c>
      <c r="L93" s="857">
        <f>N88*K93</f>
        <v>8920301.184121903</v>
      </c>
      <c r="M93" s="858"/>
      <c r="N93" s="51"/>
    </row>
    <row r="94" spans="1:14">
      <c r="B94" s="89" t="s">
        <v>973</v>
      </c>
      <c r="C94" s="90"/>
      <c r="D94" s="90"/>
      <c r="E94" s="90"/>
      <c r="F94" s="90"/>
      <c r="G94" s="90"/>
      <c r="H94" s="90"/>
      <c r="I94" s="87"/>
      <c r="J94" s="88"/>
      <c r="K94" s="304">
        <v>0.05</v>
      </c>
      <c r="L94" s="857">
        <f>N88*K94</f>
        <v>2230075.2960304758</v>
      </c>
      <c r="M94" s="858"/>
      <c r="N94" s="51"/>
    </row>
    <row r="95" spans="1:14" ht="15.75" thickBot="1">
      <c r="B95" s="91" t="s">
        <v>974</v>
      </c>
      <c r="C95" s="92"/>
      <c r="D95" s="92"/>
      <c r="E95" s="92"/>
      <c r="F95" s="92"/>
      <c r="G95" s="92"/>
      <c r="H95" s="92"/>
      <c r="I95" s="93"/>
      <c r="J95" s="94"/>
      <c r="K95" s="305">
        <v>0.05</v>
      </c>
      <c r="L95" s="859">
        <f>N88*K95</f>
        <v>2230075.2960304758</v>
      </c>
      <c r="M95" s="860"/>
      <c r="N95" s="51"/>
    </row>
    <row r="96" spans="1:14" ht="15.75" thickBot="1">
      <c r="B96" s="823" t="s">
        <v>953</v>
      </c>
      <c r="C96" s="824"/>
      <c r="D96" s="824"/>
      <c r="E96" s="824"/>
      <c r="F96" s="824"/>
      <c r="G96" s="824"/>
      <c r="H96" s="824"/>
      <c r="I96" s="824"/>
      <c r="J96" s="824"/>
      <c r="K96" s="824"/>
      <c r="L96" s="824"/>
      <c r="M96" s="825"/>
      <c r="N96" s="52">
        <f>L93+L94+L95</f>
        <v>13380451.776182856</v>
      </c>
    </row>
    <row r="97" spans="1:14" ht="15.75" thickBot="1">
      <c r="B97" s="33"/>
      <c r="C97" s="34"/>
      <c r="D97" s="34"/>
      <c r="E97" s="34"/>
      <c r="F97" s="34"/>
      <c r="G97" s="34"/>
      <c r="H97" s="34"/>
      <c r="I97" s="34"/>
      <c r="J97" s="34"/>
      <c r="K97" s="34"/>
      <c r="L97" s="34"/>
      <c r="M97" s="34"/>
      <c r="N97" s="35"/>
    </row>
    <row r="98" spans="1:14" ht="15.75" thickBot="1">
      <c r="A98" t="s">
        <v>2016</v>
      </c>
      <c r="B98" s="823" t="s">
        <v>975</v>
      </c>
      <c r="C98" s="824"/>
      <c r="D98" s="824"/>
      <c r="E98" s="824"/>
      <c r="F98" s="824"/>
      <c r="G98" s="824"/>
      <c r="H98" s="824"/>
      <c r="I98" s="824"/>
      <c r="J98" s="824"/>
      <c r="K98" s="824"/>
      <c r="L98" s="824"/>
      <c r="M98" s="825"/>
      <c r="N98" s="188">
        <f>N88+N96</f>
        <v>57981957.696792364</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5" t="s">
        <v>2218</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2219</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1"/>
      <c r="K128" s="971"/>
      <c r="L128" s="971"/>
      <c r="M128" s="971"/>
      <c r="N128" s="972"/>
    </row>
    <row r="129" spans="2:14" ht="15.75" thickBot="1">
      <c r="B129" s="419" t="s">
        <v>2221</v>
      </c>
      <c r="C129" s="420"/>
      <c r="D129" s="420"/>
      <c r="E129" s="259"/>
      <c r="F129" s="259"/>
      <c r="G129" s="259"/>
      <c r="H129" s="259"/>
      <c r="I129" s="259"/>
      <c r="J129" s="973"/>
      <c r="K129" s="973"/>
      <c r="L129" s="973"/>
      <c r="M129" s="973"/>
      <c r="N12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71" sqref="N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326</v>
      </c>
      <c r="B36" s="836" t="str">
        <f>VLOOKUP(A36,EQUIPOS!A6:D154,3,FALSE)</f>
        <v>Sensor de Impacto para prueba de integridad tipo</v>
      </c>
      <c r="C36" s="837"/>
      <c r="D36" s="837"/>
      <c r="E36" s="837"/>
      <c r="F36" s="837"/>
      <c r="G36" s="837"/>
      <c r="H36" s="838"/>
      <c r="I36" s="267"/>
      <c r="J36" s="268"/>
      <c r="K36" s="269">
        <f>VLOOKUP(A36,EQUIPOS!A6:D163,4,FALSE)</f>
        <v>75100.375124253304</v>
      </c>
      <c r="L36" s="270"/>
      <c r="M36" s="336">
        <v>1</v>
      </c>
      <c r="N36" s="272">
        <f>K36/M36</f>
        <v>75100.375124253304</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75100.375124253304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400073.41755476414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475173.79267901741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95034.758535803485</v>
      </c>
      <c r="M84" s="858"/>
      <c r="N84" s="51"/>
    </row>
    <row r="85" spans="1:14">
      <c r="B85" s="89" t="s">
        <v>973</v>
      </c>
      <c r="C85" s="90"/>
      <c r="D85" s="90"/>
      <c r="E85" s="90"/>
      <c r="F85" s="90"/>
      <c r="G85" s="90"/>
      <c r="H85" s="90"/>
      <c r="I85" s="87"/>
      <c r="J85" s="88"/>
      <c r="K85" s="304">
        <v>0.05</v>
      </c>
      <c r="L85" s="857">
        <f>N79*K85</f>
        <v>23758.689633950871</v>
      </c>
      <c r="M85" s="858"/>
      <c r="N85" s="51"/>
    </row>
    <row r="86" spans="1:14" ht="15.75" thickBot="1">
      <c r="B86" s="91" t="s">
        <v>974</v>
      </c>
      <c r="C86" s="92"/>
      <c r="D86" s="92"/>
      <c r="E86" s="92"/>
      <c r="F86" s="92"/>
      <c r="G86" s="92"/>
      <c r="H86" s="92"/>
      <c r="I86" s="93"/>
      <c r="J86" s="94"/>
      <c r="K86" s="305">
        <v>0.05</v>
      </c>
      <c r="L86" s="859">
        <f>N79*K86</f>
        <v>23758.689633950871</v>
      </c>
      <c r="M86" s="860"/>
      <c r="N86" s="51"/>
    </row>
    <row r="87" spans="1:14" ht="15.75" thickBot="1">
      <c r="B87" s="823" t="s">
        <v>953</v>
      </c>
      <c r="C87" s="824"/>
      <c r="D87" s="824"/>
      <c r="E87" s="824"/>
      <c r="F87" s="824"/>
      <c r="G87" s="824"/>
      <c r="H87" s="824"/>
      <c r="I87" s="824"/>
      <c r="J87" s="824"/>
      <c r="K87" s="824"/>
      <c r="L87" s="824"/>
      <c r="M87" s="825"/>
      <c r="N87" s="52">
        <f>L84+L85+L86</f>
        <v>142552.13780370523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617725.93048272259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320</v>
      </c>
      <c r="B36" s="836" t="str">
        <f>VLOOKUP(A36,EQUIPOS!A6:D154,3,FALSE)</f>
        <v>Retroexcavadora sobre llantas, motor 62HP, Profundidad de excavación de 5.41 metros.</v>
      </c>
      <c r="C36" s="837"/>
      <c r="D36" s="837"/>
      <c r="E36" s="837"/>
      <c r="F36" s="837"/>
      <c r="G36" s="837"/>
      <c r="H36" s="838"/>
      <c r="I36" s="267"/>
      <c r="J36" s="268"/>
      <c r="K36" s="269">
        <f>VLOOKUP(A36,EQUIPOS!A6:D163,4,FALSE)</f>
        <v>119619.91441051685</v>
      </c>
      <c r="L36" s="270"/>
      <c r="M36" s="336">
        <v>10</v>
      </c>
      <c r="N36" s="272">
        <f>K36/M36</f>
        <v>11961.991441051685</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368.07216076801001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12330.063601819695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35877.80763336493</v>
      </c>
      <c r="N48" s="272">
        <f>K48*M48</f>
        <v>17540.261509645079</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3959.5633978053879</v>
      </c>
      <c r="N49" s="272">
        <f>K49*M49</f>
        <v>5279.4178637405166</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4889.955715029103</v>
      </c>
      <c r="N50" s="272">
        <f>K50*M50</f>
        <v>7334.933572543654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30154.61294592925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3680.7216076800996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46165.398155429044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9233.0796310858095</v>
      </c>
      <c r="M84" s="858"/>
      <c r="N84" s="51"/>
    </row>
    <row r="85" spans="1:14">
      <c r="B85" s="89" t="s">
        <v>973</v>
      </c>
      <c r="C85" s="90"/>
      <c r="D85" s="90"/>
      <c r="E85" s="90"/>
      <c r="F85" s="90"/>
      <c r="G85" s="90"/>
      <c r="H85" s="90"/>
      <c r="I85" s="87"/>
      <c r="J85" s="88"/>
      <c r="K85" s="304">
        <v>0.05</v>
      </c>
      <c r="L85" s="857">
        <f>N79*K85</f>
        <v>2308.2699077714524</v>
      </c>
      <c r="M85" s="858"/>
      <c r="N85" s="51"/>
    </row>
    <row r="86" spans="1:14" ht="15.75" thickBot="1">
      <c r="B86" s="91" t="s">
        <v>974</v>
      </c>
      <c r="C86" s="92"/>
      <c r="D86" s="92"/>
      <c r="E86" s="92"/>
      <c r="F86" s="92"/>
      <c r="G86" s="92"/>
      <c r="H86" s="92"/>
      <c r="I86" s="93"/>
      <c r="J86" s="94"/>
      <c r="K86" s="305">
        <v>0.05</v>
      </c>
      <c r="L86" s="859">
        <f>N79*K86</f>
        <v>2308.2699077714524</v>
      </c>
      <c r="M86" s="860"/>
      <c r="N86" s="51"/>
    </row>
    <row r="87" spans="1:14" ht="15.75" thickBot="1">
      <c r="B87" s="823" t="s">
        <v>953</v>
      </c>
      <c r="C87" s="824"/>
      <c r="D87" s="824"/>
      <c r="E87" s="824"/>
      <c r="F87" s="824"/>
      <c r="G87" s="824"/>
      <c r="H87" s="824"/>
      <c r="I87" s="824"/>
      <c r="J87" s="824"/>
      <c r="K87" s="824"/>
      <c r="L87" s="824"/>
      <c r="M87" s="825"/>
      <c r="N87" s="52">
        <f>L84+L85+L86</f>
        <v>13849.619446628716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60015.017602057764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204</v>
      </c>
      <c r="B36" s="836" t="str">
        <f>VLOOKUP(A36,EQUIPOS!A6:D154,3,FALSE)</f>
        <v xml:space="preserve">Equipo de soldadura 250 AMP
</v>
      </c>
      <c r="C36" s="837"/>
      <c r="D36" s="837"/>
      <c r="E36" s="837"/>
      <c r="F36" s="837"/>
      <c r="G36" s="837"/>
      <c r="H36" s="838"/>
      <c r="I36" s="267"/>
      <c r="J36" s="268"/>
      <c r="K36" s="269">
        <f>VLOOKUP(A36,EQUIPOS!A6:D163,4,FALSE)</f>
        <v>13464.712027974369</v>
      </c>
      <c r="L36" s="270"/>
      <c r="M36" s="336">
        <v>10</v>
      </c>
      <c r="N36" s="272">
        <f>K36/M36</f>
        <v>1346.4712027974369</v>
      </c>
    </row>
    <row r="37" spans="1:14">
      <c r="A37" s="113" t="s">
        <v>320</v>
      </c>
      <c r="B37" s="836" t="str">
        <f>VLOOKUP(A37,EQUIPOS!A7:D154,3,FALSE)</f>
        <v>Retroexcavadora sobre llantas, motor 62HP, Profundidad de excavación de 5.41 metros.</v>
      </c>
      <c r="C37" s="837"/>
      <c r="D37" s="837"/>
      <c r="E37" s="837"/>
      <c r="F37" s="837"/>
      <c r="G37" s="837"/>
      <c r="H37" s="838"/>
      <c r="I37" s="421"/>
      <c r="J37" s="422"/>
      <c r="K37" s="269">
        <f>VLOOKUP(A37,EQUIPOS!A7:D164,4,FALSE)</f>
        <v>119619.91441051685</v>
      </c>
      <c r="L37" s="335"/>
      <c r="M37" s="336">
        <v>10</v>
      </c>
      <c r="N37" s="272">
        <f>K37/M37</f>
        <v>11961.991441051685</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423.19184653601991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13731.654490385141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10883.498141618304</v>
      </c>
      <c r="N48" s="272">
        <f>K48*M48</f>
        <v>359.15543867340403</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68871.557924687892</v>
      </c>
      <c r="N49" s="272">
        <f>K49*M49</f>
        <v>206614.67377406367</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962.47160037101003</v>
      </c>
      <c r="N50" s="272">
        <f>K50*M50</f>
        <v>9624.7160037101003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216598.54521644718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4231.9184653601988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234562.11817219254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46912.423634438514</v>
      </c>
      <c r="M84" s="858"/>
      <c r="N84" s="51"/>
    </row>
    <row r="85" spans="1:14">
      <c r="B85" s="89" t="s">
        <v>973</v>
      </c>
      <c r="C85" s="90"/>
      <c r="D85" s="90"/>
      <c r="E85" s="90"/>
      <c r="F85" s="90"/>
      <c r="G85" s="90"/>
      <c r="H85" s="90"/>
      <c r="I85" s="87"/>
      <c r="J85" s="88"/>
      <c r="K85" s="304">
        <v>0.05</v>
      </c>
      <c r="L85" s="857">
        <f>N79*K85</f>
        <v>11728.105908609628</v>
      </c>
      <c r="M85" s="858"/>
      <c r="N85" s="51"/>
    </row>
    <row r="86" spans="1:14" ht="15.75" thickBot="1">
      <c r="B86" s="91" t="s">
        <v>974</v>
      </c>
      <c r="C86" s="92"/>
      <c r="D86" s="92"/>
      <c r="E86" s="92"/>
      <c r="F86" s="92"/>
      <c r="G86" s="92"/>
      <c r="H86" s="92"/>
      <c r="I86" s="93"/>
      <c r="J86" s="94"/>
      <c r="K86" s="305">
        <v>0.05</v>
      </c>
      <c r="L86" s="859">
        <f>N79*K86</f>
        <v>11728.105908609628</v>
      </c>
      <c r="M86" s="860"/>
      <c r="N86" s="51"/>
    </row>
    <row r="87" spans="1:14" ht="15.75" thickBot="1">
      <c r="B87" s="823" t="s">
        <v>953</v>
      </c>
      <c r="C87" s="824"/>
      <c r="D87" s="824"/>
      <c r="E87" s="824"/>
      <c r="F87" s="824"/>
      <c r="G87" s="824"/>
      <c r="H87" s="824"/>
      <c r="I87" s="824"/>
      <c r="J87" s="824"/>
      <c r="K87" s="824"/>
      <c r="L87" s="824"/>
      <c r="M87" s="825"/>
      <c r="N87" s="52">
        <f>L84+L85+L86</f>
        <v>70368.63545165777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304930.75362385029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282</v>
      </c>
      <c r="B36" s="836" t="str">
        <f>VLOOKUP(A36,EQUIPOS!A6:D154,3,FALSE)</f>
        <v>Piloteadora potencia 250KW, RPM 1800, fuerza elevadora 200KN</v>
      </c>
      <c r="C36" s="837"/>
      <c r="D36" s="837"/>
      <c r="E36" s="837"/>
      <c r="F36" s="837"/>
      <c r="G36" s="837"/>
      <c r="H36" s="838"/>
      <c r="I36" s="267"/>
      <c r="J36" s="268"/>
      <c r="K36" s="269">
        <f>VLOOKUP(A36,EQUIPOS!A6:D163,4,FALSE)</f>
        <v>552377.22710463172</v>
      </c>
      <c r="L36" s="270"/>
      <c r="M36" s="336">
        <v>2</v>
      </c>
      <c r="N36" s="272">
        <f>K36/M36</f>
        <v>276188.61355231586</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5245.4839826800999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281434.09753499593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2956.8022885816376</v>
      </c>
      <c r="N48" s="272">
        <f>K48*M48</f>
        <v>82790.464080285848</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443994.86416928901</v>
      </c>
      <c r="N49" s="272">
        <f>K49*M49</f>
        <v>155398.20245925113</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16471.694202628514</v>
      </c>
      <c r="N50" s="272">
        <f>K50*M50</f>
        <v>49415.082607885546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287603.7491474225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7">
        <f>VLOOKUP(A60,TRANSPORTE!A2:D117,4,FALSE)</f>
        <v>1225.9744865717296</v>
      </c>
      <c r="M60" s="828"/>
      <c r="N60" s="287">
        <f>K60*L60</f>
        <v>429.09107030010534</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429.09107030010534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52454.839826800991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621921.77757951943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124384.3555159039</v>
      </c>
      <c r="M84" s="858"/>
      <c r="N84" s="51"/>
    </row>
    <row r="85" spans="1:14">
      <c r="B85" s="89" t="s">
        <v>973</v>
      </c>
      <c r="C85" s="90"/>
      <c r="D85" s="90"/>
      <c r="E85" s="90"/>
      <c r="F85" s="90"/>
      <c r="G85" s="90"/>
      <c r="H85" s="90"/>
      <c r="I85" s="87"/>
      <c r="J85" s="88"/>
      <c r="K85" s="304">
        <v>0.05</v>
      </c>
      <c r="L85" s="857">
        <f>N79*K85</f>
        <v>31096.088878975974</v>
      </c>
      <c r="M85" s="858"/>
      <c r="N85" s="51"/>
    </row>
    <row r="86" spans="1:14" ht="15.75" thickBot="1">
      <c r="B86" s="91" t="s">
        <v>974</v>
      </c>
      <c r="C86" s="92"/>
      <c r="D86" s="92"/>
      <c r="E86" s="92"/>
      <c r="F86" s="92"/>
      <c r="G86" s="92"/>
      <c r="H86" s="92"/>
      <c r="I86" s="93"/>
      <c r="J86" s="94"/>
      <c r="K86" s="305">
        <v>0.05</v>
      </c>
      <c r="L86" s="859">
        <f>N79*K86</f>
        <v>31096.088878975974</v>
      </c>
      <c r="M86" s="860"/>
      <c r="N86" s="51"/>
    </row>
    <row r="87" spans="1:14" ht="15.75" thickBot="1">
      <c r="B87" s="823" t="s">
        <v>953</v>
      </c>
      <c r="C87" s="824"/>
      <c r="D87" s="824"/>
      <c r="E87" s="824"/>
      <c r="F87" s="824"/>
      <c r="G87" s="824"/>
      <c r="H87" s="824"/>
      <c r="I87" s="824"/>
      <c r="J87" s="824"/>
      <c r="K87" s="824"/>
      <c r="L87" s="824"/>
      <c r="M87" s="825"/>
      <c r="N87" s="52">
        <f>L84+L85+L86</f>
        <v>186576.53327385584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808498.31085337524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282</v>
      </c>
      <c r="B36" s="836" t="str">
        <f>VLOOKUP(A36,EQUIPOS!A6:D154,3,FALSE)</f>
        <v>Piloteadora potencia 250KW, RPM 1800, fuerza elevadora 200KN</v>
      </c>
      <c r="C36" s="837"/>
      <c r="D36" s="837"/>
      <c r="E36" s="837"/>
      <c r="F36" s="837"/>
      <c r="G36" s="837"/>
      <c r="H36" s="838"/>
      <c r="I36" s="267"/>
      <c r="J36" s="268"/>
      <c r="K36" s="269">
        <f>VLOOKUP(A36,EQUIPOS!A6:D163,4,FALSE)</f>
        <v>552377.22710463172</v>
      </c>
      <c r="L36" s="270"/>
      <c r="M36" s="336">
        <v>2</v>
      </c>
      <c r="N36" s="272">
        <f>K36/M36</f>
        <v>276188.61355231586</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5245.4839826800999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281434.09753499593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2956.8022885816376</v>
      </c>
      <c r="N48" s="272">
        <f>K48*M48</f>
        <v>82790.464080285848</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493868.7995168863</v>
      </c>
      <c r="N49" s="272">
        <f>K49*M49</f>
        <v>172854.0798309102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16471.694202628514</v>
      </c>
      <c r="N50" s="272">
        <f>K50*M50</f>
        <v>32943.388405257028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288587.93231645308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7">
        <f>VLOOKUP(A60,TRANSPORTE!A2:D117,4,FALSE)</f>
        <v>1225.9744865717296</v>
      </c>
      <c r="M60" s="828"/>
      <c r="N60" s="287">
        <f>K60*L60</f>
        <v>429.09107030010534</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429.09107030010534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52454.839826800991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622905.96074855002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124581.19214971001</v>
      </c>
      <c r="M84" s="858"/>
      <c r="N84" s="51"/>
    </row>
    <row r="85" spans="1:14">
      <c r="B85" s="89" t="s">
        <v>973</v>
      </c>
      <c r="C85" s="90"/>
      <c r="D85" s="90"/>
      <c r="E85" s="90"/>
      <c r="F85" s="90"/>
      <c r="G85" s="90"/>
      <c r="H85" s="90"/>
      <c r="I85" s="87"/>
      <c r="J85" s="88"/>
      <c r="K85" s="304">
        <v>0.05</v>
      </c>
      <c r="L85" s="857">
        <f>N79*K85</f>
        <v>31145.298037427503</v>
      </c>
      <c r="M85" s="858"/>
      <c r="N85" s="51"/>
    </row>
    <row r="86" spans="1:14" ht="15.75" thickBot="1">
      <c r="B86" s="91" t="s">
        <v>974</v>
      </c>
      <c r="C86" s="92"/>
      <c r="D86" s="92"/>
      <c r="E86" s="92"/>
      <c r="F86" s="92"/>
      <c r="G86" s="92"/>
      <c r="H86" s="92"/>
      <c r="I86" s="93"/>
      <c r="J86" s="94"/>
      <c r="K86" s="305">
        <v>0.05</v>
      </c>
      <c r="L86" s="859">
        <f>N79*K86</f>
        <v>31145.298037427503</v>
      </c>
      <c r="M86" s="860"/>
      <c r="N86" s="51"/>
    </row>
    <row r="87" spans="1:14" ht="15.75" thickBot="1">
      <c r="B87" s="823" t="s">
        <v>953</v>
      </c>
      <c r="C87" s="824"/>
      <c r="D87" s="824"/>
      <c r="E87" s="824"/>
      <c r="F87" s="824"/>
      <c r="G87" s="824"/>
      <c r="H87" s="824"/>
      <c r="I87" s="824"/>
      <c r="J87" s="824"/>
      <c r="K87" s="824"/>
      <c r="L87" s="824"/>
      <c r="M87" s="825"/>
      <c r="N87" s="52">
        <f>L84+L85+L86</f>
        <v>186871.78822456501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809777.748973115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195</v>
      </c>
      <c r="B36" s="836" t="str">
        <f>VLOOKUP(A36,EQUIPOS!A6:D154,3,FALSE)</f>
        <v xml:space="preserve">Equipo de oxicorte, Capacidad de corte: hasta 6´´ (152mm) </v>
      </c>
      <c r="C36" s="837"/>
      <c r="D36" s="837"/>
      <c r="E36" s="837"/>
      <c r="F36" s="837"/>
      <c r="G36" s="837"/>
      <c r="H36" s="838"/>
      <c r="I36" s="267"/>
      <c r="J36" s="268"/>
      <c r="K36" s="269">
        <f>VLOOKUP(A36,EQUIPOS!A6:D163,4,FALSE)</f>
        <v>9459.9039878782532</v>
      </c>
      <c r="L36" s="270"/>
      <c r="M36" s="336">
        <v>1.1299999999999999</v>
      </c>
      <c r="N36" s="272">
        <f>K36/M36</f>
        <v>8371.5964494497821</v>
      </c>
    </row>
    <row r="37" spans="1:14">
      <c r="A37" s="113" t="s">
        <v>332</v>
      </c>
      <c r="B37" s="836" t="str">
        <f>VLOOKUP(A37,EQUIPOS!A7:D154,3,FALSE)</f>
        <v xml:space="preserve">Taladro de 1/2´´, pulidora, lijadora y circular
</v>
      </c>
      <c r="C37" s="837"/>
      <c r="D37" s="837"/>
      <c r="E37" s="837"/>
      <c r="F37" s="837"/>
      <c r="G37" s="837"/>
      <c r="H37" s="838"/>
      <c r="I37" s="421"/>
      <c r="J37" s="422"/>
      <c r="K37" s="269">
        <f>VLOOKUP(A37,EQUIPOS!A7:D164,4,FALSE)</f>
        <v>2471.0907149011473</v>
      </c>
      <c r="L37" s="335"/>
      <c r="M37" s="336">
        <v>0.53</v>
      </c>
      <c r="N37" s="272">
        <f>K37/M37</f>
        <v>4662.4353111342398</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2821.2789769067999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15855.310737490821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124438.62470378209</v>
      </c>
      <c r="N48" s="272">
        <f>K48*M48</f>
        <v>2488.7724940756416</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6688.0584695548314</v>
      </c>
      <c r="N49" s="272">
        <f>K49*M49</f>
        <v>3344.0292347774157</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775954.6765963214</v>
      </c>
      <c r="N50" s="272">
        <f>K50*M50</f>
        <v>62076.374127705712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67909.175856558766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28212.789769067997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111977.27636311758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22395.455272623516</v>
      </c>
      <c r="M84" s="858"/>
      <c r="N84" s="51"/>
    </row>
    <row r="85" spans="1:14">
      <c r="B85" s="89" t="s">
        <v>973</v>
      </c>
      <c r="C85" s="90"/>
      <c r="D85" s="90"/>
      <c r="E85" s="90"/>
      <c r="F85" s="90"/>
      <c r="G85" s="90"/>
      <c r="H85" s="90"/>
      <c r="I85" s="87"/>
      <c r="J85" s="88"/>
      <c r="K85" s="304">
        <v>0.05</v>
      </c>
      <c r="L85" s="857">
        <f>N79*K85</f>
        <v>5598.863818155879</v>
      </c>
      <c r="M85" s="858"/>
      <c r="N85" s="51"/>
    </row>
    <row r="86" spans="1:14" ht="15.75" thickBot="1">
      <c r="B86" s="91" t="s">
        <v>974</v>
      </c>
      <c r="C86" s="92"/>
      <c r="D86" s="92"/>
      <c r="E86" s="92"/>
      <c r="F86" s="92"/>
      <c r="G86" s="92"/>
      <c r="H86" s="92"/>
      <c r="I86" s="93"/>
      <c r="J86" s="94"/>
      <c r="K86" s="305">
        <v>0.05</v>
      </c>
      <c r="L86" s="859">
        <f>N79*K86</f>
        <v>5598.863818155879</v>
      </c>
      <c r="M86" s="860"/>
      <c r="N86" s="51"/>
    </row>
    <row r="87" spans="1:14" ht="15.75" thickBot="1">
      <c r="B87" s="823" t="s">
        <v>953</v>
      </c>
      <c r="C87" s="824"/>
      <c r="D87" s="824"/>
      <c r="E87" s="824"/>
      <c r="F87" s="824"/>
      <c r="G87" s="824"/>
      <c r="H87" s="824"/>
      <c r="I87" s="824"/>
      <c r="J87" s="824"/>
      <c r="K87" s="824"/>
      <c r="L87" s="824"/>
      <c r="M87" s="825"/>
      <c r="N87" s="52">
        <f>L84+L85+L86</f>
        <v>33593.182908935276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145570.45927205286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123</v>
      </c>
      <c r="B36" s="836" t="str">
        <f>VLOOKUP(A36,EQUIPOS!A6:D154,3,FALSE)</f>
        <v>Bomba de inyección de lechada</v>
      </c>
      <c r="C36" s="837"/>
      <c r="D36" s="837"/>
      <c r="E36" s="837"/>
      <c r="F36" s="837"/>
      <c r="G36" s="837"/>
      <c r="H36" s="838"/>
      <c r="I36" s="267"/>
      <c r="J36" s="268"/>
      <c r="K36" s="269">
        <f>VLOOKUP(A36,EQUIPOS!A6:D163,4,FALSE)</f>
        <v>15319.780219367412</v>
      </c>
      <c r="L36" s="270"/>
      <c r="M36" s="336">
        <v>12</v>
      </c>
      <c r="N36" s="272">
        <f t="shared" ref="N36:N42" si="0">K36/M36</f>
        <v>1276.648351613951</v>
      </c>
    </row>
    <row r="37" spans="1:14">
      <c r="A37" s="113" t="s">
        <v>288</v>
      </c>
      <c r="B37" s="836" t="str">
        <f>VLOOKUP(A37,EQUIPOS!A7:D154,3,FALSE)</f>
        <v xml:space="preserve">Planta eléctrica </v>
      </c>
      <c r="C37" s="837"/>
      <c r="D37" s="837"/>
      <c r="E37" s="837"/>
      <c r="F37" s="837"/>
      <c r="G37" s="837"/>
      <c r="H37" s="838"/>
      <c r="I37" s="267"/>
      <c r="J37" s="268"/>
      <c r="K37" s="269">
        <f>VLOOKUP(A37,EQUIPOS!A7:D164,4,FALSE)</f>
        <v>7478.3008477271551</v>
      </c>
      <c r="L37" s="270"/>
      <c r="M37" s="336">
        <v>1.3</v>
      </c>
      <c r="N37" s="272">
        <f t="shared" si="0"/>
        <v>5752.5391136362732</v>
      </c>
    </row>
    <row r="38" spans="1:14">
      <c r="A38" s="113" t="s">
        <v>125</v>
      </c>
      <c r="B38" s="836" t="str">
        <f>VLOOKUP(A38,EQUIPOS!A8:D154,3,FALSE)</f>
        <v>Bomba para gato de tensionamiento</v>
      </c>
      <c r="C38" s="837"/>
      <c r="D38" s="837"/>
      <c r="E38" s="837"/>
      <c r="F38" s="837"/>
      <c r="G38" s="837"/>
      <c r="H38" s="838"/>
      <c r="I38" s="267"/>
      <c r="J38" s="268"/>
      <c r="K38" s="269">
        <f>VLOOKUP(A38,EQUIPOS!A8:D165,4,FALSE)</f>
        <v>35365.842145127383</v>
      </c>
      <c r="L38" s="270"/>
      <c r="M38" s="336">
        <v>12</v>
      </c>
      <c r="N38" s="272">
        <f t="shared" si="0"/>
        <v>2947.1535120939484</v>
      </c>
    </row>
    <row r="39" spans="1:14">
      <c r="A39" s="113" t="s">
        <v>180</v>
      </c>
      <c r="B39" s="836" t="str">
        <f>VLOOKUP(A39,EQUIPOS!A9:D154,3,FALSE)</f>
        <v>Compresor 120 HP, con martillo.</v>
      </c>
      <c r="C39" s="837"/>
      <c r="D39" s="837"/>
      <c r="E39" s="837"/>
      <c r="F39" s="837"/>
      <c r="G39" s="837"/>
      <c r="H39" s="838"/>
      <c r="I39" s="267"/>
      <c r="J39" s="268"/>
      <c r="K39" s="269">
        <f>VLOOKUP(A39,EQUIPOS!A9:D166,4,FALSE)</f>
        <v>52022.962418971518</v>
      </c>
      <c r="L39" s="270"/>
      <c r="M39" s="336">
        <v>1.3</v>
      </c>
      <c r="N39" s="272">
        <f t="shared" si="0"/>
        <v>40017.663399208861</v>
      </c>
    </row>
    <row r="40" spans="1:14">
      <c r="A40" s="113" t="s">
        <v>197</v>
      </c>
      <c r="B40" s="836" t="str">
        <f>VLOOKUP(A40,EQUIPOS!A10:D154,3,FALSE)</f>
        <v>Equipo de perforación (TRACKDRILL), potencia 40 HP, 2100 golpes / minuto</v>
      </c>
      <c r="C40" s="837"/>
      <c r="D40" s="837"/>
      <c r="E40" s="837"/>
      <c r="F40" s="837"/>
      <c r="G40" s="837"/>
      <c r="H40" s="838"/>
      <c r="I40" s="267"/>
      <c r="J40" s="268"/>
      <c r="K40" s="269">
        <f>VLOOKUP(A40,EQUIPOS!A10:D167,4,FALSE)</f>
        <v>93929.99889172276</v>
      </c>
      <c r="L40" s="270"/>
      <c r="M40" s="336">
        <v>1.3</v>
      </c>
      <c r="N40" s="272">
        <f t="shared" si="0"/>
        <v>72253.8453013252</v>
      </c>
    </row>
    <row r="41" spans="1:14">
      <c r="A41" s="113" t="s">
        <v>195</v>
      </c>
      <c r="B41" s="836" t="str">
        <f>VLOOKUP(A41,EQUIPOS!A11:D155,3,FALSE)</f>
        <v xml:space="preserve">Equipo de oxicorte, Capacidad de corte: hasta 6´´ (152mm) </v>
      </c>
      <c r="C41" s="837"/>
      <c r="D41" s="837"/>
      <c r="E41" s="837"/>
      <c r="F41" s="837"/>
      <c r="G41" s="837"/>
      <c r="H41" s="838"/>
      <c r="I41" s="267"/>
      <c r="J41" s="268"/>
      <c r="K41" s="269">
        <f>VLOOKUP(A41,EQUIPOS!A11:D168,4,FALSE)</f>
        <v>9459.9039878782532</v>
      </c>
      <c r="L41" s="270"/>
      <c r="M41" s="336">
        <v>15</v>
      </c>
      <c r="N41" s="272">
        <f t="shared" si="0"/>
        <v>630.66026585855025</v>
      </c>
    </row>
    <row r="42" spans="1:14">
      <c r="A42" s="113" t="s">
        <v>240</v>
      </c>
      <c r="B42" s="836" t="str">
        <f>VLOOKUP(A42,EQUIPOS!A12:D156,3,FALSE)</f>
        <v>Gato para tensionamiento, fuerza Max 200 ton, área de tensión 314 cm2.</v>
      </c>
      <c r="C42" s="837"/>
      <c r="D42" s="837"/>
      <c r="E42" s="837"/>
      <c r="F42" s="837"/>
      <c r="G42" s="837"/>
      <c r="H42" s="838"/>
      <c r="I42" s="267"/>
      <c r="J42" s="268"/>
      <c r="K42" s="269">
        <f>VLOOKUP(A42,EQUIPOS!A12:D169,4,FALSE)</f>
        <v>95023.744580599494</v>
      </c>
      <c r="L42" s="270"/>
      <c r="M42" s="336">
        <v>12</v>
      </c>
      <c r="N42" s="272">
        <f t="shared" si="0"/>
        <v>7918.6453817166248</v>
      </c>
    </row>
    <row r="43" spans="1:14">
      <c r="A43" s="113"/>
      <c r="B43" s="836"/>
      <c r="C43" s="837"/>
      <c r="D43" s="837"/>
      <c r="E43" s="837"/>
      <c r="F43" s="837"/>
      <c r="G43" s="837"/>
      <c r="H43" s="838"/>
      <c r="I43" s="421"/>
      <c r="J43" s="422"/>
      <c r="K43" s="269"/>
      <c r="L43" s="335"/>
      <c r="M43" s="336"/>
      <c r="N43" s="272"/>
    </row>
    <row r="44" spans="1:14">
      <c r="A44" s="113"/>
      <c r="B44" s="836"/>
      <c r="C44" s="837"/>
      <c r="D44" s="837"/>
      <c r="E44" s="837"/>
      <c r="F44" s="837"/>
      <c r="G44" s="837"/>
      <c r="H44" s="838"/>
      <c r="I44" s="328"/>
      <c r="J44" s="330"/>
      <c r="K44" s="269"/>
      <c r="L44" s="423"/>
      <c r="M44" s="424"/>
      <c r="N44" s="272"/>
    </row>
    <row r="45" spans="1:14">
      <c r="B45" s="836"/>
      <c r="C45" s="837"/>
      <c r="D45" s="837"/>
      <c r="E45" s="837"/>
      <c r="F45" s="837"/>
      <c r="G45" s="837"/>
      <c r="H45" s="838"/>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4">
        <f>SUM(N36:N48)</f>
        <v>135256.14058726892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5" t="s">
        <v>945</v>
      </c>
      <c r="K53" s="85" t="s">
        <v>946</v>
      </c>
      <c r="L53" s="817" t="s">
        <v>955</v>
      </c>
      <c r="M53" s="816"/>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3993.5039419630189</v>
      </c>
      <c r="N54" s="272">
        <f>K54*M54</f>
        <v>798.70078839260384</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4474.3737887015086</v>
      </c>
      <c r="N55" s="272">
        <f t="shared" ref="N55:N67" si="1">K55*M55</f>
        <v>24743.287051519343</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26354.934554810363</v>
      </c>
      <c r="N56" s="272">
        <f t="shared" si="1"/>
        <v>210.8394764384829</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43301.855246515217</v>
      </c>
      <c r="N57" s="272">
        <f t="shared" si="1"/>
        <v>952.64081542333474</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699.5267657394221</v>
      </c>
      <c r="N58" s="272">
        <f t="shared" si="1"/>
        <v>209.85802972182663</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1288.0729984929926</v>
      </c>
      <c r="N59" s="272">
        <f t="shared" si="1"/>
        <v>128.80729984929926</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11459.007809533454</v>
      </c>
      <c r="N60" s="272">
        <f t="shared" si="1"/>
        <v>5729.5039047667269</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51300.855452798518</v>
      </c>
      <c r="N61" s="272">
        <f t="shared" si="1"/>
        <v>5130.0855452798523</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1149.3701553267756</v>
      </c>
      <c r="N62" s="272">
        <f t="shared" si="1"/>
        <v>11493.701553267756</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11546.301745381057</v>
      </c>
      <c r="N63" s="272">
        <f t="shared" si="1"/>
        <v>11546.301745381057</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17415.789117023061</v>
      </c>
      <c r="N64" s="272">
        <f t="shared" si="1"/>
        <v>8707.8945585115307</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7610.2405610731021</v>
      </c>
      <c r="N65" s="272">
        <f t="shared" si="1"/>
        <v>4185.6323085902068</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4889.955715029103</v>
      </c>
      <c r="N66" s="272">
        <f t="shared" si="1"/>
        <v>244.49778575145515</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4741.6744656851561</v>
      </c>
      <c r="N67" s="272">
        <f t="shared" si="1"/>
        <v>4741.6744656851561</v>
      </c>
    </row>
    <row r="68" spans="1:14" ht="15.75" thickBot="1">
      <c r="B68" s="43"/>
      <c r="C68" s="310"/>
      <c r="D68" s="310"/>
      <c r="E68" s="310"/>
      <c r="F68" s="310"/>
      <c r="G68" s="310"/>
      <c r="H68" s="310"/>
      <c r="I68" s="310"/>
      <c r="J68" s="435"/>
      <c r="K68" s="126"/>
      <c r="L68" s="325"/>
      <c r="M68" s="402"/>
      <c r="N68" s="272"/>
    </row>
    <row r="69" spans="1:14" ht="15.75" thickBot="1">
      <c r="B69" s="823" t="s">
        <v>953</v>
      </c>
      <c r="C69" s="824"/>
      <c r="D69" s="824"/>
      <c r="E69" s="824"/>
      <c r="F69" s="824"/>
      <c r="G69" s="824"/>
      <c r="H69" s="824"/>
      <c r="I69" s="824"/>
      <c r="J69" s="824"/>
      <c r="K69" s="824"/>
      <c r="L69" s="824"/>
      <c r="M69" s="825"/>
      <c r="N69" s="394">
        <f>SUM(N54:N68)</f>
        <v>78823.42532857864</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6" t="s">
        <v>961</v>
      </c>
      <c r="M73" s="799"/>
      <c r="N73" s="76" t="s">
        <v>951</v>
      </c>
    </row>
    <row r="74" spans="1:14">
      <c r="B74" s="46"/>
      <c r="C74" s="317"/>
      <c r="D74" s="317"/>
      <c r="E74" s="317"/>
      <c r="F74" s="317"/>
      <c r="G74" s="317"/>
      <c r="H74" s="311"/>
      <c r="I74" s="279"/>
      <c r="J74" s="286"/>
      <c r="K74" s="279"/>
      <c r="L74" s="827"/>
      <c r="M74" s="828"/>
      <c r="N74" s="287"/>
    </row>
    <row r="75" spans="1:14">
      <c r="B75" s="46"/>
      <c r="C75" s="47"/>
      <c r="D75" s="47"/>
      <c r="E75" s="47"/>
      <c r="F75" s="47"/>
      <c r="G75" s="47"/>
      <c r="H75" s="311"/>
      <c r="I75" s="279"/>
      <c r="J75" s="286"/>
      <c r="K75" s="279"/>
      <c r="L75" s="827"/>
      <c r="M75" s="828"/>
      <c r="N75" s="287"/>
    </row>
    <row r="76" spans="1:14">
      <c r="B76" s="46"/>
      <c r="C76" s="47"/>
      <c r="D76" s="47"/>
      <c r="E76" s="47"/>
      <c r="F76" s="47"/>
      <c r="G76" s="47"/>
      <c r="H76" s="311"/>
      <c r="I76" s="279"/>
      <c r="J76" s="286"/>
      <c r="K76" s="279"/>
      <c r="L76" s="827"/>
      <c r="M76" s="828"/>
      <c r="N76" s="287"/>
    </row>
    <row r="77" spans="1:14">
      <c r="B77" s="46"/>
      <c r="C77" s="47"/>
      <c r="D77" s="47"/>
      <c r="E77" s="47"/>
      <c r="F77" s="47"/>
      <c r="G77" s="47"/>
      <c r="H77" s="311"/>
      <c r="I77" s="279"/>
      <c r="J77" s="286"/>
      <c r="K77" s="279"/>
      <c r="L77" s="827"/>
      <c r="M77" s="828"/>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2"/>
      <c r="M79" s="813"/>
      <c r="N79" s="127"/>
    </row>
    <row r="80" spans="1:14" ht="15.75" thickBot="1">
      <c r="B80" s="829" t="s">
        <v>953</v>
      </c>
      <c r="C80" s="830"/>
      <c r="D80" s="830"/>
      <c r="E80" s="830"/>
      <c r="F80" s="830"/>
      <c r="G80" s="830"/>
      <c r="H80" s="830"/>
      <c r="I80" s="830"/>
      <c r="J80" s="830"/>
      <c r="K80" s="830"/>
      <c r="L80" s="830"/>
      <c r="M80" s="831"/>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49" t="s">
        <v>963</v>
      </c>
      <c r="C84" s="850"/>
      <c r="D84" s="850"/>
      <c r="E84" s="850"/>
      <c r="F84" s="850"/>
      <c r="G84" s="850"/>
      <c r="H84" s="850"/>
      <c r="I84" s="73" t="s">
        <v>964</v>
      </c>
      <c r="J84" s="75" t="s">
        <v>1410</v>
      </c>
      <c r="K84" s="74" t="s">
        <v>966</v>
      </c>
      <c r="L84" s="851" t="s">
        <v>950</v>
      </c>
      <c r="M84" s="852"/>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0"/>
      <c r="C90" s="811"/>
      <c r="D90" s="811"/>
      <c r="E90" s="811"/>
      <c r="F90" s="811"/>
      <c r="G90" s="811"/>
      <c r="H90" s="811"/>
      <c r="I90" s="126"/>
      <c r="J90" s="126"/>
      <c r="K90" s="126"/>
      <c r="L90" s="911"/>
      <c r="M90" s="911"/>
      <c r="N90" s="45"/>
    </row>
    <row r="91" spans="1:15" ht="15.75" thickBot="1">
      <c r="B91" s="829" t="s">
        <v>953</v>
      </c>
      <c r="C91" s="830"/>
      <c r="D91" s="830"/>
      <c r="E91" s="830"/>
      <c r="F91" s="830"/>
      <c r="G91" s="830"/>
      <c r="H91" s="830"/>
      <c r="I91" s="830"/>
      <c r="J91" s="830"/>
      <c r="K91" s="830"/>
      <c r="L91" s="830"/>
      <c r="M91" s="831"/>
      <c r="N91" s="301">
        <f>SUM(N85:N90)</f>
        <v>44589.852618155375</v>
      </c>
    </row>
    <row r="92" spans="1:15" ht="15.75" thickBot="1">
      <c r="B92" s="33"/>
      <c r="C92" s="34"/>
      <c r="D92" s="34"/>
      <c r="E92" s="34"/>
      <c r="F92" s="34"/>
      <c r="G92" s="34"/>
      <c r="H92" s="34"/>
      <c r="I92" s="34"/>
      <c r="J92" s="34"/>
      <c r="K92" s="34"/>
      <c r="L92" s="34"/>
      <c r="M92" s="34"/>
      <c r="N92" s="35"/>
    </row>
    <row r="93" spans="1:15" ht="15.75" thickBot="1">
      <c r="B93" s="823" t="s">
        <v>967</v>
      </c>
      <c r="C93" s="824"/>
      <c r="D93" s="824"/>
      <c r="E93" s="824"/>
      <c r="F93" s="824"/>
      <c r="G93" s="824"/>
      <c r="H93" s="824"/>
      <c r="I93" s="824"/>
      <c r="J93" s="824"/>
      <c r="K93" s="824"/>
      <c r="L93" s="824"/>
      <c r="M93" s="825"/>
      <c r="N93" s="99">
        <f>N49+N69+N80+N91</f>
        <v>258669.41853400291</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4" t="s">
        <v>969</v>
      </c>
      <c r="C97" s="815"/>
      <c r="D97" s="815"/>
      <c r="E97" s="815"/>
      <c r="F97" s="815"/>
      <c r="G97" s="815"/>
      <c r="H97" s="815"/>
      <c r="I97" s="314"/>
      <c r="J97" s="334"/>
      <c r="K97" s="302" t="s">
        <v>970</v>
      </c>
      <c r="L97" s="853" t="s">
        <v>971</v>
      </c>
      <c r="M97" s="854"/>
      <c r="N97" s="303"/>
    </row>
    <row r="98" spans="1:14">
      <c r="B98" s="855" t="s">
        <v>972</v>
      </c>
      <c r="C98" s="856"/>
      <c r="D98" s="856"/>
      <c r="E98" s="856"/>
      <c r="F98" s="856"/>
      <c r="G98" s="856"/>
      <c r="H98" s="856"/>
      <c r="I98" s="87"/>
      <c r="J98" s="88"/>
      <c r="K98" s="304">
        <v>0.2</v>
      </c>
      <c r="L98" s="857">
        <f>N93*K98</f>
        <v>51733.883706800581</v>
      </c>
      <c r="M98" s="858"/>
      <c r="N98" s="51"/>
    </row>
    <row r="99" spans="1:14">
      <c r="B99" s="89" t="s">
        <v>973</v>
      </c>
      <c r="C99" s="90"/>
      <c r="D99" s="90"/>
      <c r="E99" s="90"/>
      <c r="F99" s="90"/>
      <c r="G99" s="90"/>
      <c r="H99" s="90"/>
      <c r="I99" s="87"/>
      <c r="J99" s="88"/>
      <c r="K99" s="304">
        <v>0.05</v>
      </c>
      <c r="L99" s="857">
        <f>N93*K99</f>
        <v>12933.470926700145</v>
      </c>
      <c r="M99" s="858"/>
      <c r="N99" s="51"/>
    </row>
    <row r="100" spans="1:14" ht="15.75" thickBot="1">
      <c r="B100" s="91" t="s">
        <v>974</v>
      </c>
      <c r="C100" s="92"/>
      <c r="D100" s="92"/>
      <c r="E100" s="92"/>
      <c r="F100" s="92"/>
      <c r="G100" s="92"/>
      <c r="H100" s="92"/>
      <c r="I100" s="93"/>
      <c r="J100" s="94"/>
      <c r="K100" s="305">
        <v>0.05</v>
      </c>
      <c r="L100" s="859">
        <f>N93*K100</f>
        <v>12933.470926700145</v>
      </c>
      <c r="M100" s="860"/>
      <c r="N100" s="51"/>
    </row>
    <row r="101" spans="1:14" ht="15.75" thickBot="1">
      <c r="B101" s="823" t="s">
        <v>953</v>
      </c>
      <c r="C101" s="824"/>
      <c r="D101" s="824"/>
      <c r="E101" s="824"/>
      <c r="F101" s="824"/>
      <c r="G101" s="824"/>
      <c r="H101" s="824"/>
      <c r="I101" s="824"/>
      <c r="J101" s="824"/>
      <c r="K101" s="824"/>
      <c r="L101" s="824"/>
      <c r="M101" s="825"/>
      <c r="N101" s="52">
        <f>L98+L99+L100</f>
        <v>77600.825560200872</v>
      </c>
    </row>
    <row r="102" spans="1:14" ht="15.75" thickBot="1">
      <c r="B102" s="33"/>
      <c r="C102" s="34"/>
      <c r="D102" s="34"/>
      <c r="E102" s="34"/>
      <c r="F102" s="34"/>
      <c r="G102" s="34"/>
      <c r="H102" s="34"/>
      <c r="I102" s="34"/>
      <c r="J102" s="34"/>
      <c r="K102" s="34"/>
      <c r="L102" s="34"/>
      <c r="M102" s="34"/>
      <c r="N102" s="35"/>
    </row>
    <row r="103" spans="1:14" ht="15.75" thickBot="1">
      <c r="A103" t="s">
        <v>2016</v>
      </c>
      <c r="B103" s="823" t="s">
        <v>975</v>
      </c>
      <c r="C103" s="824"/>
      <c r="D103" s="824"/>
      <c r="E103" s="824"/>
      <c r="F103" s="824"/>
      <c r="G103" s="824"/>
      <c r="H103" s="824"/>
      <c r="I103" s="824"/>
      <c r="J103" s="824"/>
      <c r="K103" s="824"/>
      <c r="L103" s="824"/>
      <c r="M103" s="825"/>
      <c r="N103" s="188">
        <f>N93+N101</f>
        <v>336270.24409420381</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5" t="s">
        <v>2218</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2219</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1"/>
      <c r="K133" s="971"/>
      <c r="L133" s="971"/>
      <c r="M133" s="971"/>
      <c r="N133" s="972"/>
    </row>
    <row r="134" spans="2:14" ht="15.75" thickBot="1">
      <c r="B134" s="419" t="s">
        <v>2221</v>
      </c>
      <c r="C134" s="420"/>
      <c r="D134" s="420"/>
      <c r="E134" s="259"/>
      <c r="F134" s="259"/>
      <c r="G134" s="259"/>
      <c r="H134" s="259"/>
      <c r="I134" s="259"/>
      <c r="J134" s="973"/>
      <c r="K134" s="973"/>
      <c r="L134" s="973"/>
      <c r="M134" s="973"/>
      <c r="N134"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224</v>
      </c>
      <c r="B36" s="836" t="str">
        <f>VLOOKUP(A36,EQUIPOS!A6:D154,3,FALSE)</f>
        <v>Equipo de Medición (Deformimetros Eléctricos, Mecánicos, Celdas de Carga,  Etc.)</v>
      </c>
      <c r="C36" s="837"/>
      <c r="D36" s="837"/>
      <c r="E36" s="837"/>
      <c r="F36" s="837"/>
      <c r="G36" s="837"/>
      <c r="H36" s="838"/>
      <c r="I36" s="267"/>
      <c r="J36" s="268"/>
      <c r="K36" s="269">
        <f>VLOOKUP(A36,EQUIPOS!A6:D163,4,FALSE)</f>
        <v>118525.12006805539</v>
      </c>
      <c r="L36" s="270"/>
      <c r="M36" s="336">
        <v>3.3333333330000001</v>
      </c>
      <c r="N36" s="272">
        <f>K36/M36</f>
        <v>35557.536023972367</v>
      </c>
    </row>
    <row r="37" spans="1:14">
      <c r="A37" s="113" t="s">
        <v>125</v>
      </c>
      <c r="B37" s="836" t="str">
        <f>VLOOKUP(A37,EQUIPOS!A7:D154,3,FALSE)</f>
        <v>Bomba para gato de tensionamiento</v>
      </c>
      <c r="C37" s="837"/>
      <c r="D37" s="837"/>
      <c r="E37" s="837"/>
      <c r="F37" s="837"/>
      <c r="G37" s="837"/>
      <c r="H37" s="838"/>
      <c r="I37" s="421"/>
      <c r="J37" s="422"/>
      <c r="K37" s="269">
        <f>VLOOKUP(A37,EQUIPOS!A7:D164,4,FALSE)</f>
        <v>35365.842145127383</v>
      </c>
      <c r="L37" s="335"/>
      <c r="M37" s="336">
        <v>0.1</v>
      </c>
      <c r="N37" s="272">
        <f>K37/M37</f>
        <v>353658.42145127378</v>
      </c>
    </row>
    <row r="38" spans="1:14">
      <c r="A38" s="113" t="s">
        <v>240</v>
      </c>
      <c r="B38" s="836" t="str">
        <f>VLOOKUP(A38,EQUIPOS!A8:D154,3,FALSE)</f>
        <v>Gato para tensionamiento, fuerza Max 200 ton, área de tensión 314 cm2.</v>
      </c>
      <c r="C38" s="837"/>
      <c r="D38" s="837"/>
      <c r="E38" s="837"/>
      <c r="F38" s="837"/>
      <c r="G38" s="837"/>
      <c r="H38" s="838"/>
      <c r="I38" s="328"/>
      <c r="J38" s="330"/>
      <c r="K38" s="269">
        <f>VLOOKUP(A38,EQUIPOS!A8:D165,4,FALSE)</f>
        <v>95023.744580599494</v>
      </c>
      <c r="L38" s="423"/>
      <c r="M38" s="424">
        <v>0.1</v>
      </c>
      <c r="N38" s="272">
        <f>K38/M38</f>
        <v>950237.44580599491</v>
      </c>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1339453.4032812412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7">
        <f>VLOOKUP(A60,TRANSPORTE!A2:D117,4,FALSE)</f>
        <v>3799.4423224637135</v>
      </c>
      <c r="M60" s="828"/>
      <c r="N60" s="287">
        <f>K60*L60</f>
        <v>56991.634836955702</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56991.634836955702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6101.0196361652497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1402546.0577543622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280509.21155087248</v>
      </c>
      <c r="M84" s="858"/>
      <c r="N84" s="51"/>
    </row>
    <row r="85" spans="1:14">
      <c r="B85" s="89" t="s">
        <v>973</v>
      </c>
      <c r="C85" s="90"/>
      <c r="D85" s="90"/>
      <c r="E85" s="90"/>
      <c r="F85" s="90"/>
      <c r="G85" s="90"/>
      <c r="H85" s="90"/>
      <c r="I85" s="87"/>
      <c r="J85" s="88"/>
      <c r="K85" s="304">
        <v>0.05</v>
      </c>
      <c r="L85" s="857">
        <f>N79*K85</f>
        <v>70127.30288771812</v>
      </c>
      <c r="M85" s="858"/>
      <c r="N85" s="51"/>
    </row>
    <row r="86" spans="1:14" ht="15.75" thickBot="1">
      <c r="B86" s="91" t="s">
        <v>974</v>
      </c>
      <c r="C86" s="92"/>
      <c r="D86" s="92"/>
      <c r="E86" s="92"/>
      <c r="F86" s="92"/>
      <c r="G86" s="92"/>
      <c r="H86" s="92"/>
      <c r="I86" s="93"/>
      <c r="J86" s="94"/>
      <c r="K86" s="305">
        <v>0.05</v>
      </c>
      <c r="L86" s="859">
        <f>N79*K86</f>
        <v>70127.30288771812</v>
      </c>
      <c r="M86" s="860"/>
      <c r="N86" s="51"/>
    </row>
    <row r="87" spans="1:14" ht="15.75" thickBot="1">
      <c r="B87" s="823" t="s">
        <v>953</v>
      </c>
      <c r="C87" s="824"/>
      <c r="D87" s="824"/>
      <c r="E87" s="824"/>
      <c r="F87" s="824"/>
      <c r="G87" s="824"/>
      <c r="H87" s="824"/>
      <c r="I87" s="824"/>
      <c r="J87" s="824"/>
      <c r="K87" s="824"/>
      <c r="L87" s="824"/>
      <c r="M87" s="825"/>
      <c r="N87" s="52">
        <f>L84+L85+L86</f>
        <v>420763.81732630875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1823309.8750806709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1900.1602955365699</v>
      </c>
      <c r="L36" s="270"/>
      <c r="M36" s="336">
        <v>2</v>
      </c>
      <c r="N36" s="272">
        <f>K36/M36</f>
        <v>950.08014776828497</v>
      </c>
    </row>
    <row r="37" spans="1:14">
      <c r="A37" s="113" t="s">
        <v>363</v>
      </c>
      <c r="B37" s="836" t="str">
        <f>VLOOKUP(A37,EQUIPOS!A7:D154,3,FALSE)</f>
        <v>Vibrador de concreto, Motor de 3 hp a 18.000 rpm Mangueras de 4 mt</v>
      </c>
      <c r="C37" s="837"/>
      <c r="D37" s="837"/>
      <c r="E37" s="837"/>
      <c r="F37" s="837"/>
      <c r="G37" s="837"/>
      <c r="H37" s="838"/>
      <c r="I37" s="421"/>
      <c r="J37" s="422"/>
      <c r="K37" s="269">
        <f>VLOOKUP(A37,EQUIPOS!A7:D164,4,FALSE)</f>
        <v>7488.4352485798272</v>
      </c>
      <c r="L37" s="335"/>
      <c r="M37" s="336">
        <v>2</v>
      </c>
      <c r="N37" s="272">
        <f>K37/M37</f>
        <v>3744.2176242899136</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1840.3608038400498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6534.6585758982483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36363.520045645178</v>
      </c>
      <c r="N48" s="272">
        <f>K48*M48</f>
        <v>167272.19220996782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6453.419693518671</v>
      </c>
      <c r="N49" s="272">
        <f>K49*M49</f>
        <v>6453.419693518671</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493868.7995168863</v>
      </c>
      <c r="N50" s="272">
        <f>K50*M50</f>
        <v>493868.7995168863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11461.246115580831</v>
      </c>
      <c r="N51" s="272">
        <f>K51*M51</f>
        <v>52721.732131671815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720316.14355204464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7">
        <f>VLOOKUP(A60,TRANSPORTE!A2:D117,4,FALSE)</f>
        <v>1225.9744865717296</v>
      </c>
      <c r="M60" s="828"/>
      <c r="N60" s="287">
        <f>K60*L60</f>
        <v>1225.9744865717296</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1225.9744865717296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36807.216076800993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764883.99269131559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152976.79853826313</v>
      </c>
      <c r="M84" s="858"/>
      <c r="N84" s="51"/>
    </row>
    <row r="85" spans="1:14">
      <c r="B85" s="89" t="s">
        <v>973</v>
      </c>
      <c r="C85" s="90"/>
      <c r="D85" s="90"/>
      <c r="E85" s="90"/>
      <c r="F85" s="90"/>
      <c r="G85" s="90"/>
      <c r="H85" s="90"/>
      <c r="I85" s="87"/>
      <c r="J85" s="88"/>
      <c r="K85" s="304">
        <v>0.05</v>
      </c>
      <c r="L85" s="857">
        <f>N79*K85</f>
        <v>38244.199634565783</v>
      </c>
      <c r="M85" s="858"/>
      <c r="N85" s="51"/>
    </row>
    <row r="86" spans="1:14" ht="15.75" thickBot="1">
      <c r="B86" s="91" t="s">
        <v>974</v>
      </c>
      <c r="C86" s="92"/>
      <c r="D86" s="92"/>
      <c r="E86" s="92"/>
      <c r="F86" s="92"/>
      <c r="G86" s="92"/>
      <c r="H86" s="92"/>
      <c r="I86" s="93"/>
      <c r="J86" s="94"/>
      <c r="K86" s="305">
        <v>0.05</v>
      </c>
      <c r="L86" s="859">
        <f>N79*K86</f>
        <v>38244.199634565783</v>
      </c>
      <c r="M86" s="860"/>
      <c r="N86" s="51"/>
    </row>
    <row r="87" spans="1:14" ht="15.75" thickBot="1">
      <c r="B87" s="823" t="s">
        <v>953</v>
      </c>
      <c r="C87" s="824"/>
      <c r="D87" s="824"/>
      <c r="E87" s="824"/>
      <c r="F87" s="824"/>
      <c r="G87" s="824"/>
      <c r="H87" s="824"/>
      <c r="I87" s="824"/>
      <c r="J87" s="824"/>
      <c r="K87" s="824"/>
      <c r="L87" s="824"/>
      <c r="M87" s="825"/>
      <c r="N87" s="52">
        <f>L84+L85+L86</f>
        <v>229465.19780739472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994349.19049871038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1900.1602955365699</v>
      </c>
      <c r="L36" s="270"/>
      <c r="M36" s="336">
        <v>2</v>
      </c>
      <c r="N36" s="272">
        <f>K36/M36</f>
        <v>950.08014776828497</v>
      </c>
    </row>
    <row r="37" spans="1:14">
      <c r="A37" s="113" t="s">
        <v>363</v>
      </c>
      <c r="B37" s="836" t="str">
        <f>VLOOKUP(A37,EQUIPOS!A7:D154,3,FALSE)</f>
        <v>Vibrador de concreto, Motor de 3 hp a 18.000 rpm Mangueras de 4 mt</v>
      </c>
      <c r="C37" s="837"/>
      <c r="D37" s="837"/>
      <c r="E37" s="837"/>
      <c r="F37" s="837"/>
      <c r="G37" s="837"/>
      <c r="H37" s="838"/>
      <c r="I37" s="421"/>
      <c r="J37" s="422"/>
      <c r="K37" s="269">
        <f>VLOOKUP(A37,EQUIPOS!A7:D164,4,FALSE)</f>
        <v>7488.4352485798272</v>
      </c>
      <c r="L37" s="335"/>
      <c r="M37" s="336">
        <v>2</v>
      </c>
      <c r="N37" s="272">
        <f>K37/M37</f>
        <v>3744.2176242899136</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1506.9662925450248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6201.2640646032232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36363.520045645178</v>
      </c>
      <c r="N48" s="272">
        <f>K48*M48</f>
        <v>167272.19220996782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6453.419693518671</v>
      </c>
      <c r="N49" s="272">
        <f>K49*M49</f>
        <v>6453.419693518671</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471475.66666592867</v>
      </c>
      <c r="N50" s="272">
        <f>K50*M50</f>
        <v>471475.66666592867</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11461.246115580831</v>
      </c>
      <c r="N51" s="272">
        <f>K51*M51</f>
        <v>52721.732131671815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697923.01070108707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7">
        <f>VLOOKUP(A60,TRANSPORTE!A2:D117,4,FALSE)</f>
        <v>1225.9744865717296</v>
      </c>
      <c r="M60" s="828"/>
      <c r="N60" s="287">
        <f>K60*L60</f>
        <v>1225.9744865717296</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1225.9744865717296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30139.325850900495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735489.57510316256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147097.91502063253</v>
      </c>
      <c r="M84" s="858"/>
      <c r="N84" s="51"/>
    </row>
    <row r="85" spans="1:14">
      <c r="B85" s="89" t="s">
        <v>973</v>
      </c>
      <c r="C85" s="90"/>
      <c r="D85" s="90"/>
      <c r="E85" s="90"/>
      <c r="F85" s="90"/>
      <c r="G85" s="90"/>
      <c r="H85" s="90"/>
      <c r="I85" s="87"/>
      <c r="J85" s="88"/>
      <c r="K85" s="304">
        <v>0.05</v>
      </c>
      <c r="L85" s="857">
        <f>N79*K85</f>
        <v>36774.478755158132</v>
      </c>
      <c r="M85" s="858"/>
      <c r="N85" s="51"/>
    </row>
    <row r="86" spans="1:14" ht="15.75" thickBot="1">
      <c r="B86" s="91" t="s">
        <v>974</v>
      </c>
      <c r="C86" s="92"/>
      <c r="D86" s="92"/>
      <c r="E86" s="92"/>
      <c r="F86" s="92"/>
      <c r="G86" s="92"/>
      <c r="H86" s="92"/>
      <c r="I86" s="93"/>
      <c r="J86" s="94"/>
      <c r="K86" s="305">
        <v>0.05</v>
      </c>
      <c r="L86" s="859">
        <f>N79*K86</f>
        <v>36774.478755158132</v>
      </c>
      <c r="M86" s="860"/>
      <c r="N86" s="51"/>
    </row>
    <row r="87" spans="1:14" ht="15.75" thickBot="1">
      <c r="B87" s="823" t="s">
        <v>953</v>
      </c>
      <c r="C87" s="824"/>
      <c r="D87" s="824"/>
      <c r="E87" s="824"/>
      <c r="F87" s="824"/>
      <c r="G87" s="824"/>
      <c r="H87" s="824"/>
      <c r="I87" s="824"/>
      <c r="J87" s="824"/>
      <c r="K87" s="824"/>
      <c r="L87" s="824"/>
      <c r="M87" s="825"/>
      <c r="N87" s="52">
        <f>L84+L85+L86</f>
        <v>220646.87253094881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956136.44763411139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1900.1602955365699</v>
      </c>
      <c r="L36" s="270"/>
      <c r="M36" s="336">
        <v>2</v>
      </c>
      <c r="N36" s="272">
        <f>K36/M36</f>
        <v>950.08014776828497</v>
      </c>
    </row>
    <row r="37" spans="1:14">
      <c r="A37" s="113" t="s">
        <v>363</v>
      </c>
      <c r="B37" s="836" t="str">
        <f>VLOOKUP(A37,EQUIPOS!A7:D154,3,FALSE)</f>
        <v>Vibrador de concreto, Motor de 3 hp a 18.000 rpm Mangueras de 4 mt</v>
      </c>
      <c r="C37" s="837"/>
      <c r="D37" s="837"/>
      <c r="E37" s="837"/>
      <c r="F37" s="837"/>
      <c r="G37" s="837"/>
      <c r="H37" s="838"/>
      <c r="I37" s="421"/>
      <c r="J37" s="422"/>
      <c r="K37" s="269">
        <f>VLOOKUP(A37,EQUIPOS!A7:D164,4,FALSE)</f>
        <v>7488.4352485798272</v>
      </c>
      <c r="L37" s="335"/>
      <c r="M37" s="336">
        <v>2</v>
      </c>
      <c r="N37" s="272">
        <f>K37/M37</f>
        <v>3744.2176242899136</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1506.9662925450248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6201.2640646032232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443994.86416928901</v>
      </c>
      <c r="N48" s="272">
        <f>K48*M48</f>
        <v>443994.86416928901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6453.419693518671</v>
      </c>
      <c r="N49" s="272">
        <f>K49*M49</f>
        <v>6453.419693518671</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11461.246115580831</v>
      </c>
      <c r="N50" s="272">
        <f>K50*M50</f>
        <v>52721.732131671815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503170.01599447947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7">
        <f>VLOOKUP(A60,TRANSPORTE!A2:D117,4,FALSE)</f>
        <v>1225.9744865717296</v>
      </c>
      <c r="M60" s="828"/>
      <c r="N60" s="287">
        <f>K60*L60</f>
        <v>1225.9744865717296</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1225.9744865717296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30139.325850900495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540736.5803965549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108147.31607931099</v>
      </c>
      <c r="M84" s="858"/>
      <c r="N84" s="51"/>
    </row>
    <row r="85" spans="1:14">
      <c r="B85" s="89" t="s">
        <v>973</v>
      </c>
      <c r="C85" s="90"/>
      <c r="D85" s="90"/>
      <c r="E85" s="90"/>
      <c r="F85" s="90"/>
      <c r="G85" s="90"/>
      <c r="H85" s="90"/>
      <c r="I85" s="87"/>
      <c r="J85" s="88"/>
      <c r="K85" s="304">
        <v>0.05</v>
      </c>
      <c r="L85" s="857">
        <f>N79*K85</f>
        <v>27036.829019827746</v>
      </c>
      <c r="M85" s="858"/>
      <c r="N85" s="51"/>
    </row>
    <row r="86" spans="1:14" ht="15.75" thickBot="1">
      <c r="B86" s="91" t="s">
        <v>974</v>
      </c>
      <c r="C86" s="92"/>
      <c r="D86" s="92"/>
      <c r="E86" s="92"/>
      <c r="F86" s="92"/>
      <c r="G86" s="92"/>
      <c r="H86" s="92"/>
      <c r="I86" s="93"/>
      <c r="J86" s="94"/>
      <c r="K86" s="305">
        <v>0.05</v>
      </c>
      <c r="L86" s="859">
        <f>N79*K86</f>
        <v>27036.829019827746</v>
      </c>
      <c r="M86" s="860"/>
      <c r="N86" s="51"/>
    </row>
    <row r="87" spans="1:14" ht="15.75" thickBot="1">
      <c r="B87" s="823" t="s">
        <v>953</v>
      </c>
      <c r="C87" s="824"/>
      <c r="D87" s="824"/>
      <c r="E87" s="824"/>
      <c r="F87" s="824"/>
      <c r="G87" s="824"/>
      <c r="H87" s="824"/>
      <c r="I87" s="824"/>
      <c r="J87" s="824"/>
      <c r="K87" s="824"/>
      <c r="L87" s="824"/>
      <c r="M87" s="825"/>
      <c r="N87" s="52">
        <f>L84+L85+L86</f>
        <v>162220.97411896646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702957.55451552139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7"/>
      <c r="J36" s="268"/>
      <c r="K36" s="269">
        <f>VLOOKUP(A36,EQUIPOS!A6:D163,4,FALSE)</f>
        <v>1900.1602955365699</v>
      </c>
      <c r="L36" s="270"/>
      <c r="M36" s="336">
        <v>2</v>
      </c>
      <c r="N36" s="272">
        <f>K36/M36</f>
        <v>950.08014776828497</v>
      </c>
    </row>
    <row r="37" spans="1:14">
      <c r="A37" s="113" t="s">
        <v>363</v>
      </c>
      <c r="B37" s="836" t="str">
        <f>VLOOKUP(A37,EQUIPOS!A7:D154,3,FALSE)</f>
        <v>Vibrador de concreto, Motor de 3 hp a 18.000 rpm Mangueras de 4 mt</v>
      </c>
      <c r="C37" s="837"/>
      <c r="D37" s="837"/>
      <c r="E37" s="837"/>
      <c r="F37" s="837"/>
      <c r="G37" s="837"/>
      <c r="H37" s="838"/>
      <c r="I37" s="421"/>
      <c r="J37" s="422"/>
      <c r="K37" s="269">
        <f>VLOOKUP(A37,EQUIPOS!A7:D164,4,FALSE)</f>
        <v>7488.4352485798272</v>
      </c>
      <c r="L37" s="335"/>
      <c r="M37" s="336">
        <v>2</v>
      </c>
      <c r="N37" s="272">
        <f>K37/M37</f>
        <v>3744.2176242899136</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1506.9662925450248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6201.2640646032232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392465.53904623579</v>
      </c>
      <c r="N48" s="272">
        <f>K48*M48</f>
        <v>392465.53904623579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6453.419693518671</v>
      </c>
      <c r="N49" s="272">
        <f>K49*M49</f>
        <v>6453.419693518671</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4986.9458735502567</v>
      </c>
      <c r="N50" s="272">
        <f>K50*M50</f>
        <v>22939.95101833118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3" t="s">
        <v>953</v>
      </c>
      <c r="C55" s="824"/>
      <c r="D55" s="824"/>
      <c r="E55" s="824"/>
      <c r="F55" s="824"/>
      <c r="G55" s="824"/>
      <c r="H55" s="824"/>
      <c r="I55" s="824"/>
      <c r="J55" s="824"/>
      <c r="K55" s="824"/>
      <c r="L55" s="824"/>
      <c r="M55" s="825"/>
      <c r="N55" s="394">
        <f>SUM(N48:N54)</f>
        <v>421858.90975808562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7">
        <f>VLOOKUP(A60,TRANSPORTE!A2:D117,4,FALSE)</f>
        <v>1225.9744865717296</v>
      </c>
      <c r="M60" s="828"/>
      <c r="N60" s="287">
        <f>K60*L60</f>
        <v>1225.9744865717296</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1225.9744865717296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30139.325850900495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459425.4741601611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91885.09483203222</v>
      </c>
      <c r="M84" s="858"/>
      <c r="N84" s="51"/>
    </row>
    <row r="85" spans="1:14">
      <c r="B85" s="89" t="s">
        <v>973</v>
      </c>
      <c r="C85" s="90"/>
      <c r="D85" s="90"/>
      <c r="E85" s="90"/>
      <c r="F85" s="90"/>
      <c r="G85" s="90"/>
      <c r="H85" s="90"/>
      <c r="I85" s="87"/>
      <c r="J85" s="88"/>
      <c r="K85" s="304">
        <v>0.05</v>
      </c>
      <c r="L85" s="857">
        <f>N79*K85</f>
        <v>22971.273708008055</v>
      </c>
      <c r="M85" s="858"/>
      <c r="N85" s="51"/>
    </row>
    <row r="86" spans="1:14" ht="15.75" thickBot="1">
      <c r="B86" s="91" t="s">
        <v>974</v>
      </c>
      <c r="C86" s="92"/>
      <c r="D86" s="92"/>
      <c r="E86" s="92"/>
      <c r="F86" s="92"/>
      <c r="G86" s="92"/>
      <c r="H86" s="92"/>
      <c r="I86" s="93"/>
      <c r="J86" s="94"/>
      <c r="K86" s="305">
        <v>0.05</v>
      </c>
      <c r="L86" s="859">
        <f>N79*K86</f>
        <v>22971.273708008055</v>
      </c>
      <c r="M86" s="860"/>
      <c r="N86" s="51"/>
    </row>
    <row r="87" spans="1:14" ht="15.75" thickBot="1">
      <c r="B87" s="823" t="s">
        <v>953</v>
      </c>
      <c r="C87" s="824"/>
      <c r="D87" s="824"/>
      <c r="E87" s="824"/>
      <c r="F87" s="824"/>
      <c r="G87" s="824"/>
      <c r="H87" s="824"/>
      <c r="I87" s="824"/>
      <c r="J87" s="824"/>
      <c r="K87" s="824"/>
      <c r="L87" s="824"/>
      <c r="M87" s="825"/>
      <c r="N87" s="52">
        <f>L84+L85+L86</f>
        <v>137827.64224804833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597253.11640820943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5.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7"/>
      <c r="J36" s="268"/>
      <c r="K36" s="269">
        <f>VLOOKUP(A36,EQUIPOS!A6:D163,4,FALSE)</f>
        <v>3641.6073693280064</v>
      </c>
      <c r="L36" s="270"/>
      <c r="M36" s="336">
        <v>1</v>
      </c>
      <c r="N36" s="272">
        <f>K36/M36</f>
        <v>3641.6073693280064</v>
      </c>
    </row>
    <row r="37" spans="1:14">
      <c r="A37" s="113" t="s">
        <v>363</v>
      </c>
      <c r="B37" s="836" t="str">
        <f>VLOOKUP(A37,EQUIPOS!A7:D154,3,FALSE)</f>
        <v>Vibrador de concreto, Motor de 3 hp a 18.000 rpm Mangueras de 4 mt</v>
      </c>
      <c r="C37" s="837"/>
      <c r="D37" s="837"/>
      <c r="E37" s="837"/>
      <c r="F37" s="837"/>
      <c r="G37" s="837"/>
      <c r="H37" s="838"/>
      <c r="I37" s="421"/>
      <c r="J37" s="422"/>
      <c r="K37" s="269">
        <f>VLOOKUP(A37,EQUIPOS!A7:D164,4,FALSE)</f>
        <v>7488.4352485798272</v>
      </c>
      <c r="L37" s="335"/>
      <c r="M37" s="336">
        <v>1</v>
      </c>
      <c r="N37" s="272">
        <f>K37/M37</f>
        <v>7488.4352485798272</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N81*M41</f>
        <v>3796.3137725900497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14926.356390497884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51667.937644567923</v>
      </c>
      <c r="N48" s="272">
        <f>K48*M48</f>
        <v>49084.540762339522</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41.408661876427168</v>
      </c>
      <c r="N49" s="272">
        <f>K49*M49</f>
        <v>7039.4725189926185</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57187.835689594365</v>
      </c>
      <c r="N50" s="272">
        <f>K50*M50</f>
        <v>31453.309629276904</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441.93598514450082</v>
      </c>
      <c r="N51" s="272">
        <f>K51*M51</f>
        <v>132580.79554335025</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4986.9458735502567</v>
      </c>
      <c r="N52" s="272">
        <f>K52*M52</f>
        <v>15459.532208005796</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235617.65066196508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7">
        <f>VLOOKUP(A64,TRANSPORTE!A2:D117,4,FALSE)</f>
        <v>1225.9744865717296</v>
      </c>
      <c r="M64" s="828"/>
      <c r="N64" s="287">
        <f>K64*L64</f>
        <v>674.28596761445135</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7">
        <f>VLOOKUP(A65,TRANSPORTE!A3:D117,4,FALSE)</f>
        <v>1225.9744865717296</v>
      </c>
      <c r="M65" s="828"/>
      <c r="N65" s="287">
        <f>K65*L65</f>
        <v>1164.675762243143</v>
      </c>
    </row>
    <row r="66" spans="1:15">
      <c r="B66" s="46"/>
      <c r="C66" s="47"/>
      <c r="D66" s="47"/>
      <c r="E66" s="47"/>
      <c r="F66" s="47"/>
      <c r="G66" s="4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1838.9617298575945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75926.27545180099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328309.24423412152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65661.848846824301</v>
      </c>
      <c r="M88" s="858"/>
      <c r="N88" s="51"/>
    </row>
    <row r="89" spans="1:14">
      <c r="B89" s="89" t="s">
        <v>973</v>
      </c>
      <c r="C89" s="90"/>
      <c r="D89" s="90"/>
      <c r="E89" s="90"/>
      <c r="F89" s="90"/>
      <c r="G89" s="90"/>
      <c r="H89" s="90"/>
      <c r="I89" s="87"/>
      <c r="J89" s="88"/>
      <c r="K89" s="304">
        <v>0.05</v>
      </c>
      <c r="L89" s="857">
        <f>N83*K89</f>
        <v>16415.462211706075</v>
      </c>
      <c r="M89" s="858"/>
      <c r="N89" s="51"/>
    </row>
    <row r="90" spans="1:14" ht="15.75" thickBot="1">
      <c r="B90" s="91" t="s">
        <v>974</v>
      </c>
      <c r="C90" s="92"/>
      <c r="D90" s="92"/>
      <c r="E90" s="92"/>
      <c r="F90" s="92"/>
      <c r="G90" s="92"/>
      <c r="H90" s="92"/>
      <c r="I90" s="93"/>
      <c r="J90" s="94"/>
      <c r="K90" s="305">
        <v>0.05</v>
      </c>
      <c r="L90" s="859">
        <f>N83*K90</f>
        <v>16415.462211706075</v>
      </c>
      <c r="M90" s="860"/>
      <c r="N90" s="51"/>
    </row>
    <row r="91" spans="1:14" ht="15.75" thickBot="1">
      <c r="B91" s="823" t="s">
        <v>953</v>
      </c>
      <c r="C91" s="824"/>
      <c r="D91" s="824"/>
      <c r="E91" s="824"/>
      <c r="F91" s="824"/>
      <c r="G91" s="824"/>
      <c r="H91" s="824"/>
      <c r="I91" s="824"/>
      <c r="J91" s="824"/>
      <c r="K91" s="824"/>
      <c r="L91" s="824"/>
      <c r="M91" s="825"/>
      <c r="N91" s="52">
        <f>L88+L89+L90</f>
        <v>98492.773270236459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426802.01750435797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7"/>
      <c r="J36" s="268"/>
      <c r="K36" s="269">
        <f>VLOOKUP(A36,EQUIPOS!A6:D163,4,FALSE)</f>
        <v>3641.6073693280064</v>
      </c>
      <c r="L36" s="270"/>
      <c r="M36" s="336">
        <v>1</v>
      </c>
      <c r="N36" s="272">
        <f>K36/M36</f>
        <v>3641.6073693280064</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N81*M41</f>
        <v>3796.3137725900497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7437.9211419180556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51667.937644567923</v>
      </c>
      <c r="N48" s="272">
        <f>K48*M48</f>
        <v>43401.067621437054</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41.408661876427168</v>
      </c>
      <c r="N49" s="272">
        <f>K49*M49</f>
        <v>7660.6024471390256</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57187.835689594365</v>
      </c>
      <c r="N50" s="272">
        <f>K50*M50</f>
        <v>36028.336484444451</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441.93598514450082</v>
      </c>
      <c r="N51" s="272">
        <f>K51*M51</f>
        <v>114903.35613757021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201993.36269059073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7">
        <f>VLOOKUP(A64,TRANSPORTE!A2:D117,4,FALSE)</f>
        <v>1225.9744865717296</v>
      </c>
      <c r="M64" s="828"/>
      <c r="N64" s="287">
        <f>K64*L64</f>
        <v>772.3639265401896</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7">
        <f>VLOOKUP(A65,TRANSPORTE!A3:D117,4,FALSE)</f>
        <v>1225.9744865717296</v>
      </c>
      <c r="M65" s="828"/>
      <c r="N65" s="287">
        <f>K65*L65</f>
        <v>1029.8185687202529</v>
      </c>
    </row>
    <row r="66" spans="1:15">
      <c r="B66" s="46"/>
      <c r="C66" s="47"/>
      <c r="D66" s="47"/>
      <c r="E66" s="47"/>
      <c r="F66" s="47"/>
      <c r="G66" s="4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1802.1824952604425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75926.27545180099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287159.74177957023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57431.94835591405</v>
      </c>
      <c r="M88" s="858"/>
      <c r="N88" s="51"/>
    </row>
    <row r="89" spans="1:14">
      <c r="B89" s="89" t="s">
        <v>973</v>
      </c>
      <c r="C89" s="90"/>
      <c r="D89" s="90"/>
      <c r="E89" s="90"/>
      <c r="F89" s="90"/>
      <c r="G89" s="90"/>
      <c r="H89" s="90"/>
      <c r="I89" s="87"/>
      <c r="J89" s="88"/>
      <c r="K89" s="304">
        <v>0.05</v>
      </c>
      <c r="L89" s="857">
        <f>N83*K89</f>
        <v>14357.987088978512</v>
      </c>
      <c r="M89" s="858"/>
      <c r="N89" s="51"/>
    </row>
    <row r="90" spans="1:14" ht="15.75" thickBot="1">
      <c r="B90" s="91" t="s">
        <v>974</v>
      </c>
      <c r="C90" s="92"/>
      <c r="D90" s="92"/>
      <c r="E90" s="92"/>
      <c r="F90" s="92"/>
      <c r="G90" s="92"/>
      <c r="H90" s="92"/>
      <c r="I90" s="93"/>
      <c r="J90" s="94"/>
      <c r="K90" s="305">
        <v>0.05</v>
      </c>
      <c r="L90" s="859">
        <f>N83*K90</f>
        <v>14357.987088978512</v>
      </c>
      <c r="M90" s="860"/>
      <c r="N90" s="51"/>
    </row>
    <row r="91" spans="1:14" ht="15.75" thickBot="1">
      <c r="B91" s="823" t="s">
        <v>953</v>
      </c>
      <c r="C91" s="824"/>
      <c r="D91" s="824"/>
      <c r="E91" s="824"/>
      <c r="F91" s="824"/>
      <c r="G91" s="824"/>
      <c r="H91" s="824"/>
      <c r="I91" s="824"/>
      <c r="J91" s="824"/>
      <c r="K91" s="824"/>
      <c r="L91" s="824"/>
      <c r="M91" s="825"/>
      <c r="N91" s="52">
        <f>L88+L89+L90</f>
        <v>86147.922533871068</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373307.66431344132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7"/>
      <c r="J36" s="268"/>
      <c r="K36" s="269">
        <f>VLOOKUP(A36,EQUIPOS!A6:D163,4,FALSE)</f>
        <v>3641.6073693280064</v>
      </c>
      <c r="L36" s="270"/>
      <c r="M36" s="336">
        <v>1</v>
      </c>
      <c r="N36" s="272">
        <f>K36/M36</f>
        <v>3641.6073693280064</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N81*M41</f>
        <v>3037.0510180720398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6678.6583874000462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51667.937644567923</v>
      </c>
      <c r="N48" s="272">
        <f>K48*M48</f>
        <v>26040.640572862234</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41.408661876427168</v>
      </c>
      <c r="N49" s="272">
        <f>K49*M49</f>
        <v>4596.3614682834159</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52656.342826993285</v>
      </c>
      <c r="N50" s="272">
        <f>K50*M50</f>
        <v>21062.537130797315</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57187.835689594365</v>
      </c>
      <c r="N51" s="272">
        <f>K51*M51</f>
        <v>21617.00189066667</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441.93598514450082</v>
      </c>
      <c r="N52" s="272">
        <f>K52*M52</f>
        <v>68942.013682542121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SUM(N48:N58)</f>
        <v>142258.55474515175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7">
        <f>VLOOKUP(A64,TRANSPORTE!A2:D117,4,FALSE)</f>
        <v>1225.9744865717296</v>
      </c>
      <c r="M64" s="828"/>
      <c r="N64" s="287">
        <f>K64*L64</f>
        <v>463.41835592411377</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7">
        <f>VLOOKUP(A65,TRANSPORTE!A3:D117,4,FALSE)</f>
        <v>1225.9744865717296</v>
      </c>
      <c r="M65" s="828"/>
      <c r="N65" s="287">
        <f>K65*L65</f>
        <v>617.89114123215177</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7">
        <f>VLOOKUP(A66,TRANSPORTE!A3:D117,4,FALSE)</f>
        <v>1225.9744865717296</v>
      </c>
      <c r="M66" s="828"/>
      <c r="N66" s="287">
        <f>K66*L66</f>
        <v>490.38979462869185</v>
      </c>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1571.6992917849573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1">
        <f>SUM(N75:N80)</f>
        <v>60741.020361440795</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211249.93278577755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42249.986557155513</v>
      </c>
      <c r="M88" s="858"/>
      <c r="N88" s="51"/>
    </row>
    <row r="89" spans="1:14">
      <c r="B89" s="89" t="s">
        <v>973</v>
      </c>
      <c r="C89" s="90"/>
      <c r="D89" s="90"/>
      <c r="E89" s="90"/>
      <c r="F89" s="90"/>
      <c r="G89" s="90"/>
      <c r="H89" s="90"/>
      <c r="I89" s="87"/>
      <c r="J89" s="88"/>
      <c r="K89" s="304">
        <v>0.05</v>
      </c>
      <c r="L89" s="857">
        <f>N83*K89</f>
        <v>10562.496639288878</v>
      </c>
      <c r="M89" s="858"/>
      <c r="N89" s="51"/>
    </row>
    <row r="90" spans="1:14" ht="15.75" thickBot="1">
      <c r="B90" s="91" t="s">
        <v>974</v>
      </c>
      <c r="C90" s="92"/>
      <c r="D90" s="92"/>
      <c r="E90" s="92"/>
      <c r="F90" s="92"/>
      <c r="G90" s="92"/>
      <c r="H90" s="92"/>
      <c r="I90" s="93"/>
      <c r="J90" s="94"/>
      <c r="K90" s="305">
        <v>0.05</v>
      </c>
      <c r="L90" s="859">
        <f>N83*K90</f>
        <v>10562.496639288878</v>
      </c>
      <c r="M90" s="860"/>
      <c r="N90" s="51"/>
    </row>
    <row r="91" spans="1:14" ht="15.75" thickBot="1">
      <c r="B91" s="823" t="s">
        <v>953</v>
      </c>
      <c r="C91" s="824"/>
      <c r="D91" s="824"/>
      <c r="E91" s="824"/>
      <c r="F91" s="824"/>
      <c r="G91" s="824"/>
      <c r="H91" s="824"/>
      <c r="I91" s="824"/>
      <c r="J91" s="824"/>
      <c r="K91" s="824"/>
      <c r="L91" s="824"/>
      <c r="M91" s="825"/>
      <c r="N91" s="52">
        <f>L88+L89+L90</f>
        <v>63374.979835733262</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274624.9126215108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363</v>
      </c>
      <c r="B36" s="836" t="str">
        <f>VLOOKUP(A36,EQUIPOS!A6:D154,3,FALSE)</f>
        <v>Vibrador de concreto, Motor de 3 hp a 18.000 rpm Mangueras de 4 mt</v>
      </c>
      <c r="C36" s="837"/>
      <c r="D36" s="837"/>
      <c r="E36" s="837"/>
      <c r="F36" s="837"/>
      <c r="G36" s="837"/>
      <c r="H36" s="838"/>
      <c r="I36" s="267"/>
      <c r="J36" s="268"/>
      <c r="K36" s="269">
        <f>VLOOKUP(A36,EQUIPOS!A6:D163,4,FALSE)</f>
        <v>7488.4352485798272</v>
      </c>
      <c r="L36" s="270"/>
      <c r="M36" s="336">
        <v>1</v>
      </c>
      <c r="N36" s="272">
        <f>K36/M36</f>
        <v>7488.4352485798272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N78*M41</f>
        <v>1732.1042859671059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9220.5395345469333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2956.8022885816376</v>
      </c>
      <c r="N48" s="272">
        <f>K48*M48</f>
        <v>100862.43966809683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50346.622665827621</v>
      </c>
      <c r="N49" s="272">
        <f>K49*M49</f>
        <v>7551.9933998741426</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392465.53904623579</v>
      </c>
      <c r="N50" s="272">
        <f>K50*M50</f>
        <v>49450.65791982571</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19814.604284382243</v>
      </c>
      <c r="N51" s="272">
        <f>K51*M51</f>
        <v>19814.604284382243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177679.69527217894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7">
        <f>VLOOKUP(A61,TRANSPORTE!A3:D117,4,FALSE)</f>
        <v>1225.9744865717296</v>
      </c>
      <c r="M61" s="828"/>
      <c r="N61" s="287">
        <f>K61*L61</f>
        <v>154.47278530803794</v>
      </c>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154.47278530803794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975"/>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1">
        <f>SUM(N72:N77)</f>
        <v>86605.214298355291</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273659.92189038917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54731.984378077839</v>
      </c>
      <c r="M85" s="858"/>
      <c r="N85" s="51"/>
    </row>
    <row r="86" spans="1:14">
      <c r="B86" s="89" t="s">
        <v>973</v>
      </c>
      <c r="C86" s="90"/>
      <c r="D86" s="90"/>
      <c r="E86" s="90"/>
      <c r="F86" s="90"/>
      <c r="G86" s="90"/>
      <c r="H86" s="90"/>
      <c r="I86" s="87"/>
      <c r="J86" s="88"/>
      <c r="K86" s="304">
        <v>0.05</v>
      </c>
      <c r="L86" s="857">
        <f>N80*K86</f>
        <v>13682.99609451946</v>
      </c>
      <c r="M86" s="858"/>
      <c r="N86" s="51"/>
    </row>
    <row r="87" spans="1:14" ht="15.75" thickBot="1">
      <c r="B87" s="91" t="s">
        <v>974</v>
      </c>
      <c r="C87" s="92"/>
      <c r="D87" s="92"/>
      <c r="E87" s="92"/>
      <c r="F87" s="92"/>
      <c r="G87" s="92"/>
      <c r="H87" s="92"/>
      <c r="I87" s="93"/>
      <c r="J87" s="94"/>
      <c r="K87" s="305">
        <v>0.05</v>
      </c>
      <c r="L87" s="859">
        <f>N80*K87</f>
        <v>13682.99609451946</v>
      </c>
      <c r="M87" s="860"/>
      <c r="N87" s="51"/>
    </row>
    <row r="88" spans="1:14" ht="15.75" thickBot="1">
      <c r="B88" s="823" t="s">
        <v>953</v>
      </c>
      <c r="C88" s="824"/>
      <c r="D88" s="824"/>
      <c r="E88" s="824"/>
      <c r="F88" s="824"/>
      <c r="G88" s="824"/>
      <c r="H88" s="824"/>
      <c r="I88" s="824"/>
      <c r="J88" s="824"/>
      <c r="K88" s="824"/>
      <c r="L88" s="824"/>
      <c r="M88" s="825"/>
      <c r="N88" s="52">
        <f>L85+L86+L87</f>
        <v>82097.976567116755</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355757.89845750591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363</v>
      </c>
      <c r="B36" s="836" t="str">
        <f>VLOOKUP(A36,EQUIPOS!A6:D154,3,FALSE)</f>
        <v>Vibrador de concreto, Motor de 3 hp a 18.000 rpm Mangueras de 4 mt</v>
      </c>
      <c r="C36" s="837"/>
      <c r="D36" s="837"/>
      <c r="E36" s="837"/>
      <c r="F36" s="837"/>
      <c r="G36" s="837"/>
      <c r="H36" s="838"/>
      <c r="I36" s="267"/>
      <c r="J36" s="268"/>
      <c r="K36" s="269">
        <f>VLOOKUP(A36,EQUIPOS!A6:D163,4,FALSE)</f>
        <v>7488.4352485798272</v>
      </c>
      <c r="L36" s="270"/>
      <c r="M36" s="336">
        <v>1</v>
      </c>
      <c r="N36" s="272">
        <f>K36/M36</f>
        <v>7488.4352485798272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N78*M41</f>
        <v>1732.1042859671059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9220.5395345469333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2956.8022885816376</v>
      </c>
      <c r="N48" s="272">
        <f>K48*M48</f>
        <v>100862.43966809683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50346.622665827621</v>
      </c>
      <c r="N49" s="272">
        <f>K49*M49</f>
        <v>7551.9933998741426</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444794.27758573391</v>
      </c>
      <c r="N50" s="272">
        <f>K50*M50</f>
        <v>56044.078975802477</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19814.604284382243</v>
      </c>
      <c r="N51" s="272">
        <f>K51*M51</f>
        <v>19814.604284382243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184273.11632815571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7">
        <f>VLOOKUP(A61,TRANSPORTE!A3:D117,4,FALSE)</f>
        <v>1225.9744865717296</v>
      </c>
      <c r="M61" s="828"/>
      <c r="N61" s="287">
        <f>K61*L61</f>
        <v>154.47278530803794</v>
      </c>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154.47278530803794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975"/>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127"/>
    </row>
    <row r="78" spans="1:15" ht="15.75" thickBot="1">
      <c r="B78" s="829" t="s">
        <v>953</v>
      </c>
      <c r="C78" s="830"/>
      <c r="D78" s="830"/>
      <c r="E78" s="830"/>
      <c r="F78" s="830"/>
      <c r="G78" s="830"/>
      <c r="H78" s="830"/>
      <c r="I78" s="830"/>
      <c r="J78" s="830"/>
      <c r="K78" s="830"/>
      <c r="L78" s="830"/>
      <c r="M78" s="831"/>
      <c r="N78" s="460">
        <f>SUM(N72:N77)</f>
        <v>86605.214298355291</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280253.34294636594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56050.668589273191</v>
      </c>
      <c r="M85" s="858"/>
      <c r="N85" s="51"/>
    </row>
    <row r="86" spans="1:14">
      <c r="B86" s="89" t="s">
        <v>973</v>
      </c>
      <c r="C86" s="90"/>
      <c r="D86" s="90"/>
      <c r="E86" s="90"/>
      <c r="F86" s="90"/>
      <c r="G86" s="90"/>
      <c r="H86" s="90"/>
      <c r="I86" s="87"/>
      <c r="J86" s="88"/>
      <c r="K86" s="304">
        <v>0.05</v>
      </c>
      <c r="L86" s="857">
        <f>N80*K86</f>
        <v>14012.667147318298</v>
      </c>
      <c r="M86" s="858"/>
      <c r="N86" s="51"/>
    </row>
    <row r="87" spans="1:14" ht="15.75" thickBot="1">
      <c r="B87" s="91" t="s">
        <v>974</v>
      </c>
      <c r="C87" s="92"/>
      <c r="D87" s="92"/>
      <c r="E87" s="92"/>
      <c r="F87" s="92"/>
      <c r="G87" s="92"/>
      <c r="H87" s="92"/>
      <c r="I87" s="93"/>
      <c r="J87" s="94"/>
      <c r="K87" s="305">
        <v>0.05</v>
      </c>
      <c r="L87" s="859">
        <f>N80*K87</f>
        <v>14012.667147318298</v>
      </c>
      <c r="M87" s="860"/>
      <c r="N87" s="51"/>
    </row>
    <row r="88" spans="1:14" ht="15.75" thickBot="1">
      <c r="B88" s="823" t="s">
        <v>953</v>
      </c>
      <c r="C88" s="824"/>
      <c r="D88" s="824"/>
      <c r="E88" s="824"/>
      <c r="F88" s="824"/>
      <c r="G88" s="824"/>
      <c r="H88" s="824"/>
      <c r="I88" s="824"/>
      <c r="J88" s="824"/>
      <c r="K88" s="824"/>
      <c r="L88" s="824"/>
      <c r="M88" s="825"/>
      <c r="N88" s="52">
        <f>L85+L86+L87</f>
        <v>84076.002883909779</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364329.34583027574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156</v>
      </c>
      <c r="B36" s="836" t="str">
        <f>VLOOKUP(A36,EQUIPOS!A6:D154,3,FALSE)</f>
        <v>Cizalla manual de 90 cm.</v>
      </c>
      <c r="C36" s="837"/>
      <c r="D36" s="837"/>
      <c r="E36" s="837"/>
      <c r="F36" s="837"/>
      <c r="G36" s="837"/>
      <c r="H36" s="838"/>
      <c r="I36" s="267"/>
      <c r="J36" s="268"/>
      <c r="K36" s="269">
        <f>VLOOKUP(A36,EQUIPOS!A6:D163,4,FALSE)</f>
        <v>698.40328743231544</v>
      </c>
      <c r="L36" s="270"/>
      <c r="M36" s="336">
        <v>37.5</v>
      </c>
      <c r="N36" s="272">
        <f>K36/M36</f>
        <v>18.624087664861744</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N78*M41</f>
        <v>16.927673861440798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35.551761526302542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2956.8022885816376</v>
      </c>
      <c r="N48" s="272">
        <f>K48*M48</f>
        <v>3104.6424030107196</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4889.955715029103</v>
      </c>
      <c r="N49" s="272">
        <f>K49*M49</f>
        <v>146.69867145087309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3251.3410744615926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7">
        <f>VLOOKUP(A61,TRANSPORTE!A3:D117,4,FALSE)</f>
        <v>0.44384528730861394</v>
      </c>
      <c r="M61" s="828"/>
      <c r="N61" s="287">
        <f>K61*L61</f>
        <v>0.46603755167404465</v>
      </c>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0.46603755167404465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1">
        <f>SUM(N72:N77)</f>
        <v>846.38369307203993</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4133.7425666116087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826.74851332232174</v>
      </c>
      <c r="M85" s="858"/>
      <c r="N85" s="51"/>
    </row>
    <row r="86" spans="1:14">
      <c r="B86" s="89" t="s">
        <v>973</v>
      </c>
      <c r="C86" s="90"/>
      <c r="D86" s="90"/>
      <c r="E86" s="90"/>
      <c r="F86" s="90"/>
      <c r="G86" s="90"/>
      <c r="H86" s="90"/>
      <c r="I86" s="87"/>
      <c r="J86" s="88"/>
      <c r="K86" s="304">
        <v>0.05</v>
      </c>
      <c r="L86" s="857">
        <f>N80*K86</f>
        <v>206.68712833058044</v>
      </c>
      <c r="M86" s="858"/>
      <c r="N86" s="51"/>
    </row>
    <row r="87" spans="1:14" ht="15.75" thickBot="1">
      <c r="B87" s="91" t="s">
        <v>974</v>
      </c>
      <c r="C87" s="92"/>
      <c r="D87" s="92"/>
      <c r="E87" s="92"/>
      <c r="F87" s="92"/>
      <c r="G87" s="92"/>
      <c r="H87" s="92"/>
      <c r="I87" s="93"/>
      <c r="J87" s="94"/>
      <c r="K87" s="305">
        <v>0.05</v>
      </c>
      <c r="L87" s="859">
        <f>N80*K87</f>
        <v>206.68712833058044</v>
      </c>
      <c r="M87" s="860"/>
      <c r="N87" s="51"/>
    </row>
    <row r="88" spans="1:14" ht="15.75" thickBot="1">
      <c r="B88" s="823" t="s">
        <v>953</v>
      </c>
      <c r="C88" s="824"/>
      <c r="D88" s="824"/>
      <c r="E88" s="824"/>
      <c r="F88" s="824"/>
      <c r="G88" s="824"/>
      <c r="H88" s="824"/>
      <c r="I88" s="824"/>
      <c r="J88" s="824"/>
      <c r="K88" s="824"/>
      <c r="L88" s="824"/>
      <c r="M88" s="825"/>
      <c r="N88" s="52">
        <f>L85+L86+L87</f>
        <v>1240.1227699834826</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5373.8653365950913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156</v>
      </c>
      <c r="B36" s="836" t="str">
        <f>VLOOKUP(A36,EQUIPOS!A6:D154,3,FALSE)</f>
        <v>Cizalla manual de 90 cm.</v>
      </c>
      <c r="C36" s="837"/>
      <c r="D36" s="837"/>
      <c r="E36" s="837"/>
      <c r="F36" s="837"/>
      <c r="G36" s="837"/>
      <c r="H36" s="838"/>
      <c r="I36" s="267"/>
      <c r="J36" s="268"/>
      <c r="K36" s="269">
        <f>VLOOKUP(A36,EQUIPOS!A6:D163,4,FALSE)</f>
        <v>698.40328743231544</v>
      </c>
      <c r="L36" s="270"/>
      <c r="M36" s="336">
        <v>37.5</v>
      </c>
      <c r="N36" s="272">
        <f>K36/M36</f>
        <v>18.624087664861744</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N78*M41</f>
        <v>16.927673861440798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35.551761526302542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2403.9406948801507</v>
      </c>
      <c r="N48" s="272">
        <f>K48*M48</f>
        <v>2524.1377296241585</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4889.955715029103</v>
      </c>
      <c r="N49" s="272">
        <f>K49*M49</f>
        <v>146.69867145087309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2670.8364010750315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7">
        <f>VLOOKUP(A61,TRANSPORTE!A3:D117,4,FALSE)</f>
        <v>0.44384528730861394</v>
      </c>
      <c r="M61" s="828"/>
      <c r="N61" s="287">
        <f>K61*L61</f>
        <v>0.46603755167404465</v>
      </c>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0.46603755167404465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1">
        <f>SUM(N72:N77)</f>
        <v>846.38369307203993</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3553.2378932250481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710.64757864500962</v>
      </c>
      <c r="M85" s="858"/>
      <c r="N85" s="51"/>
    </row>
    <row r="86" spans="1:14">
      <c r="B86" s="89" t="s">
        <v>973</v>
      </c>
      <c r="C86" s="90"/>
      <c r="D86" s="90"/>
      <c r="E86" s="90"/>
      <c r="F86" s="90"/>
      <c r="G86" s="90"/>
      <c r="H86" s="90"/>
      <c r="I86" s="87"/>
      <c r="J86" s="88"/>
      <c r="K86" s="304">
        <v>0.05</v>
      </c>
      <c r="L86" s="857">
        <f>N80*K86</f>
        <v>177.6618946612524</v>
      </c>
      <c r="M86" s="858"/>
      <c r="N86" s="51"/>
    </row>
    <row r="87" spans="1:14" ht="15.75" thickBot="1">
      <c r="B87" s="91" t="s">
        <v>974</v>
      </c>
      <c r="C87" s="92"/>
      <c r="D87" s="92"/>
      <c r="E87" s="92"/>
      <c r="F87" s="92"/>
      <c r="G87" s="92"/>
      <c r="H87" s="92"/>
      <c r="I87" s="93"/>
      <c r="J87" s="94"/>
      <c r="K87" s="305">
        <v>0.05</v>
      </c>
      <c r="L87" s="859">
        <f>N80*K87</f>
        <v>177.6618946612524</v>
      </c>
      <c r="M87" s="860"/>
      <c r="N87" s="51"/>
    </row>
    <row r="88" spans="1:14" ht="15.75" thickBot="1">
      <c r="B88" s="823" t="s">
        <v>953</v>
      </c>
      <c r="C88" s="824"/>
      <c r="D88" s="824"/>
      <c r="E88" s="824"/>
      <c r="F88" s="824"/>
      <c r="G88" s="824"/>
      <c r="H88" s="824"/>
      <c r="I88" s="824"/>
      <c r="J88" s="824"/>
      <c r="K88" s="824"/>
      <c r="L88" s="824"/>
      <c r="M88" s="825"/>
      <c r="N88" s="52">
        <f>L85+L86+L87</f>
        <v>1065.9713679675144</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4619.2092611925627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123</v>
      </c>
      <c r="B36" s="836" t="str">
        <f>VLOOKUP(A36,EQUIPOS!A6:D154,3,FALSE)</f>
        <v>Bomba de inyección de lechada</v>
      </c>
      <c r="C36" s="837"/>
      <c r="D36" s="837"/>
      <c r="E36" s="837"/>
      <c r="F36" s="837"/>
      <c r="G36" s="837"/>
      <c r="H36" s="838"/>
      <c r="I36" s="267"/>
      <c r="J36" s="268"/>
      <c r="K36" s="269">
        <f>VLOOKUP(A36,EQUIPOS!A6:D163,4,FALSE)</f>
        <v>15319.780219367412</v>
      </c>
      <c r="L36" s="270"/>
      <c r="M36" s="336">
        <v>670</v>
      </c>
      <c r="N36" s="272">
        <f>K36/M36</f>
        <v>22.865343610996138</v>
      </c>
    </row>
    <row r="37" spans="1:14">
      <c r="A37" s="113" t="s">
        <v>125</v>
      </c>
      <c r="B37" s="836" t="str">
        <f>VLOOKUP(A37,EQUIPOS!A7:D154,3,FALSE)</f>
        <v>Bomba para gato de tensionamiento</v>
      </c>
      <c r="C37" s="837"/>
      <c r="D37" s="837"/>
      <c r="E37" s="837"/>
      <c r="F37" s="837"/>
      <c r="G37" s="837"/>
      <c r="H37" s="838"/>
      <c r="I37" s="421"/>
      <c r="J37" s="422"/>
      <c r="K37" s="269">
        <f>VLOOKUP(A37,EQUIPOS!A7:D164,4,FALSE)</f>
        <v>35365.842145127383</v>
      </c>
      <c r="L37" s="335"/>
      <c r="M37" s="336">
        <v>670</v>
      </c>
      <c r="N37" s="272">
        <f>K37/M37</f>
        <v>52.784839022578183</v>
      </c>
    </row>
    <row r="38" spans="1:14">
      <c r="A38" s="113" t="s">
        <v>240</v>
      </c>
      <c r="B38" s="836" t="str">
        <f>VLOOKUP(A38,EQUIPOS!A8:D154,3,FALSE)</f>
        <v>Gato para tensionamiento, fuerza Max 200 ton, área de tensión 314 cm2.</v>
      </c>
      <c r="C38" s="837"/>
      <c r="D38" s="837"/>
      <c r="E38" s="837"/>
      <c r="F38" s="837"/>
      <c r="G38" s="837"/>
      <c r="H38" s="838"/>
      <c r="I38" s="328"/>
      <c r="J38" s="330"/>
      <c r="K38" s="269">
        <f>VLOOKUP(A38,EQUIPOS!A8:D165,4,FALSE)</f>
        <v>95023.744580599494</v>
      </c>
      <c r="L38" s="423"/>
      <c r="M38" s="424">
        <v>670</v>
      </c>
      <c r="N38" s="272">
        <f>K38/M38</f>
        <v>141.82648444865598</v>
      </c>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N78*M41</f>
        <v>6.9214099586390443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224.39807704086931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11459.007809533454</v>
      </c>
      <c r="N48" s="272">
        <f t="shared" ref="N48:N53" si="0">K48*M48</f>
        <v>45.836031238133813</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11546.301745381057</v>
      </c>
      <c r="N49" s="272">
        <f t="shared" si="0"/>
        <v>46.185206981524232</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822.57747241010736</v>
      </c>
      <c r="N50" s="272">
        <f t="shared" si="0"/>
        <v>16.451549448202147</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4474.3737887015086</v>
      </c>
      <c r="N51" s="272">
        <f t="shared" si="0"/>
        <v>380.32177203962829</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51300.855452798518</v>
      </c>
      <c r="N52" s="272">
        <f t="shared" si="0"/>
        <v>51.300855452798523</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4889.955715029103</v>
      </c>
      <c r="N53" s="272">
        <f t="shared" si="0"/>
        <v>97.799114300582062</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637.89452946086908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B61" s="46"/>
      <c r="C61" s="317"/>
      <c r="D61" s="317"/>
      <c r="E61" s="317"/>
      <c r="F61" s="317"/>
      <c r="G61" s="31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127"/>
    </row>
    <row r="78" spans="1:15" ht="15.75" thickBot="1">
      <c r="B78" s="829" t="s">
        <v>953</v>
      </c>
      <c r="C78" s="830"/>
      <c r="D78" s="830"/>
      <c r="E78" s="830"/>
      <c r="F78" s="830"/>
      <c r="G78" s="830"/>
      <c r="H78" s="830"/>
      <c r="I78" s="830"/>
      <c r="J78" s="830"/>
      <c r="K78" s="830"/>
      <c r="L78" s="830"/>
      <c r="M78" s="831"/>
      <c r="N78" s="460">
        <f>SUM(N72:N77)</f>
        <v>346.07049793195222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1208.3631044336908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241.67262088673817</v>
      </c>
      <c r="M85" s="858"/>
      <c r="N85" s="51"/>
    </row>
    <row r="86" spans="1:14">
      <c r="B86" s="89" t="s">
        <v>973</v>
      </c>
      <c r="C86" s="90"/>
      <c r="D86" s="90"/>
      <c r="E86" s="90"/>
      <c r="F86" s="90"/>
      <c r="G86" s="90"/>
      <c r="H86" s="90"/>
      <c r="I86" s="87"/>
      <c r="J86" s="88"/>
      <c r="K86" s="304">
        <v>0.05</v>
      </c>
      <c r="L86" s="857">
        <f>N80*K86</f>
        <v>60.418155221684543</v>
      </c>
      <c r="M86" s="858"/>
      <c r="N86" s="51"/>
    </row>
    <row r="87" spans="1:14" ht="15.75" thickBot="1">
      <c r="B87" s="91" t="s">
        <v>974</v>
      </c>
      <c r="C87" s="92"/>
      <c r="D87" s="92"/>
      <c r="E87" s="92"/>
      <c r="F87" s="92"/>
      <c r="G87" s="92"/>
      <c r="H87" s="92"/>
      <c r="I87" s="93"/>
      <c r="J87" s="94"/>
      <c r="K87" s="305">
        <v>0.05</v>
      </c>
      <c r="L87" s="859">
        <f>N80*K87</f>
        <v>60.418155221684543</v>
      </c>
      <c r="M87" s="860"/>
      <c r="N87" s="51"/>
    </row>
    <row r="88" spans="1:14" ht="15.75" thickBot="1">
      <c r="B88" s="823" t="s">
        <v>953</v>
      </c>
      <c r="C88" s="824"/>
      <c r="D88" s="824"/>
      <c r="E88" s="824"/>
      <c r="F88" s="824"/>
      <c r="G88" s="824"/>
      <c r="H88" s="824"/>
      <c r="I88" s="824"/>
      <c r="J88" s="824"/>
      <c r="K88" s="824"/>
      <c r="L88" s="824"/>
      <c r="M88" s="825"/>
      <c r="N88" s="52">
        <f>L85+L86+L87</f>
        <v>362.5089313301072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1570.8720357637981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123</v>
      </c>
      <c r="B36" s="836" t="str">
        <f>VLOOKUP(A36,EQUIPOS!A6:D154,3,FALSE)</f>
        <v>Bomba de inyección de lechada</v>
      </c>
      <c r="C36" s="837"/>
      <c r="D36" s="837"/>
      <c r="E36" s="837"/>
      <c r="F36" s="837"/>
      <c r="G36" s="837"/>
      <c r="H36" s="838"/>
      <c r="I36" s="267"/>
      <c r="J36" s="268"/>
      <c r="K36" s="269">
        <f>VLOOKUP(A36,EQUIPOS!A6:D163,4,FALSE)</f>
        <v>15319.780219367412</v>
      </c>
      <c r="L36" s="270"/>
      <c r="M36" s="336">
        <v>670</v>
      </c>
      <c r="N36" s="272">
        <f>K36/M36</f>
        <v>22.865343610996138</v>
      </c>
    </row>
    <row r="37" spans="1:14">
      <c r="A37" s="113" t="s">
        <v>125</v>
      </c>
      <c r="B37" s="836" t="str">
        <f>VLOOKUP(A37,EQUIPOS!A7:D154,3,FALSE)</f>
        <v>Bomba para gato de tensionamiento</v>
      </c>
      <c r="C37" s="837"/>
      <c r="D37" s="837"/>
      <c r="E37" s="837"/>
      <c r="F37" s="837"/>
      <c r="G37" s="837"/>
      <c r="H37" s="838"/>
      <c r="I37" s="421"/>
      <c r="J37" s="422"/>
      <c r="K37" s="269">
        <f>VLOOKUP(A37,EQUIPOS!A7:D164,4,FALSE)</f>
        <v>35365.842145127383</v>
      </c>
      <c r="L37" s="335"/>
      <c r="M37" s="336">
        <v>670</v>
      </c>
      <c r="N37" s="272">
        <f>K37/M37</f>
        <v>52.784839022578183</v>
      </c>
    </row>
    <row r="38" spans="1:14">
      <c r="A38" s="113" t="s">
        <v>240</v>
      </c>
      <c r="B38" s="836" t="str">
        <f>VLOOKUP(A38,EQUIPOS!A8:D154,3,FALSE)</f>
        <v>Gato para tensionamiento, fuerza Max 200 ton, área de tensión 314 cm2.</v>
      </c>
      <c r="C38" s="837"/>
      <c r="D38" s="837"/>
      <c r="E38" s="837"/>
      <c r="F38" s="837"/>
      <c r="G38" s="837"/>
      <c r="H38" s="838"/>
      <c r="I38" s="328"/>
      <c r="J38" s="330"/>
      <c r="K38" s="269">
        <f>VLOOKUP(A38,EQUIPOS!A8:D165,4,FALSE)</f>
        <v>95023.744580599494</v>
      </c>
      <c r="L38" s="423"/>
      <c r="M38" s="424">
        <v>670</v>
      </c>
      <c r="N38" s="272">
        <f>K38/M38</f>
        <v>141.82648444865598</v>
      </c>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N78*M41</f>
        <v>6.9214099586390443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224.39807704086931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11459.007809533454</v>
      </c>
      <c r="N48" s="272">
        <f t="shared" ref="N48:N53" si="0">K48*M48</f>
        <v>45.836031238133813</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11546.301745381057</v>
      </c>
      <c r="N49" s="272">
        <f t="shared" si="0"/>
        <v>46.185206981524232</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822.57747241010736</v>
      </c>
      <c r="N50" s="272">
        <f t="shared" si="0"/>
        <v>16.451549448202147</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4474.3737887015086</v>
      </c>
      <c r="N51" s="272">
        <f t="shared" si="0"/>
        <v>24743.287051519343</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51300.855452798518</v>
      </c>
      <c r="N52" s="272">
        <f t="shared" si="0"/>
        <v>51.300855452798523</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4889.955715029103</v>
      </c>
      <c r="N53" s="272">
        <f t="shared" si="0"/>
        <v>97.799114300582062</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25000.859808940582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B61" s="46"/>
      <c r="C61" s="317"/>
      <c r="D61" s="317"/>
      <c r="E61" s="317"/>
      <c r="F61" s="317"/>
      <c r="G61" s="31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1">
        <f>SUM(N72:N77)</f>
        <v>346.07049793195222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25571.328383913406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5114.2656767826811</v>
      </c>
      <c r="M85" s="858"/>
      <c r="N85" s="51"/>
    </row>
    <row r="86" spans="1:14">
      <c r="B86" s="89" t="s">
        <v>973</v>
      </c>
      <c r="C86" s="90"/>
      <c r="D86" s="90"/>
      <c r="E86" s="90"/>
      <c r="F86" s="90"/>
      <c r="G86" s="90"/>
      <c r="H86" s="90"/>
      <c r="I86" s="87"/>
      <c r="J86" s="88"/>
      <c r="K86" s="304">
        <v>0.05</v>
      </c>
      <c r="L86" s="857">
        <f>N80*K86</f>
        <v>1278.5664191956703</v>
      </c>
      <c r="M86" s="858"/>
      <c r="N86" s="51"/>
    </row>
    <row r="87" spans="1:14" ht="15.75" thickBot="1">
      <c r="B87" s="91" t="s">
        <v>974</v>
      </c>
      <c r="C87" s="92"/>
      <c r="D87" s="92"/>
      <c r="E87" s="92"/>
      <c r="F87" s="92"/>
      <c r="G87" s="92"/>
      <c r="H87" s="92"/>
      <c r="I87" s="93"/>
      <c r="J87" s="94"/>
      <c r="K87" s="305">
        <v>0.05</v>
      </c>
      <c r="L87" s="859">
        <f>N80*K87</f>
        <v>1278.5664191956703</v>
      </c>
      <c r="M87" s="860"/>
      <c r="N87" s="51"/>
    </row>
    <row r="88" spans="1:14" ht="15.75" thickBot="1">
      <c r="B88" s="823" t="s">
        <v>953</v>
      </c>
      <c r="C88" s="824"/>
      <c r="D88" s="824"/>
      <c r="E88" s="824"/>
      <c r="F88" s="824"/>
      <c r="G88" s="824"/>
      <c r="H88" s="824"/>
      <c r="I88" s="824"/>
      <c r="J88" s="824"/>
      <c r="K88" s="824"/>
      <c r="L88" s="824"/>
      <c r="M88" s="825"/>
      <c r="N88" s="52">
        <f>L85+L86+L87</f>
        <v>7671.3985151740217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33242.726899087429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2"/>
      <c r="C1" s="924"/>
      <c r="D1" s="925"/>
      <c r="E1" s="925"/>
      <c r="F1" s="925"/>
      <c r="G1" s="925"/>
      <c r="H1" s="925"/>
      <c r="I1" s="925"/>
      <c r="J1" s="926"/>
      <c r="K1" s="983" t="s">
        <v>933</v>
      </c>
      <c r="L1" s="929" t="s">
        <v>2198</v>
      </c>
      <c r="M1" s="930"/>
      <c r="N1" s="931"/>
    </row>
    <row r="2" spans="2:14">
      <c r="B2" s="913"/>
      <c r="C2" s="935" t="s">
        <v>934</v>
      </c>
      <c r="D2" s="936"/>
      <c r="E2" s="936"/>
      <c r="F2" s="936"/>
      <c r="G2" s="936"/>
      <c r="H2" s="936"/>
      <c r="I2" s="936"/>
      <c r="J2" s="937"/>
      <c r="K2" s="982"/>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82"/>
      <c r="L4" s="932"/>
      <c r="M4" s="933"/>
      <c r="N4" s="93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981" t="s">
        <v>945</v>
      </c>
      <c r="M30" s="835"/>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9" t="s">
        <v>948</v>
      </c>
      <c r="J35" s="806"/>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956"/>
      <c r="D41" s="956"/>
      <c r="E41" s="38"/>
      <c r="F41" s="39"/>
      <c r="G41" s="39"/>
      <c r="H41" s="40"/>
      <c r="I41" s="36"/>
      <c r="J41" s="37"/>
      <c r="K41" s="279"/>
      <c r="L41" s="276"/>
      <c r="M41" s="401">
        <v>0.01</v>
      </c>
      <c r="N41" s="344">
        <f>N78*M41</f>
        <v>19.5595296875</v>
      </c>
    </row>
    <row r="42" spans="1:14" ht="15.75" thickBot="1">
      <c r="B42" s="957"/>
      <c r="C42" s="958"/>
      <c r="D42" s="958"/>
      <c r="E42" s="958"/>
      <c r="F42" s="958"/>
      <c r="G42" s="958"/>
      <c r="H42" s="959"/>
      <c r="I42" s="845"/>
      <c r="J42" s="846"/>
      <c r="K42" s="41"/>
      <c r="L42" s="847"/>
      <c r="M42" s="960"/>
      <c r="N42" s="105"/>
    </row>
    <row r="43" spans="1:14" ht="15.75" thickBot="1">
      <c r="B43" s="823" t="s">
        <v>953</v>
      </c>
      <c r="C43" s="824"/>
      <c r="D43" s="824"/>
      <c r="E43" s="824"/>
      <c r="F43" s="824"/>
      <c r="G43" s="824"/>
      <c r="H43" s="824"/>
      <c r="I43" s="824"/>
      <c r="J43" s="824"/>
      <c r="K43" s="824"/>
      <c r="L43" s="824"/>
      <c r="M43" s="825"/>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392465.53904623579</v>
      </c>
      <c r="N48" s="272">
        <f>K48*M48</f>
        <v>392465.53904623579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392465.53904623579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B61" s="46"/>
      <c r="C61" s="317"/>
      <c r="D61" s="317"/>
      <c r="E61" s="317"/>
      <c r="F61" s="317"/>
      <c r="G61" s="31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980"/>
      <c r="I71" s="73" t="s">
        <v>964</v>
      </c>
      <c r="J71" s="75" t="s">
        <v>1410</v>
      </c>
      <c r="K71" s="74" t="s">
        <v>966</v>
      </c>
      <c r="L71" s="851" t="s">
        <v>950</v>
      </c>
      <c r="M71" s="975"/>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46"/>
      <c r="I77" s="126"/>
      <c r="J77" s="126"/>
      <c r="K77" s="126"/>
      <c r="L77" s="979"/>
      <c r="M77" s="848"/>
      <c r="N77" s="127"/>
    </row>
    <row r="78" spans="1:15" ht="15.75" thickBot="1">
      <c r="B78" s="829" t="s">
        <v>953</v>
      </c>
      <c r="C78" s="830"/>
      <c r="D78" s="830"/>
      <c r="E78" s="830"/>
      <c r="F78" s="830"/>
      <c r="G78" s="830"/>
      <c r="H78" s="830"/>
      <c r="I78" s="830"/>
      <c r="J78" s="830"/>
      <c r="K78" s="830"/>
      <c r="L78" s="830"/>
      <c r="M78" s="831"/>
      <c r="N78" s="460">
        <f>SUM(N72:N77)</f>
        <v>1955.9529687499999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394441.05154467328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78888.210308934664</v>
      </c>
      <c r="M85" s="858"/>
      <c r="N85" s="51"/>
    </row>
    <row r="86" spans="1:14">
      <c r="B86" s="89" t="s">
        <v>973</v>
      </c>
      <c r="C86" s="90"/>
      <c r="D86" s="90"/>
      <c r="E86" s="90"/>
      <c r="F86" s="90"/>
      <c r="G86" s="90"/>
      <c r="H86" s="90"/>
      <c r="I86" s="87"/>
      <c r="J86" s="88"/>
      <c r="K86" s="304">
        <v>0.05</v>
      </c>
      <c r="L86" s="857">
        <f>N80*K86</f>
        <v>19722.052577233666</v>
      </c>
      <c r="M86" s="858"/>
      <c r="N86" s="51"/>
    </row>
    <row r="87" spans="1:14" ht="15.75" thickBot="1">
      <c r="B87" s="91" t="s">
        <v>974</v>
      </c>
      <c r="C87" s="92"/>
      <c r="D87" s="92"/>
      <c r="E87" s="92"/>
      <c r="F87" s="92"/>
      <c r="G87" s="92"/>
      <c r="H87" s="92"/>
      <c r="I87" s="93"/>
      <c r="J87" s="94"/>
      <c r="K87" s="305">
        <v>0.05</v>
      </c>
      <c r="L87" s="859">
        <f>N80*K87</f>
        <v>19722.052577233666</v>
      </c>
      <c r="M87" s="860"/>
      <c r="N87" s="51"/>
    </row>
    <row r="88" spans="1:14" ht="15.75" thickBot="1">
      <c r="B88" s="823" t="s">
        <v>953</v>
      </c>
      <c r="C88" s="824"/>
      <c r="D88" s="824"/>
      <c r="E88" s="824"/>
      <c r="F88" s="824"/>
      <c r="G88" s="824"/>
      <c r="H88" s="824"/>
      <c r="I88" s="824"/>
      <c r="J88" s="824"/>
      <c r="K88" s="824"/>
      <c r="L88" s="824"/>
      <c r="M88" s="825"/>
      <c r="N88" s="52">
        <f>L85+L86+L87</f>
        <v>118332.315463402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512773.36700807529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N78*M41</f>
        <v>62.590495000000004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34958.455636825973</v>
      </c>
      <c r="N48" s="272">
        <f>K48*M48</f>
        <v>36706.378418667271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f>SUM(N48:N55)</f>
        <v>36706.378418667271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B61" s="46"/>
      <c r="C61" s="317"/>
      <c r="D61" s="317"/>
      <c r="E61" s="317"/>
      <c r="F61" s="317"/>
      <c r="G61" s="31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975"/>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1">
        <f>SUM(N72:N77)</f>
        <v>1251.8099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38020.778813667268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7604.1557627334541</v>
      </c>
      <c r="M85" s="858"/>
      <c r="N85" s="51"/>
    </row>
    <row r="86" spans="1:14">
      <c r="B86" s="89" t="s">
        <v>973</v>
      </c>
      <c r="C86" s="90"/>
      <c r="D86" s="90"/>
      <c r="E86" s="90"/>
      <c r="F86" s="90"/>
      <c r="G86" s="90"/>
      <c r="H86" s="90"/>
      <c r="I86" s="87"/>
      <c r="J86" s="88"/>
      <c r="K86" s="304">
        <v>0.05</v>
      </c>
      <c r="L86" s="857">
        <f>N80*K86</f>
        <v>1901.0389406833635</v>
      </c>
      <c r="M86" s="858"/>
      <c r="N86" s="51"/>
    </row>
    <row r="87" spans="1:14" ht="15.75" thickBot="1">
      <c r="B87" s="91" t="s">
        <v>974</v>
      </c>
      <c r="C87" s="92"/>
      <c r="D87" s="92"/>
      <c r="E87" s="92"/>
      <c r="F87" s="92"/>
      <c r="G87" s="92"/>
      <c r="H87" s="92"/>
      <c r="I87" s="93"/>
      <c r="J87" s="94"/>
      <c r="K87" s="305">
        <v>0.05</v>
      </c>
      <c r="L87" s="859">
        <f>N80*K87</f>
        <v>1901.0389406833635</v>
      </c>
      <c r="M87" s="860"/>
      <c r="N87" s="51"/>
    </row>
    <row r="88" spans="1:14" ht="15.75" thickBot="1">
      <c r="B88" s="823" t="s">
        <v>953</v>
      </c>
      <c r="C88" s="824"/>
      <c r="D88" s="824"/>
      <c r="E88" s="824"/>
      <c r="F88" s="824"/>
      <c r="G88" s="824"/>
      <c r="H88" s="824"/>
      <c r="I88" s="824"/>
      <c r="J88" s="824"/>
      <c r="K88" s="824"/>
      <c r="L88" s="824"/>
      <c r="M88" s="825"/>
      <c r="N88" s="52">
        <f>L85+L86+L87</f>
        <v>11406.233644100181</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8">
        <f>N80+N88</f>
        <v>49427.012457767451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9"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190</v>
      </c>
      <c r="B36" s="836" t="str">
        <f>VLOOKUP(A36,EQUIPOS!A6:D154,3,FALSE)</f>
        <v>Diferencial de 3 ton</v>
      </c>
      <c r="C36" s="837"/>
      <c r="D36" s="837"/>
      <c r="E36" s="837"/>
      <c r="F36" s="837"/>
      <c r="G36" s="837"/>
      <c r="H36" s="838"/>
      <c r="I36" s="267"/>
      <c r="J36" s="268"/>
      <c r="K36" s="269">
        <f>VLOOKUP(A36,EQUIPOS!A6:D163,4,FALSE)</f>
        <v>3251.4351511857199</v>
      </c>
      <c r="L36" s="270"/>
      <c r="M36" s="336">
        <v>40</v>
      </c>
      <c r="N36" s="272">
        <f>K36/M36</f>
        <v>81.285878779642999</v>
      </c>
    </row>
    <row r="37" spans="1:14">
      <c r="A37" s="113" t="s">
        <v>195</v>
      </c>
      <c r="B37" s="836" t="str">
        <f>VLOOKUP(A37,EQUIPOS!A7:D154,3,FALSE)</f>
        <v xml:space="preserve">Equipo de oxicorte, Capacidad de corte: hasta 6´´ (152mm) </v>
      </c>
      <c r="C37" s="837"/>
      <c r="D37" s="837"/>
      <c r="E37" s="837"/>
      <c r="F37" s="837"/>
      <c r="G37" s="837"/>
      <c r="H37" s="838"/>
      <c r="I37" s="421"/>
      <c r="J37" s="422"/>
      <c r="K37" s="269">
        <f>VLOOKUP(A37,EQUIPOS!A7:D164,4,FALSE)</f>
        <v>9459.9039878782532</v>
      </c>
      <c r="L37" s="335"/>
      <c r="M37" s="336">
        <v>40</v>
      </c>
      <c r="N37" s="272">
        <f t="shared" ref="N37:N43" si="0">K37/M37</f>
        <v>236.49759969695634</v>
      </c>
    </row>
    <row r="38" spans="1:14">
      <c r="A38" s="113" t="s">
        <v>204</v>
      </c>
      <c r="B38" s="836" t="str">
        <f>VLOOKUP(A38,EQUIPOS!A8:D154,3,FALSE)</f>
        <v xml:space="preserve">Equipo de soldadura 250 AMP
</v>
      </c>
      <c r="C38" s="837"/>
      <c r="D38" s="837"/>
      <c r="E38" s="837"/>
      <c r="F38" s="837"/>
      <c r="G38" s="837"/>
      <c r="H38" s="838"/>
      <c r="I38" s="421"/>
      <c r="J38" s="422"/>
      <c r="K38" s="269">
        <f>VLOOKUP(A38,EQUIPOS!A8:D165,4,FALSE)</f>
        <v>13464.712027974369</v>
      </c>
      <c r="L38" s="335"/>
      <c r="M38" s="336">
        <v>40</v>
      </c>
      <c r="N38" s="272">
        <f t="shared" si="0"/>
        <v>336.61780069935924</v>
      </c>
    </row>
    <row r="39" spans="1:14">
      <c r="A39" s="113" t="s">
        <v>208</v>
      </c>
      <c r="B39" s="836" t="str">
        <f>VLOOKUP(A39,EQUIPOS!A9:D154,3,FALSE)</f>
        <v>Equipo de soldadura 400</v>
      </c>
      <c r="C39" s="837"/>
      <c r="D39" s="837"/>
      <c r="E39" s="837"/>
      <c r="F39" s="837"/>
      <c r="G39" s="837"/>
      <c r="H39" s="838"/>
      <c r="I39" s="421"/>
      <c r="J39" s="422"/>
      <c r="K39" s="269">
        <f>VLOOKUP(A39,EQUIPOS!A9:D166,4,FALSE)</f>
        <v>14921.291857168793</v>
      </c>
      <c r="L39" s="335"/>
      <c r="M39" s="336">
        <v>40</v>
      </c>
      <c r="N39" s="272">
        <f t="shared" si="0"/>
        <v>373.03229642921985</v>
      </c>
    </row>
    <row r="40" spans="1:14">
      <c r="A40" s="113" t="s">
        <v>210</v>
      </c>
      <c r="B40" s="836" t="str">
        <f>VLOOKUP(A40,EQUIPOS!A10:D154,3,FALSE)</f>
        <v>Equipo de soldadura 600</v>
      </c>
      <c r="C40" s="837"/>
      <c r="D40" s="837"/>
      <c r="E40" s="837"/>
      <c r="F40" s="837"/>
      <c r="G40" s="837"/>
      <c r="H40" s="838"/>
      <c r="I40" s="421"/>
      <c r="J40" s="422"/>
      <c r="K40" s="269">
        <f>VLOOKUP(A40,EQUIPOS!A10:D167,4,FALSE)</f>
        <v>17233.573011505512</v>
      </c>
      <c r="L40" s="335"/>
      <c r="M40" s="336">
        <v>40</v>
      </c>
      <c r="N40" s="272">
        <f t="shared" si="0"/>
        <v>430.83932528763779</v>
      </c>
    </row>
    <row r="41" spans="1:14">
      <c r="A41" s="113" t="s">
        <v>202</v>
      </c>
      <c r="B41" s="836" t="str">
        <f>VLOOKUP(A41,EQUIPOS!A11:D155,3,FALSE)</f>
        <v xml:space="preserve">Equipo de rayos X y/o ultrasonido
</v>
      </c>
      <c r="C41" s="837"/>
      <c r="D41" s="837"/>
      <c r="E41" s="837"/>
      <c r="F41" s="837"/>
      <c r="G41" s="837"/>
      <c r="H41" s="838"/>
      <c r="I41" s="421"/>
      <c r="J41" s="422"/>
      <c r="K41" s="269">
        <f>VLOOKUP(A41,EQUIPOS!A11:D168,4,FALSE)</f>
        <v>59766.962408284366</v>
      </c>
      <c r="L41" s="335"/>
      <c r="M41" s="336">
        <v>4000</v>
      </c>
      <c r="N41" s="272">
        <f t="shared" si="0"/>
        <v>14.941740602071091</v>
      </c>
    </row>
    <row r="42" spans="1:14">
      <c r="A42" s="113" t="s">
        <v>294</v>
      </c>
      <c r="B42" s="836" t="str">
        <f>VLOOKUP(A42,EQUIPOS!A12:D156,3,FALSE)</f>
        <v>Puente grúa</v>
      </c>
      <c r="C42" s="837"/>
      <c r="D42" s="837"/>
      <c r="E42" s="837"/>
      <c r="F42" s="837"/>
      <c r="G42" s="837"/>
      <c r="H42" s="838"/>
      <c r="I42" s="421"/>
      <c r="J42" s="422"/>
      <c r="K42" s="269">
        <f>VLOOKUP(A42,EQUIPOS!A12:D169,4,FALSE)</f>
        <v>516977.82804479281</v>
      </c>
      <c r="L42" s="335"/>
      <c r="M42" s="336">
        <v>40000</v>
      </c>
      <c r="N42" s="272">
        <f t="shared" si="0"/>
        <v>12.92444570111982</v>
      </c>
    </row>
    <row r="43" spans="1:14">
      <c r="A43" s="113" t="s">
        <v>334</v>
      </c>
      <c r="B43" s="836" t="str">
        <f>VLOOKUP(A43,EQUIPOS!A13:D157,3,FALSE)</f>
        <v>Taladro industrial</v>
      </c>
      <c r="C43" s="837"/>
      <c r="D43" s="837"/>
      <c r="E43" s="837"/>
      <c r="F43" s="837"/>
      <c r="G43" s="837"/>
      <c r="H43" s="838"/>
      <c r="I43" s="421"/>
      <c r="J43" s="422"/>
      <c r="K43" s="269">
        <f>VLOOKUP(A43,EQUIPOS!A13:D170,4,FALSE)</f>
        <v>7901.6047609647103</v>
      </c>
      <c r="L43" s="335"/>
      <c r="M43" s="336">
        <v>40</v>
      </c>
      <c r="N43" s="272">
        <f t="shared" si="0"/>
        <v>197.54011902411776</v>
      </c>
    </row>
    <row r="44" spans="1:14">
      <c r="B44" s="836"/>
      <c r="C44" s="837"/>
      <c r="D44" s="837"/>
      <c r="E44" s="837"/>
      <c r="F44" s="837"/>
      <c r="G44" s="837"/>
      <c r="H44" s="838"/>
      <c r="I44" s="36"/>
      <c r="J44" s="37"/>
      <c r="K44" s="269"/>
      <c r="L44" s="276"/>
      <c r="M44" s="336"/>
      <c r="N44" s="272"/>
    </row>
    <row r="45" spans="1:14">
      <c r="B45" s="320"/>
      <c r="C45" s="321"/>
      <c r="D45" s="321"/>
      <c r="E45" s="321"/>
      <c r="F45" s="323"/>
      <c r="G45" s="323"/>
      <c r="H45" s="125"/>
      <c r="I45" s="36"/>
      <c r="J45" s="37"/>
      <c r="K45" s="269"/>
      <c r="L45" s="276"/>
      <c r="M45" s="277"/>
      <c r="N45" s="273"/>
    </row>
    <row r="46" spans="1:14">
      <c r="B46" s="843" t="s">
        <v>952</v>
      </c>
      <c r="C46" s="844"/>
      <c r="D46" s="844"/>
      <c r="E46" s="38"/>
      <c r="F46" s="39"/>
      <c r="G46" s="39"/>
      <c r="H46" s="40"/>
      <c r="I46" s="36"/>
      <c r="J46" s="37"/>
      <c r="K46" s="279"/>
      <c r="L46" s="276"/>
      <c r="M46" s="401">
        <v>0.1</v>
      </c>
      <c r="N46" s="344">
        <f>N83*M46</f>
        <v>209.53877274730041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4">
        <f>SUM(N36:N46)</f>
        <v>1893.2179789674251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5" t="s">
        <v>945</v>
      </c>
      <c r="K52" s="85" t="s">
        <v>946</v>
      </c>
      <c r="L52" s="817" t="s">
        <v>955</v>
      </c>
      <c r="M52" s="816"/>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33509.679835242765</v>
      </c>
      <c r="N53" s="272">
        <f t="shared" ref="N53:N58" si="1">K53*M53</f>
        <v>167.54839917621382</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3886.8184512657185</v>
      </c>
      <c r="N54" s="272">
        <f t="shared" si="1"/>
        <v>19.434092256328594</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17415.789117023061</v>
      </c>
      <c r="N55" s="272">
        <f t="shared" si="1"/>
        <v>87.078945585115306</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10883.498141618304</v>
      </c>
      <c r="N56" s="272">
        <f t="shared" si="1"/>
        <v>108.83498141618304</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14026.344845871939</v>
      </c>
      <c r="N57" s="272">
        <f t="shared" si="1"/>
        <v>140.26344845871941</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2627.7712996175942</v>
      </c>
      <c r="N58" s="272">
        <f t="shared" si="1"/>
        <v>2627.7712996175942</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3" t="s">
        <v>953</v>
      </c>
      <c r="C61" s="824"/>
      <c r="D61" s="824"/>
      <c r="E61" s="824"/>
      <c r="F61" s="824"/>
      <c r="G61" s="824"/>
      <c r="H61" s="824"/>
      <c r="I61" s="824"/>
      <c r="J61" s="824"/>
      <c r="K61" s="824"/>
      <c r="L61" s="824"/>
      <c r="M61" s="825"/>
      <c r="N61" s="394">
        <f>SUM(N53:N60)</f>
        <v>3150.9311665101545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6" t="s">
        <v>961</v>
      </c>
      <c r="M65" s="799"/>
      <c r="N65" s="76" t="s">
        <v>951</v>
      </c>
    </row>
    <row r="66" spans="1:15">
      <c r="B66" s="46"/>
      <c r="C66" s="317"/>
      <c r="D66" s="317"/>
      <c r="E66" s="317"/>
      <c r="F66" s="317"/>
      <c r="G66" s="31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311"/>
      <c r="I68" s="279"/>
      <c r="J68" s="286"/>
      <c r="K68" s="279"/>
      <c r="L68" s="827"/>
      <c r="M68" s="828"/>
      <c r="N68" s="287"/>
    </row>
    <row r="69" spans="1:15">
      <c r="B69" s="46"/>
      <c r="C69" s="47"/>
      <c r="D69" s="47"/>
      <c r="E69" s="47"/>
      <c r="F69" s="47"/>
      <c r="G69" s="47"/>
      <c r="H69" s="311"/>
      <c r="I69" s="279"/>
      <c r="J69" s="286"/>
      <c r="K69" s="279"/>
      <c r="L69" s="827"/>
      <c r="M69" s="828"/>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0"/>
      <c r="C82" s="811" t="e">
        <f>VLOOKUP(B82,'MANO DE OBRA'!B12:E73,3,FALSE)</f>
        <v>#N/A</v>
      </c>
      <c r="D82" s="811" t="e">
        <f>VLOOKUP(C82,'MANO DE OBRA'!C12:F73,3,FALSE)</f>
        <v>#N/A</v>
      </c>
      <c r="E82" s="811" t="e">
        <f>VLOOKUP(D82,'MANO DE OBRA'!D12:G73,3,FALSE)</f>
        <v>#N/A</v>
      </c>
      <c r="F82" s="811" t="e">
        <f>VLOOKUP(E82,'MANO DE OBRA'!E12:H73,3,FALSE)</f>
        <v>#N/A</v>
      </c>
      <c r="G82" s="811" t="e">
        <f>VLOOKUP(F82,'MANO DE OBRA'!F12:I73,3,FALSE)</f>
        <v>#N/A</v>
      </c>
      <c r="H82" s="811" t="e">
        <f>VLOOKUP(G82,'MANO DE OBRA'!G12:J73,3,FALSE)</f>
        <v>#N/A</v>
      </c>
      <c r="I82" s="470"/>
      <c r="J82" s="471"/>
      <c r="K82" s="474"/>
      <c r="L82" s="475"/>
      <c r="M82" s="476"/>
      <c r="N82" s="440"/>
    </row>
    <row r="83" spans="1:14" ht="15.75" thickBot="1">
      <c r="B83" s="829" t="s">
        <v>953</v>
      </c>
      <c r="C83" s="830"/>
      <c r="D83" s="830"/>
      <c r="E83" s="830"/>
      <c r="F83" s="830"/>
      <c r="G83" s="830"/>
      <c r="H83" s="830"/>
      <c r="I83" s="830"/>
      <c r="J83" s="830"/>
      <c r="K83" s="830"/>
      <c r="L83" s="830"/>
      <c r="M83" s="831"/>
      <c r="N83" s="460">
        <f>SUM(N77:N82)</f>
        <v>2095.3877274730039</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7139.5368729505835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4"/>
      <c r="J89" s="334"/>
      <c r="K89" s="302" t="s">
        <v>970</v>
      </c>
      <c r="L89" s="853" t="s">
        <v>971</v>
      </c>
      <c r="M89" s="854"/>
      <c r="N89" s="303"/>
    </row>
    <row r="90" spans="1:14">
      <c r="B90" s="855" t="s">
        <v>972</v>
      </c>
      <c r="C90" s="856"/>
      <c r="D90" s="856"/>
      <c r="E90" s="856"/>
      <c r="F90" s="856"/>
      <c r="G90" s="856"/>
      <c r="H90" s="856"/>
      <c r="I90" s="87"/>
      <c r="J90" s="88"/>
      <c r="K90" s="304">
        <v>0.2</v>
      </c>
      <c r="L90" s="857">
        <f>N85*K90</f>
        <v>1427.9073745901169</v>
      </c>
      <c r="M90" s="858"/>
      <c r="N90" s="51"/>
    </row>
    <row r="91" spans="1:14">
      <c r="B91" s="89" t="s">
        <v>973</v>
      </c>
      <c r="C91" s="90"/>
      <c r="D91" s="90"/>
      <c r="E91" s="90"/>
      <c r="F91" s="90"/>
      <c r="G91" s="90"/>
      <c r="H91" s="90"/>
      <c r="I91" s="87"/>
      <c r="J91" s="88"/>
      <c r="K91" s="304">
        <v>0.05</v>
      </c>
      <c r="L91" s="857">
        <f>N85*K91</f>
        <v>356.97684364752922</v>
      </c>
      <c r="M91" s="858"/>
      <c r="N91" s="51"/>
    </row>
    <row r="92" spans="1:14" ht="15.75" thickBot="1">
      <c r="B92" s="91" t="s">
        <v>974</v>
      </c>
      <c r="C92" s="92"/>
      <c r="D92" s="92"/>
      <c r="E92" s="92"/>
      <c r="F92" s="92"/>
      <c r="G92" s="92"/>
      <c r="H92" s="92"/>
      <c r="I92" s="93"/>
      <c r="J92" s="94"/>
      <c r="K92" s="305">
        <v>0.05</v>
      </c>
      <c r="L92" s="859">
        <f>N85*K92</f>
        <v>356.97684364752922</v>
      </c>
      <c r="M92" s="860"/>
      <c r="N92" s="51"/>
    </row>
    <row r="93" spans="1:14" ht="15.75" thickBot="1">
      <c r="B93" s="823" t="s">
        <v>953</v>
      </c>
      <c r="C93" s="824"/>
      <c r="D93" s="824"/>
      <c r="E93" s="824"/>
      <c r="F93" s="824"/>
      <c r="G93" s="824"/>
      <c r="H93" s="824"/>
      <c r="I93" s="824"/>
      <c r="J93" s="824"/>
      <c r="K93" s="824"/>
      <c r="L93" s="824"/>
      <c r="M93" s="825"/>
      <c r="N93" s="52">
        <f>L90+L91+L92</f>
        <v>2141.8610618851753</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8">
        <f>N85+N93</f>
        <v>9281.3979348357589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1"/>
      <c r="K125" s="971"/>
      <c r="L125" s="971"/>
      <c r="M125" s="971"/>
      <c r="N125" s="972"/>
    </row>
    <row r="126" spans="2:14" ht="15.75" thickBot="1">
      <c r="B126" s="419" t="s">
        <v>2221</v>
      </c>
      <c r="C126" s="420"/>
      <c r="D126" s="420"/>
      <c r="E126" s="259"/>
      <c r="F126" s="259"/>
      <c r="G126" s="259"/>
      <c r="H126" s="259"/>
      <c r="I126" s="259"/>
      <c r="J126" s="973"/>
      <c r="K126" s="973"/>
      <c r="L126" s="973"/>
      <c r="M126" s="973"/>
      <c r="N126" s="97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190</v>
      </c>
      <c r="B36" s="836" t="str">
        <f>VLOOKUP(A36,EQUIPOS!A6:D154,3,FALSE)</f>
        <v>Diferencial de 3 ton</v>
      </c>
      <c r="C36" s="837"/>
      <c r="D36" s="837"/>
      <c r="E36" s="837"/>
      <c r="F36" s="837"/>
      <c r="G36" s="837"/>
      <c r="H36" s="838"/>
      <c r="I36" s="267"/>
      <c r="J36" s="268"/>
      <c r="K36" s="269">
        <f>VLOOKUP(A36,EQUIPOS!A6:D163,4,FALSE)</f>
        <v>3251.4351511857199</v>
      </c>
      <c r="L36" s="270"/>
      <c r="M36" s="336">
        <v>40</v>
      </c>
      <c r="N36" s="272">
        <f t="shared" ref="N36:N41" si="0">K36/M36</f>
        <v>81.285878779642999</v>
      </c>
    </row>
    <row r="37" spans="1:14">
      <c r="A37" s="113" t="s">
        <v>334</v>
      </c>
      <c r="B37" s="836" t="str">
        <f>VLOOKUP(A37,EQUIPOS!A7:D154,3,FALSE)</f>
        <v>Taladro industrial</v>
      </c>
      <c r="C37" s="837"/>
      <c r="D37" s="837"/>
      <c r="E37" s="837"/>
      <c r="F37" s="837"/>
      <c r="G37" s="837"/>
      <c r="H37" s="838"/>
      <c r="I37" s="421"/>
      <c r="J37" s="422"/>
      <c r="K37" s="269">
        <f>VLOOKUP(A37,EQUIPOS!A7:D164,4,FALSE)</f>
        <v>7901.6047609647103</v>
      </c>
      <c r="L37" s="335"/>
      <c r="M37" s="336">
        <v>40</v>
      </c>
      <c r="N37" s="272">
        <f t="shared" si="0"/>
        <v>197.54011902411776</v>
      </c>
    </row>
    <row r="38" spans="1:14">
      <c r="A38" s="113" t="s">
        <v>195</v>
      </c>
      <c r="B38" s="836" t="str">
        <f>VLOOKUP(A38,EQUIPOS!A8:D154,3,FALSE)</f>
        <v xml:space="preserve">Equipo de oxicorte, Capacidad de corte: hasta 6´´ (152mm) </v>
      </c>
      <c r="C38" s="837"/>
      <c r="D38" s="837"/>
      <c r="E38" s="837"/>
      <c r="F38" s="837"/>
      <c r="G38" s="837"/>
      <c r="H38" s="838"/>
      <c r="I38" s="421"/>
      <c r="J38" s="422"/>
      <c r="K38" s="269">
        <f>VLOOKUP(A38,EQUIPOS!A8:D165,4,FALSE)</f>
        <v>9459.9039878782532</v>
      </c>
      <c r="L38" s="335"/>
      <c r="M38" s="336">
        <v>40</v>
      </c>
      <c r="N38" s="272">
        <f t="shared" si="0"/>
        <v>236.49759969695634</v>
      </c>
    </row>
    <row r="39" spans="1:14">
      <c r="A39" s="113" t="s">
        <v>204</v>
      </c>
      <c r="B39" s="836" t="str">
        <f>VLOOKUP(A39,EQUIPOS!A9:D154,3,FALSE)</f>
        <v xml:space="preserve">Equipo de soldadura 250 AMP
</v>
      </c>
      <c r="C39" s="837"/>
      <c r="D39" s="837"/>
      <c r="E39" s="837"/>
      <c r="F39" s="837"/>
      <c r="G39" s="837"/>
      <c r="H39" s="838"/>
      <c r="I39" s="421"/>
      <c r="J39" s="422"/>
      <c r="K39" s="269">
        <f>VLOOKUP(A39,EQUIPOS!A9:D166,4,FALSE)</f>
        <v>13464.712027974369</v>
      </c>
      <c r="L39" s="335"/>
      <c r="M39" s="336">
        <v>40</v>
      </c>
      <c r="N39" s="272">
        <f t="shared" si="0"/>
        <v>336.61780069935924</v>
      </c>
    </row>
    <row r="40" spans="1:14">
      <c r="A40" s="113" t="s">
        <v>208</v>
      </c>
      <c r="B40" s="836" t="str">
        <f>VLOOKUP(A40,EQUIPOS!A10:D154,3,FALSE)</f>
        <v>Equipo de soldadura 400</v>
      </c>
      <c r="C40" s="837"/>
      <c r="D40" s="837"/>
      <c r="E40" s="837"/>
      <c r="F40" s="837"/>
      <c r="G40" s="837"/>
      <c r="H40" s="838"/>
      <c r="I40" s="421"/>
      <c r="J40" s="422"/>
      <c r="K40" s="269">
        <f>VLOOKUP(A40,EQUIPOS!A10:D167,4,FALSE)</f>
        <v>14921.291857168793</v>
      </c>
      <c r="L40" s="335"/>
      <c r="M40" s="336">
        <v>40</v>
      </c>
      <c r="N40" s="272">
        <f t="shared" si="0"/>
        <v>373.03229642921985</v>
      </c>
    </row>
    <row r="41" spans="1:14">
      <c r="A41" s="113" t="s">
        <v>210</v>
      </c>
      <c r="B41" s="836" t="str">
        <f>VLOOKUP(A41,EQUIPOS!A11:D155,3,FALSE)</f>
        <v>Equipo de soldadura 600</v>
      </c>
      <c r="C41" s="837"/>
      <c r="D41" s="837"/>
      <c r="E41" s="837"/>
      <c r="F41" s="837"/>
      <c r="G41" s="837"/>
      <c r="H41" s="838"/>
      <c r="I41" s="421"/>
      <c r="J41" s="422"/>
      <c r="K41" s="269">
        <f>VLOOKUP(A41,EQUIPOS!A11:D168,4,FALSE)</f>
        <v>17233.573011505512</v>
      </c>
      <c r="L41" s="335"/>
      <c r="M41" s="336">
        <v>40</v>
      </c>
      <c r="N41" s="272">
        <f t="shared" si="0"/>
        <v>430.83932528763779</v>
      </c>
    </row>
    <row r="42" spans="1:14">
      <c r="B42" s="836"/>
      <c r="C42" s="837"/>
      <c r="D42" s="837"/>
      <c r="E42" s="837"/>
      <c r="F42" s="837"/>
      <c r="G42" s="837"/>
      <c r="H42" s="838"/>
      <c r="I42" s="36"/>
      <c r="J42" s="37"/>
      <c r="K42" s="269"/>
      <c r="L42" s="276"/>
      <c r="M42" s="336"/>
      <c r="N42" s="272"/>
    </row>
    <row r="43" spans="1:14">
      <c r="B43" s="320"/>
      <c r="C43" s="321"/>
      <c r="D43" s="321"/>
      <c r="E43" s="321"/>
      <c r="F43" s="323"/>
      <c r="G43" s="323"/>
      <c r="H43" s="125"/>
      <c r="I43" s="36"/>
      <c r="J43" s="37"/>
      <c r="K43" s="269"/>
      <c r="L43" s="276"/>
      <c r="M43" s="277"/>
      <c r="N43" s="273"/>
    </row>
    <row r="44" spans="1:14">
      <c r="B44" s="843" t="s">
        <v>952</v>
      </c>
      <c r="C44" s="844"/>
      <c r="D44" s="844"/>
      <c r="E44" s="38"/>
      <c r="F44" s="39"/>
      <c r="G44" s="39"/>
      <c r="H44" s="40"/>
      <c r="I44" s="36"/>
      <c r="J44" s="37"/>
      <c r="K44" s="279"/>
      <c r="L44" s="276"/>
      <c r="M44" s="401">
        <v>0.05</v>
      </c>
      <c r="N44" s="344">
        <f>N81*M44</f>
        <v>104.76938637365021</v>
      </c>
    </row>
    <row r="45" spans="1:14" ht="15.75" thickBot="1">
      <c r="B45" s="836"/>
      <c r="C45" s="837"/>
      <c r="D45" s="837"/>
      <c r="E45" s="837"/>
      <c r="F45" s="837"/>
      <c r="G45" s="837"/>
      <c r="H45" s="838"/>
      <c r="I45" s="845"/>
      <c r="J45" s="846"/>
      <c r="K45" s="41"/>
      <c r="L45" s="847"/>
      <c r="M45" s="848"/>
      <c r="N45" s="105"/>
    </row>
    <row r="46" spans="1:14" ht="15.75" thickBot="1">
      <c r="B46" s="823" t="s">
        <v>953</v>
      </c>
      <c r="C46" s="824"/>
      <c r="D46" s="824"/>
      <c r="E46" s="824"/>
      <c r="F46" s="824"/>
      <c r="G46" s="824"/>
      <c r="H46" s="824"/>
      <c r="I46" s="824"/>
      <c r="J46" s="824"/>
      <c r="K46" s="824"/>
      <c r="L46" s="824"/>
      <c r="M46" s="825"/>
      <c r="N46" s="394">
        <f>SUM(N36:N44)</f>
        <v>1760.5824062905842</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4" t="s">
        <v>944</v>
      </c>
      <c r="C50" s="815"/>
      <c r="D50" s="815"/>
      <c r="E50" s="815"/>
      <c r="F50" s="815"/>
      <c r="G50" s="815"/>
      <c r="H50" s="815"/>
      <c r="I50" s="816"/>
      <c r="J50" s="315" t="s">
        <v>945</v>
      </c>
      <c r="K50" s="85" t="s">
        <v>946</v>
      </c>
      <c r="L50" s="817" t="s">
        <v>955</v>
      </c>
      <c r="M50" s="816"/>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33509.679835242765</v>
      </c>
      <c r="N51" s="272">
        <f t="shared" ref="N51:N56" si="1">K51*M51</f>
        <v>167.54839917621382</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3886.8184512657185</v>
      </c>
      <c r="N52" s="272">
        <f t="shared" si="1"/>
        <v>19.434092256328594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17415.789117023061</v>
      </c>
      <c r="N53" s="272">
        <f t="shared" si="1"/>
        <v>87.078945585115306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10883.498141618304</v>
      </c>
      <c r="N54" s="272">
        <f t="shared" si="1"/>
        <v>108.83498141618304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14026.344845871939</v>
      </c>
      <c r="N55" s="272">
        <f t="shared" si="1"/>
        <v>140.26344845871941</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2627.7712996175942</v>
      </c>
      <c r="N56" s="272">
        <f t="shared" si="1"/>
        <v>2627.7712996175942</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3" t="s">
        <v>953</v>
      </c>
      <c r="C59" s="824"/>
      <c r="D59" s="824"/>
      <c r="E59" s="824"/>
      <c r="F59" s="824"/>
      <c r="G59" s="824"/>
      <c r="H59" s="824"/>
      <c r="I59" s="824"/>
      <c r="J59" s="824"/>
      <c r="K59" s="824"/>
      <c r="L59" s="824"/>
      <c r="M59" s="825"/>
      <c r="N59" s="394">
        <f>SUM(N51:N58)</f>
        <v>3150.9311665101545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B64" s="46"/>
      <c r="C64" s="317"/>
      <c r="D64" s="317"/>
      <c r="E64" s="317"/>
      <c r="F64" s="317"/>
      <c r="G64" s="317"/>
      <c r="H64" s="311"/>
      <c r="I64" s="279"/>
      <c r="J64" s="286"/>
      <c r="K64" s="279"/>
      <c r="L64" s="827"/>
      <c r="M64" s="828"/>
      <c r="N64" s="287"/>
    </row>
    <row r="65" spans="1:15">
      <c r="B65" s="46"/>
      <c r="C65" s="47"/>
      <c r="D65" s="47"/>
      <c r="E65" s="47"/>
      <c r="F65" s="47"/>
      <c r="G65" s="47"/>
      <c r="H65" s="311"/>
      <c r="I65" s="279"/>
      <c r="J65" s="286"/>
      <c r="K65" s="279"/>
      <c r="L65" s="827"/>
      <c r="M65" s="828"/>
      <c r="N65" s="287"/>
    </row>
    <row r="66" spans="1:15">
      <c r="B66" s="46"/>
      <c r="C66" s="47"/>
      <c r="D66" s="47"/>
      <c r="E66" s="47"/>
      <c r="F66" s="47"/>
      <c r="G66" s="4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0"/>
      <c r="C80" s="811"/>
      <c r="D80" s="811"/>
      <c r="E80" s="811"/>
      <c r="F80" s="811"/>
      <c r="G80" s="811"/>
      <c r="H80" s="811"/>
      <c r="I80" s="470"/>
      <c r="J80" s="471"/>
      <c r="K80" s="472"/>
      <c r="L80" s="475"/>
      <c r="M80" s="476"/>
      <c r="N80" s="440"/>
    </row>
    <row r="81" spans="1:14" ht="15.75" thickBot="1">
      <c r="B81" s="829" t="s">
        <v>953</v>
      </c>
      <c r="C81" s="830"/>
      <c r="D81" s="830"/>
      <c r="E81" s="830"/>
      <c r="F81" s="830"/>
      <c r="G81" s="830"/>
      <c r="H81" s="830"/>
      <c r="I81" s="830"/>
      <c r="J81" s="830"/>
      <c r="K81" s="830"/>
      <c r="L81" s="830"/>
      <c r="M81" s="831"/>
      <c r="N81" s="301">
        <f>SUM(N75:N80)</f>
        <v>2095.3877274730039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7006.9013002737429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1401.3802600547488</v>
      </c>
      <c r="M88" s="858"/>
      <c r="N88" s="51"/>
    </row>
    <row r="89" spans="1:14">
      <c r="B89" s="89" t="s">
        <v>973</v>
      </c>
      <c r="C89" s="90"/>
      <c r="D89" s="90"/>
      <c r="E89" s="90"/>
      <c r="F89" s="90"/>
      <c r="G89" s="90"/>
      <c r="H89" s="90"/>
      <c r="I89" s="87"/>
      <c r="J89" s="88"/>
      <c r="K89" s="304">
        <v>0.05</v>
      </c>
      <c r="L89" s="857">
        <f>N83*K89</f>
        <v>350.34506501368719</v>
      </c>
      <c r="M89" s="858"/>
      <c r="N89" s="51"/>
    </row>
    <row r="90" spans="1:14" ht="15.75" thickBot="1">
      <c r="B90" s="91" t="s">
        <v>974</v>
      </c>
      <c r="C90" s="92"/>
      <c r="D90" s="92"/>
      <c r="E90" s="92"/>
      <c r="F90" s="92"/>
      <c r="G90" s="92"/>
      <c r="H90" s="92"/>
      <c r="I90" s="93"/>
      <c r="J90" s="94"/>
      <c r="K90" s="305">
        <v>0.05</v>
      </c>
      <c r="L90" s="859">
        <f>N83*K90</f>
        <v>350.34506501368719</v>
      </c>
      <c r="M90" s="860"/>
      <c r="N90" s="51"/>
    </row>
    <row r="91" spans="1:14" ht="15.75" thickBot="1">
      <c r="B91" s="823" t="s">
        <v>953</v>
      </c>
      <c r="C91" s="824"/>
      <c r="D91" s="824"/>
      <c r="E91" s="824"/>
      <c r="F91" s="824"/>
      <c r="G91" s="824"/>
      <c r="H91" s="824"/>
      <c r="I91" s="824"/>
      <c r="J91" s="824"/>
      <c r="K91" s="824"/>
      <c r="L91" s="824"/>
      <c r="M91" s="825"/>
      <c r="N91" s="52">
        <f>L88+L89+L90</f>
        <v>2102.0703900821231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9108.9716903558656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3" t="s">
        <v>953</v>
      </c>
      <c r="C56" s="824"/>
      <c r="D56" s="824"/>
      <c r="E56" s="824"/>
      <c r="F56" s="824"/>
      <c r="G56" s="824"/>
      <c r="H56" s="824"/>
      <c r="I56" s="824"/>
      <c r="J56" s="824"/>
      <c r="K56" s="824"/>
      <c r="L56" s="824"/>
      <c r="M56" s="825"/>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6" t="s">
        <v>961</v>
      </c>
      <c r="M60" s="799"/>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7">
        <f>VLOOKUP(A61,TRANSPORTE!A3:D117,4,FALSE)</f>
        <v>0.44384528730861394</v>
      </c>
      <c r="M61" s="828"/>
      <c r="N61" s="287">
        <f>K61*L61</f>
        <v>0.44384528730861394</v>
      </c>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311"/>
      <c r="I64" s="279"/>
      <c r="J64" s="286"/>
      <c r="K64" s="279"/>
      <c r="L64" s="827"/>
      <c r="M64" s="828"/>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0.44384528730861394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0"/>
      <c r="C77" s="811"/>
      <c r="D77" s="811"/>
      <c r="E77" s="811"/>
      <c r="F77" s="811"/>
      <c r="G77" s="811"/>
      <c r="H77" s="811"/>
      <c r="I77" s="126"/>
      <c r="J77" s="126"/>
      <c r="K77" s="126"/>
      <c r="L77" s="911"/>
      <c r="M77" s="911"/>
      <c r="N77" s="127"/>
    </row>
    <row r="78" spans="1:15" ht="15.75" thickBot="1">
      <c r="B78" s="829" t="s">
        <v>953</v>
      </c>
      <c r="C78" s="830"/>
      <c r="D78" s="830"/>
      <c r="E78" s="830"/>
      <c r="F78" s="830"/>
      <c r="G78" s="830"/>
      <c r="H78" s="830"/>
      <c r="I78" s="830"/>
      <c r="J78" s="830"/>
      <c r="K78" s="830"/>
      <c r="L78" s="830"/>
      <c r="M78" s="831"/>
      <c r="N78" s="460"/>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0.44384528730861394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4"/>
      <c r="J84" s="334"/>
      <c r="K84" s="302" t="s">
        <v>970</v>
      </c>
      <c r="L84" s="853" t="s">
        <v>971</v>
      </c>
      <c r="M84" s="854"/>
      <c r="N84" s="303"/>
    </row>
    <row r="85" spans="1:14">
      <c r="B85" s="855" t="s">
        <v>972</v>
      </c>
      <c r="C85" s="856"/>
      <c r="D85" s="856"/>
      <c r="E85" s="856"/>
      <c r="F85" s="856"/>
      <c r="G85" s="856"/>
      <c r="H85" s="856"/>
      <c r="I85" s="87"/>
      <c r="J85" s="88"/>
      <c r="K85" s="304">
        <v>0.2</v>
      </c>
      <c r="L85" s="857">
        <f>N80*K85</f>
        <v>8.8769057461722797E-2</v>
      </c>
      <c r="M85" s="858"/>
      <c r="N85" s="51"/>
    </row>
    <row r="86" spans="1:14">
      <c r="B86" s="89" t="s">
        <v>973</v>
      </c>
      <c r="C86" s="90"/>
      <c r="D86" s="90"/>
      <c r="E86" s="90"/>
      <c r="F86" s="90"/>
      <c r="G86" s="90"/>
      <c r="H86" s="90"/>
      <c r="I86" s="87"/>
      <c r="J86" s="88"/>
      <c r="K86" s="304">
        <v>0.05</v>
      </c>
      <c r="L86" s="857">
        <f>N80*K86</f>
        <v>2.2192264365430699E-2</v>
      </c>
      <c r="M86" s="858"/>
      <c r="N86" s="51"/>
    </row>
    <row r="87" spans="1:14" ht="15.75" thickBot="1">
      <c r="B87" s="91" t="s">
        <v>974</v>
      </c>
      <c r="C87" s="92"/>
      <c r="D87" s="92"/>
      <c r="E87" s="92"/>
      <c r="F87" s="92"/>
      <c r="G87" s="92"/>
      <c r="H87" s="92"/>
      <c r="I87" s="93"/>
      <c r="J87" s="94"/>
      <c r="K87" s="305">
        <v>0.05</v>
      </c>
      <c r="L87" s="859">
        <f>N80*K87</f>
        <v>2.2192264365430699E-2</v>
      </c>
      <c r="M87" s="860"/>
      <c r="N87" s="51"/>
    </row>
    <row r="88" spans="1:14" ht="15.75" thickBot="1">
      <c r="B88" s="823" t="s">
        <v>953</v>
      </c>
      <c r="C88" s="824"/>
      <c r="D88" s="824"/>
      <c r="E88" s="824"/>
      <c r="F88" s="824"/>
      <c r="G88" s="824"/>
      <c r="H88" s="824"/>
      <c r="I88" s="824"/>
      <c r="J88" s="824"/>
      <c r="K88" s="824"/>
      <c r="L88" s="824"/>
      <c r="M88" s="825"/>
      <c r="N88" s="52">
        <f>L85+L86+L87</f>
        <v>0.13315358619258419</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52">
        <f>N80+N88</f>
        <v>0.57699887350119816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1"/>
      <c r="K120" s="971"/>
      <c r="L120" s="971"/>
      <c r="M120" s="971"/>
      <c r="N120" s="972"/>
    </row>
    <row r="121" spans="2:14" ht="15.75" thickBot="1">
      <c r="B121" s="419" t="s">
        <v>2221</v>
      </c>
      <c r="C121" s="420"/>
      <c r="D121" s="420"/>
      <c r="E121" s="259"/>
      <c r="F121" s="259"/>
      <c r="G121" s="259"/>
      <c r="H121" s="259"/>
      <c r="I121" s="259"/>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190</v>
      </c>
      <c r="B36" s="836" t="str">
        <f>VLOOKUP(A36,EQUIPOS!A6:D154,3,FALSE)</f>
        <v>Diferencial de 3 ton</v>
      </c>
      <c r="C36" s="837"/>
      <c r="D36" s="837"/>
      <c r="E36" s="837"/>
      <c r="F36" s="837"/>
      <c r="G36" s="837"/>
      <c r="H36" s="838"/>
      <c r="I36" s="267"/>
      <c r="J36" s="268"/>
      <c r="K36" s="269">
        <f>VLOOKUP(A36,EQUIPOS!A6:D163,4,FALSE)</f>
        <v>3251.4351511857199</v>
      </c>
      <c r="L36" s="270"/>
      <c r="M36" s="336">
        <v>40</v>
      </c>
      <c r="N36" s="272">
        <f t="shared" ref="N36:N41" si="0">K36/M36</f>
        <v>81.285878779642999</v>
      </c>
    </row>
    <row r="37" spans="1:14">
      <c r="A37" s="113" t="s">
        <v>195</v>
      </c>
      <c r="B37" s="836" t="str">
        <f>VLOOKUP(A37,EQUIPOS!A7:D154,3,FALSE)</f>
        <v xml:space="preserve">Equipo de oxicorte, Capacidad de corte: hasta 6´´ (152mm) </v>
      </c>
      <c r="C37" s="837"/>
      <c r="D37" s="837"/>
      <c r="E37" s="837"/>
      <c r="F37" s="837"/>
      <c r="G37" s="837"/>
      <c r="H37" s="838"/>
      <c r="I37" s="421"/>
      <c r="J37" s="422"/>
      <c r="K37" s="269">
        <f>VLOOKUP(A37,EQUIPOS!A7:D164,4,FALSE)</f>
        <v>9459.9039878782532</v>
      </c>
      <c r="L37" s="335"/>
      <c r="M37" s="336">
        <v>400</v>
      </c>
      <c r="N37" s="272">
        <f t="shared" si="0"/>
        <v>23.649759969695634</v>
      </c>
    </row>
    <row r="38" spans="1:14">
      <c r="A38" s="113" t="s">
        <v>204</v>
      </c>
      <c r="B38" s="836" t="str">
        <f>VLOOKUP(A38,EQUIPOS!A8:D154,3,FALSE)</f>
        <v xml:space="preserve">Equipo de soldadura 250 AMP
</v>
      </c>
      <c r="C38" s="837"/>
      <c r="D38" s="837"/>
      <c r="E38" s="837"/>
      <c r="F38" s="837"/>
      <c r="G38" s="837"/>
      <c r="H38" s="838"/>
      <c r="I38" s="421"/>
      <c r="J38" s="422"/>
      <c r="K38" s="269">
        <f>VLOOKUP(A38,EQUIPOS!A8:D165,4,FALSE)</f>
        <v>13464.712027974369</v>
      </c>
      <c r="L38" s="335"/>
      <c r="M38" s="336">
        <v>400</v>
      </c>
      <c r="N38" s="272">
        <f t="shared" si="0"/>
        <v>33.661780069935922</v>
      </c>
    </row>
    <row r="39" spans="1:14">
      <c r="A39" s="113" t="s">
        <v>208</v>
      </c>
      <c r="B39" s="836" t="str">
        <f>VLOOKUP(A39,EQUIPOS!A9:D154,3,FALSE)</f>
        <v>Equipo de soldadura 400</v>
      </c>
      <c r="C39" s="837"/>
      <c r="D39" s="837"/>
      <c r="E39" s="837"/>
      <c r="F39" s="837"/>
      <c r="G39" s="837"/>
      <c r="H39" s="838"/>
      <c r="I39" s="421"/>
      <c r="J39" s="422"/>
      <c r="K39" s="269">
        <f>VLOOKUP(A39,EQUIPOS!A9:D166,4,FALSE)</f>
        <v>14921.291857168793</v>
      </c>
      <c r="L39" s="335"/>
      <c r="M39" s="336">
        <v>400</v>
      </c>
      <c r="N39" s="272">
        <f t="shared" si="0"/>
        <v>37.303229642921984</v>
      </c>
    </row>
    <row r="40" spans="1:14">
      <c r="A40" s="113" t="s">
        <v>210</v>
      </c>
      <c r="B40" s="836" t="str">
        <f>VLOOKUP(A40,EQUIPOS!A10:D154,3,FALSE)</f>
        <v>Equipo de soldadura 600</v>
      </c>
      <c r="C40" s="837"/>
      <c r="D40" s="837"/>
      <c r="E40" s="837"/>
      <c r="F40" s="837"/>
      <c r="G40" s="837"/>
      <c r="H40" s="838"/>
      <c r="I40" s="421"/>
      <c r="J40" s="422"/>
      <c r="K40" s="269">
        <f>VLOOKUP(A40,EQUIPOS!A10:D167,4,FALSE)</f>
        <v>17233.573011505512</v>
      </c>
      <c r="L40" s="335"/>
      <c r="M40" s="336">
        <v>400</v>
      </c>
      <c r="N40" s="272">
        <f t="shared" si="0"/>
        <v>43.083932528763782</v>
      </c>
    </row>
    <row r="41" spans="1:14">
      <c r="A41" s="113" t="s">
        <v>243</v>
      </c>
      <c r="B41" s="836" t="str">
        <f>VLOOKUP(A41,EQUIPOS!A11:D155,3,FALSE)</f>
        <v>Grúa 10 ton</v>
      </c>
      <c r="C41" s="837"/>
      <c r="D41" s="837"/>
      <c r="E41" s="837"/>
      <c r="F41" s="837"/>
      <c r="G41" s="837"/>
      <c r="H41" s="838"/>
      <c r="I41" s="421"/>
      <c r="J41" s="422"/>
      <c r="K41" s="269">
        <f>VLOOKUP(A41,EQUIPOS!A11:D168,4,FALSE)</f>
        <v>140553.13726896109</v>
      </c>
      <c r="L41" s="335"/>
      <c r="M41" s="336">
        <v>400</v>
      </c>
      <c r="N41" s="272">
        <f t="shared" si="0"/>
        <v>351.38284317240272</v>
      </c>
    </row>
    <row r="42" spans="1:14">
      <c r="B42" s="836"/>
      <c r="C42" s="837"/>
      <c r="D42" s="837"/>
      <c r="E42" s="837"/>
      <c r="F42" s="837"/>
      <c r="G42" s="837"/>
      <c r="H42" s="838"/>
      <c r="I42" s="36"/>
      <c r="J42" s="37"/>
      <c r="K42" s="269"/>
      <c r="L42" s="276"/>
      <c r="M42" s="336"/>
      <c r="N42" s="272"/>
    </row>
    <row r="43" spans="1:14">
      <c r="B43" s="320"/>
      <c r="C43" s="321"/>
      <c r="D43" s="321"/>
      <c r="E43" s="321"/>
      <c r="F43" s="323"/>
      <c r="G43" s="323"/>
      <c r="H43" s="125"/>
      <c r="I43" s="36"/>
      <c r="J43" s="37"/>
      <c r="K43" s="269"/>
      <c r="L43" s="276"/>
      <c r="M43" s="277"/>
      <c r="N43" s="273"/>
    </row>
    <row r="44" spans="1:14">
      <c r="B44" s="843" t="s">
        <v>952</v>
      </c>
      <c r="C44" s="844"/>
      <c r="D44" s="844"/>
      <c r="E44" s="38"/>
      <c r="F44" s="39"/>
      <c r="G44" s="39"/>
      <c r="H44" s="40"/>
      <c r="I44" s="36"/>
      <c r="J44" s="37"/>
      <c r="K44" s="279"/>
      <c r="L44" s="276"/>
      <c r="M44" s="401">
        <v>0.05</v>
      </c>
      <c r="N44" s="344">
        <f>N81*M44</f>
        <v>104.76938637365021</v>
      </c>
    </row>
    <row r="45" spans="1:14" ht="15.75" thickBot="1">
      <c r="B45" s="836"/>
      <c r="C45" s="837"/>
      <c r="D45" s="837"/>
      <c r="E45" s="837"/>
      <c r="F45" s="837"/>
      <c r="G45" s="837"/>
      <c r="H45" s="838"/>
      <c r="I45" s="845"/>
      <c r="J45" s="846"/>
      <c r="K45" s="41"/>
      <c r="L45" s="847"/>
      <c r="M45" s="848"/>
      <c r="N45" s="105"/>
    </row>
    <row r="46" spans="1:14" ht="15.75" thickBot="1">
      <c r="B46" s="823" t="s">
        <v>953</v>
      </c>
      <c r="C46" s="824"/>
      <c r="D46" s="824"/>
      <c r="E46" s="824"/>
      <c r="F46" s="824"/>
      <c r="G46" s="824"/>
      <c r="H46" s="824"/>
      <c r="I46" s="824"/>
      <c r="J46" s="824"/>
      <c r="K46" s="824"/>
      <c r="L46" s="824"/>
      <c r="M46" s="825"/>
      <c r="N46" s="394">
        <f>SUM(N36:N44)</f>
        <v>675.13681053701316</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4" t="s">
        <v>944</v>
      </c>
      <c r="C50" s="815"/>
      <c r="D50" s="815"/>
      <c r="E50" s="815"/>
      <c r="F50" s="815"/>
      <c r="G50" s="815"/>
      <c r="H50" s="815"/>
      <c r="I50" s="816"/>
      <c r="J50" s="315" t="s">
        <v>945</v>
      </c>
      <c r="K50" s="85" t="s">
        <v>946</v>
      </c>
      <c r="L50" s="817" t="s">
        <v>955</v>
      </c>
      <c r="M50" s="816"/>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33509.679835242765</v>
      </c>
      <c r="N51" s="272">
        <f>K51*M51</f>
        <v>167.54839917621382</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3886.8184512657185</v>
      </c>
      <c r="N52" s="272">
        <f t="shared" ref="N52:N58" si="1">K52*M52</f>
        <v>19.434092256328594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17415.789117023061</v>
      </c>
      <c r="N53" s="272">
        <f t="shared" si="1"/>
        <v>87.078945585115306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10883.498141618304</v>
      </c>
      <c r="N54" s="272">
        <f t="shared" si="1"/>
        <v>108.83498141618304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14026.344845871939</v>
      </c>
      <c r="N55" s="272">
        <f t="shared" si="1"/>
        <v>140.26344845871941</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50346.622665827621</v>
      </c>
      <c r="N56" s="272">
        <f t="shared" si="1"/>
        <v>25.173311332913812</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54912.19516907417</v>
      </c>
      <c r="N57" s="272">
        <f t="shared" si="1"/>
        <v>54.912195169074174</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28088.219951348248</v>
      </c>
      <c r="N58" s="272">
        <f t="shared" si="1"/>
        <v>28.08821995134825</v>
      </c>
    </row>
    <row r="59" spans="1:14" ht="15.75" thickBot="1">
      <c r="B59" s="823" t="s">
        <v>953</v>
      </c>
      <c r="C59" s="824"/>
      <c r="D59" s="824"/>
      <c r="E59" s="824"/>
      <c r="F59" s="824"/>
      <c r="G59" s="824"/>
      <c r="H59" s="824"/>
      <c r="I59" s="824"/>
      <c r="J59" s="824"/>
      <c r="K59" s="824"/>
      <c r="L59" s="824"/>
      <c r="M59" s="825"/>
      <c r="N59" s="394">
        <f>SUM(N51:N58)</f>
        <v>631.33359334589647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6" t="s">
        <v>961</v>
      </c>
      <c r="M63" s="799"/>
      <c r="N63" s="76" t="s">
        <v>951</v>
      </c>
    </row>
    <row r="64" spans="1:14">
      <c r="B64" s="46"/>
      <c r="C64" s="317"/>
      <c r="D64" s="317"/>
      <c r="E64" s="317"/>
      <c r="F64" s="317"/>
      <c r="G64" s="317"/>
      <c r="H64" s="311"/>
      <c r="I64" s="279"/>
      <c r="J64" s="286"/>
      <c r="K64" s="279"/>
      <c r="L64" s="827"/>
      <c r="M64" s="828"/>
      <c r="N64" s="287"/>
    </row>
    <row r="65" spans="1:15">
      <c r="B65" s="46"/>
      <c r="C65" s="47"/>
      <c r="D65" s="47"/>
      <c r="E65" s="47"/>
      <c r="F65" s="47"/>
      <c r="G65" s="47"/>
      <c r="H65" s="311"/>
      <c r="I65" s="279"/>
      <c r="J65" s="286"/>
      <c r="K65" s="279"/>
      <c r="L65" s="827"/>
      <c r="M65" s="828"/>
      <c r="N65" s="287"/>
    </row>
    <row r="66" spans="1:15">
      <c r="B66" s="46"/>
      <c r="C66" s="47"/>
      <c r="D66" s="47"/>
      <c r="E66" s="47"/>
      <c r="F66" s="47"/>
      <c r="G66" s="47"/>
      <c r="H66" s="311"/>
      <c r="I66" s="279"/>
      <c r="J66" s="286"/>
      <c r="K66" s="279"/>
      <c r="L66" s="827"/>
      <c r="M66" s="828"/>
      <c r="N66" s="287"/>
    </row>
    <row r="67" spans="1:15">
      <c r="B67" s="46"/>
      <c r="C67" s="47"/>
      <c r="D67" s="47"/>
      <c r="E67" s="47"/>
      <c r="F67" s="47"/>
      <c r="G67" s="47"/>
      <c r="H67" s="311"/>
      <c r="I67" s="279"/>
      <c r="J67" s="286"/>
      <c r="K67" s="279"/>
      <c r="L67" s="827"/>
      <c r="M67" s="828"/>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0"/>
      <c r="C80" s="811"/>
      <c r="D80" s="811"/>
      <c r="E80" s="811"/>
      <c r="F80" s="811"/>
      <c r="G80" s="811"/>
      <c r="H80" s="811"/>
      <c r="I80" s="470"/>
      <c r="J80" s="471"/>
      <c r="K80" s="474"/>
      <c r="L80" s="475"/>
      <c r="M80" s="476"/>
      <c r="N80" s="395"/>
    </row>
    <row r="81" spans="1:14" ht="15.75" thickBot="1">
      <c r="B81" s="829" t="s">
        <v>953</v>
      </c>
      <c r="C81" s="830"/>
      <c r="D81" s="830"/>
      <c r="E81" s="830"/>
      <c r="F81" s="830"/>
      <c r="G81" s="830"/>
      <c r="H81" s="830"/>
      <c r="I81" s="830"/>
      <c r="J81" s="830"/>
      <c r="K81" s="830"/>
      <c r="L81" s="830"/>
      <c r="M81" s="831"/>
      <c r="N81" s="301">
        <f>SUM(N75:N80)</f>
        <v>2095.3877274730039</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3401.8581313559134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4"/>
      <c r="J87" s="334"/>
      <c r="K87" s="302" t="s">
        <v>970</v>
      </c>
      <c r="L87" s="853" t="s">
        <v>971</v>
      </c>
      <c r="M87" s="854"/>
      <c r="N87" s="303"/>
    </row>
    <row r="88" spans="1:14">
      <c r="B88" s="855" t="s">
        <v>972</v>
      </c>
      <c r="C88" s="856"/>
      <c r="D88" s="856"/>
      <c r="E88" s="856"/>
      <c r="F88" s="856"/>
      <c r="G88" s="856"/>
      <c r="H88" s="856"/>
      <c r="I88" s="87"/>
      <c r="J88" s="88"/>
      <c r="K88" s="304">
        <v>0.2</v>
      </c>
      <c r="L88" s="857">
        <f>N83*K88</f>
        <v>680.37162627118278</v>
      </c>
      <c r="M88" s="858"/>
      <c r="N88" s="51"/>
    </row>
    <row r="89" spans="1:14">
      <c r="B89" s="89" t="s">
        <v>973</v>
      </c>
      <c r="C89" s="90"/>
      <c r="D89" s="90"/>
      <c r="E89" s="90"/>
      <c r="F89" s="90"/>
      <c r="G89" s="90"/>
      <c r="H89" s="90"/>
      <c r="I89" s="87"/>
      <c r="J89" s="88"/>
      <c r="K89" s="304">
        <v>0.05</v>
      </c>
      <c r="L89" s="857">
        <f>N83*K89</f>
        <v>170.09290656779569</v>
      </c>
      <c r="M89" s="858"/>
      <c r="N89" s="51"/>
    </row>
    <row r="90" spans="1:14" ht="15.75" thickBot="1">
      <c r="B90" s="91" t="s">
        <v>974</v>
      </c>
      <c r="C90" s="92"/>
      <c r="D90" s="92"/>
      <c r="E90" s="92"/>
      <c r="F90" s="92"/>
      <c r="G90" s="92"/>
      <c r="H90" s="92"/>
      <c r="I90" s="93"/>
      <c r="J90" s="94"/>
      <c r="K90" s="305">
        <v>0.05</v>
      </c>
      <c r="L90" s="859">
        <f>N83*K90</f>
        <v>170.09290656779569</v>
      </c>
      <c r="M90" s="860"/>
      <c r="N90" s="51"/>
    </row>
    <row r="91" spans="1:14" ht="15.75" thickBot="1">
      <c r="B91" s="823" t="s">
        <v>953</v>
      </c>
      <c r="C91" s="824"/>
      <c r="D91" s="824"/>
      <c r="E91" s="824"/>
      <c r="F91" s="824"/>
      <c r="G91" s="824"/>
      <c r="H91" s="824"/>
      <c r="I91" s="824"/>
      <c r="J91" s="824"/>
      <c r="K91" s="824"/>
      <c r="L91" s="824"/>
      <c r="M91" s="825"/>
      <c r="N91" s="52">
        <f>L88+L89+L90</f>
        <v>1020.5574394067742</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8">
        <f>N83+N91</f>
        <v>4422.4155707626878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1"/>
      <c r="K123" s="971"/>
      <c r="L123" s="971"/>
      <c r="M123" s="971"/>
      <c r="N123" s="972"/>
    </row>
    <row r="124" spans="2:14" ht="15.75" thickBot="1">
      <c r="B124" s="419" t="s">
        <v>2221</v>
      </c>
      <c r="C124" s="420"/>
      <c r="D124" s="420"/>
      <c r="E124" s="259"/>
      <c r="F124" s="259"/>
      <c r="G124" s="259"/>
      <c r="H124" s="259"/>
      <c r="I124" s="259"/>
      <c r="J124" s="973"/>
      <c r="K124" s="973"/>
      <c r="L124" s="973"/>
      <c r="M124" s="973"/>
      <c r="N124" s="97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42.75" customHeight="1" thickBot="1">
      <c r="A31" t="s">
        <v>1845</v>
      </c>
      <c r="B31" s="80" t="s">
        <v>1128</v>
      </c>
      <c r="C31" s="963" t="s">
        <v>2132</v>
      </c>
      <c r="D31" s="964"/>
      <c r="E31" s="964"/>
      <c r="F31" s="964"/>
      <c r="G31" s="964"/>
      <c r="H31" s="964"/>
      <c r="I31" s="964"/>
      <c r="J31" s="964"/>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188</v>
      </c>
      <c r="B36" s="836" t="str">
        <f>VLOOKUP(A36,EQUIPOS!A6:D154,3,FALSE)</f>
        <v>Diferencial</v>
      </c>
      <c r="C36" s="837"/>
      <c r="D36" s="837"/>
      <c r="E36" s="837"/>
      <c r="F36" s="837"/>
      <c r="G36" s="837"/>
      <c r="H36" s="838"/>
      <c r="I36" s="267"/>
      <c r="J36" s="268"/>
      <c r="K36" s="269">
        <f>VLOOKUP(A36,EQUIPOS!A6:D163,4,FALSE)</f>
        <v>2210.9759028062895</v>
      </c>
      <c r="L36" s="270"/>
      <c r="M36" s="336">
        <v>4</v>
      </c>
      <c r="N36" s="272">
        <f>K36/M36</f>
        <v>552.74397570157237</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N75*M41</f>
        <v>1115.7756987950249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1668.5196744965974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443973.60026183899</v>
      </c>
      <c r="N48" s="272">
        <f>K48*M48</f>
        <v>4439.7360026183896</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141772.06673464974</v>
      </c>
      <c r="N49" s="272">
        <f>K49*M49</f>
        <v>141772.06673464974</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379194.78494477522</v>
      </c>
      <c r="N50" s="272">
        <f>K50*M50</f>
        <v>138406.09650484295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284617.89924211107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7">
        <f>VLOOKUP(A58,TRANSPORTE!A1:D117,4,FALSE)</f>
        <v>2.9990560390220535</v>
      </c>
      <c r="M58" s="828"/>
      <c r="N58" s="287">
        <f>K58*L58</f>
        <v>0.83973569092617506</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f>
        <v>0.83973569092617506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11157.756987950248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297445.01564024884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59489.003128049771</v>
      </c>
      <c r="M82" s="858"/>
      <c r="N82" s="51"/>
    </row>
    <row r="83" spans="1:14">
      <c r="B83" s="89" t="s">
        <v>973</v>
      </c>
      <c r="C83" s="90"/>
      <c r="D83" s="90"/>
      <c r="E83" s="90"/>
      <c r="F83" s="90"/>
      <c r="G83" s="90"/>
      <c r="H83" s="90"/>
      <c r="I83" s="87"/>
      <c r="J83" s="88"/>
      <c r="K83" s="304">
        <v>0.05</v>
      </c>
      <c r="L83" s="857">
        <f>N77*K83</f>
        <v>14872.250782012443</v>
      </c>
      <c r="M83" s="858"/>
      <c r="N83" s="51"/>
    </row>
    <row r="84" spans="1:14" ht="15.75" thickBot="1">
      <c r="B84" s="91" t="s">
        <v>974</v>
      </c>
      <c r="C84" s="92"/>
      <c r="D84" s="92"/>
      <c r="E84" s="92"/>
      <c r="F84" s="92"/>
      <c r="G84" s="92"/>
      <c r="H84" s="92"/>
      <c r="I84" s="93"/>
      <c r="J84" s="94"/>
      <c r="K84" s="305">
        <v>0.05</v>
      </c>
      <c r="L84" s="859">
        <f>N77*K84</f>
        <v>14872.250782012443</v>
      </c>
      <c r="M84" s="860"/>
      <c r="N84" s="51"/>
    </row>
    <row r="85" spans="1:14" ht="15.75" thickBot="1">
      <c r="B85" s="823" t="s">
        <v>953</v>
      </c>
      <c r="C85" s="824"/>
      <c r="D85" s="824"/>
      <c r="E85" s="824"/>
      <c r="F85" s="824"/>
      <c r="G85" s="824"/>
      <c r="H85" s="824"/>
      <c r="I85" s="824"/>
      <c r="J85" s="824"/>
      <c r="K85" s="824"/>
      <c r="L85" s="824"/>
      <c r="M85" s="825"/>
      <c r="N85" s="52">
        <f>L82+L83+L84</f>
        <v>89233.504692074654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386678.5203323235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45" customHeight="1" thickBot="1">
      <c r="A31" t="s">
        <v>1845</v>
      </c>
      <c r="B31" s="80" t="s">
        <v>1129</v>
      </c>
      <c r="C31" s="984" t="s">
        <v>2133</v>
      </c>
      <c r="D31" s="985"/>
      <c r="E31" s="985"/>
      <c r="F31" s="985"/>
      <c r="G31" s="985"/>
      <c r="H31" s="985"/>
      <c r="I31" s="985"/>
      <c r="J31" s="985"/>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188</v>
      </c>
      <c r="B36" s="836" t="str">
        <f>VLOOKUP(A36,EQUIPOS!A6:D154,3,FALSE)</f>
        <v>Diferencial</v>
      </c>
      <c r="C36" s="837"/>
      <c r="D36" s="837"/>
      <c r="E36" s="837"/>
      <c r="F36" s="837"/>
      <c r="G36" s="837"/>
      <c r="H36" s="838"/>
      <c r="I36" s="267"/>
      <c r="J36" s="268"/>
      <c r="K36" s="269">
        <f>VLOOKUP(A36,EQUIPOS!A6:D163,4,FALSE)</f>
        <v>2210.9759028062895</v>
      </c>
      <c r="L36" s="270"/>
      <c r="M36" s="441">
        <v>4</v>
      </c>
      <c r="N36" s="272">
        <f>K36/M36</f>
        <v>552.74397570157237</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N75*M41</f>
        <v>1115.7756987950249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1668.5196744965974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443973.60026183899</v>
      </c>
      <c r="N48" s="272">
        <f>K48*M48</f>
        <v>8879.4720052367793</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141772.06673464974</v>
      </c>
      <c r="N49" s="272">
        <f>K49*M49</f>
        <v>141772.06673464974</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379194.78494477522</v>
      </c>
      <c r="N50" s="272">
        <f>K50*M50</f>
        <v>174429.60107459661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325081.13981448312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7">
        <f>VLOOKUP(A58,TRANSPORTE!A1:D117,4,FALSE)</f>
        <v>2.9990560390220535</v>
      </c>
      <c r="M58" s="828"/>
      <c r="N58" s="287">
        <f>K58*L58</f>
        <v>0.83973569092617506</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f>
        <v>0.83973569092617506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11157.756987950248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337908.25621262088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67581.651242524182</v>
      </c>
      <c r="M82" s="858"/>
      <c r="N82" s="51"/>
    </row>
    <row r="83" spans="1:14">
      <c r="B83" s="89" t="s">
        <v>973</v>
      </c>
      <c r="C83" s="90"/>
      <c r="D83" s="90"/>
      <c r="E83" s="90"/>
      <c r="F83" s="90"/>
      <c r="G83" s="90"/>
      <c r="H83" s="90"/>
      <c r="I83" s="87"/>
      <c r="J83" s="88"/>
      <c r="K83" s="304">
        <v>0.05</v>
      </c>
      <c r="L83" s="857">
        <f>N77*K83</f>
        <v>16895.412810631045</v>
      </c>
      <c r="M83" s="858"/>
      <c r="N83" s="51"/>
    </row>
    <row r="84" spans="1:14" ht="15.75" thickBot="1">
      <c r="B84" s="91" t="s">
        <v>974</v>
      </c>
      <c r="C84" s="92"/>
      <c r="D84" s="92"/>
      <c r="E84" s="92"/>
      <c r="F84" s="92"/>
      <c r="G84" s="92"/>
      <c r="H84" s="92"/>
      <c r="I84" s="93"/>
      <c r="J84" s="94"/>
      <c r="K84" s="305">
        <v>0.05</v>
      </c>
      <c r="L84" s="859">
        <f>N77*K84</f>
        <v>16895.412810631045</v>
      </c>
      <c r="M84" s="860"/>
      <c r="N84" s="51"/>
    </row>
    <row r="85" spans="1:14" ht="15.75" thickBot="1">
      <c r="B85" s="823" t="s">
        <v>953</v>
      </c>
      <c r="C85" s="824"/>
      <c r="D85" s="824"/>
      <c r="E85" s="824"/>
      <c r="F85" s="824"/>
      <c r="G85" s="824"/>
      <c r="H85" s="824"/>
      <c r="I85" s="824"/>
      <c r="J85" s="824"/>
      <c r="K85" s="824"/>
      <c r="L85" s="824"/>
      <c r="M85" s="825"/>
      <c r="N85" s="52">
        <f>L82+L83+L84</f>
        <v>101372.47686378626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439280.73307640711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310</v>
      </c>
      <c r="B36" s="836" t="str">
        <f>VLOOKUP(A36,EQUIPOS!A6:D154,3,FALSE)</f>
        <v>Retroexcavadora A25C</v>
      </c>
      <c r="C36" s="837"/>
      <c r="D36" s="837"/>
      <c r="E36" s="837"/>
      <c r="F36" s="837"/>
      <c r="G36" s="837"/>
      <c r="H36" s="838"/>
      <c r="I36" s="267"/>
      <c r="J36" s="268"/>
      <c r="K36" s="269">
        <f>VLOOKUP(A36,EQUIPOS!A6:D163,4,FALSE)</f>
        <v>119925.07260367421</v>
      </c>
      <c r="L36" s="270"/>
      <c r="M36" s="336">
        <v>3</v>
      </c>
      <c r="N36" s="272">
        <f>K36/M36</f>
        <v>39975.02420122474</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N75*M41</f>
        <v>1487.7009317267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41462.72513295144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443973.60026183899</v>
      </c>
      <c r="N48" s="272">
        <f>K48*M48</f>
        <v>8879.4720052367793</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25124.985381778111</v>
      </c>
      <c r="N49" s="272">
        <f>K49*M49</f>
        <v>11557.493275617931</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398898.59307981248</v>
      </c>
      <c r="N50" s="272">
        <f>K50*M50</f>
        <v>398898.59307981248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419335.5583606672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7">
        <f>VLOOKUP(A58,TRANSPORTE!A1:D117,4,FALSE)</f>
        <v>2.9990560390220535</v>
      </c>
      <c r="M58" s="828"/>
      <c r="N58" s="287">
        <f>K58*L58</f>
        <v>0.83973569092617506</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7">
        <f>VLOOKUP(A59,TRANSPORTE!A1:D117,4,FALSE)</f>
        <v>1225.9744865717296</v>
      </c>
      <c r="M59" s="828"/>
      <c r="N59" s="287">
        <f>K59*L59</f>
        <v>563.94826382299561</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564.78799951392182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14877.009317266999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476240.08081039955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95248.016162079919</v>
      </c>
      <c r="M82" s="858"/>
      <c r="N82" s="51"/>
    </row>
    <row r="83" spans="1:14">
      <c r="B83" s="89" t="s">
        <v>973</v>
      </c>
      <c r="C83" s="90"/>
      <c r="D83" s="90"/>
      <c r="E83" s="90"/>
      <c r="F83" s="90"/>
      <c r="G83" s="90"/>
      <c r="H83" s="90"/>
      <c r="I83" s="87"/>
      <c r="J83" s="88"/>
      <c r="K83" s="304">
        <v>0.05</v>
      </c>
      <c r="L83" s="857">
        <f>N77*K83</f>
        <v>23812.00404051998</v>
      </c>
      <c r="M83" s="858"/>
      <c r="N83" s="51"/>
    </row>
    <row r="84" spans="1:14" ht="15.75" thickBot="1">
      <c r="B84" s="91" t="s">
        <v>974</v>
      </c>
      <c r="C84" s="92"/>
      <c r="D84" s="92"/>
      <c r="E84" s="92"/>
      <c r="F84" s="92"/>
      <c r="G84" s="92"/>
      <c r="H84" s="92"/>
      <c r="I84" s="93"/>
      <c r="J84" s="94"/>
      <c r="K84" s="305">
        <v>0.05</v>
      </c>
      <c r="L84" s="859">
        <f>N77*K84</f>
        <v>23812.00404051998</v>
      </c>
      <c r="M84" s="860"/>
      <c r="N84" s="51"/>
    </row>
    <row r="85" spans="1:14" ht="15.75" thickBot="1">
      <c r="B85" s="823" t="s">
        <v>953</v>
      </c>
      <c r="C85" s="824"/>
      <c r="D85" s="824"/>
      <c r="E85" s="824"/>
      <c r="F85" s="824"/>
      <c r="G85" s="824"/>
      <c r="H85" s="824"/>
      <c r="I85" s="824"/>
      <c r="J85" s="824"/>
      <c r="K85" s="824"/>
      <c r="L85" s="824"/>
      <c r="M85" s="825"/>
      <c r="N85" s="52">
        <f>L82+L83+L84</f>
        <v>142872.02424311987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619112.10505351936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3815.0172440579149</v>
      </c>
      <c r="L36" s="270"/>
      <c r="M36" s="336">
        <v>0.5</v>
      </c>
      <c r="N36" s="272">
        <f>K36/M36</f>
        <v>7630.0344881158298</v>
      </c>
    </row>
    <row r="37" spans="1:14">
      <c r="A37" s="113" t="s">
        <v>320</v>
      </c>
      <c r="B37" s="836" t="str">
        <f>VLOOKUP(A37,EQUIPOS!A7:D154,3,FALSE)</f>
        <v>Retroexcavadora sobre llantas, motor 62HP, Profundidad de excavación de 5.41 metros.</v>
      </c>
      <c r="C37" s="837"/>
      <c r="D37" s="837"/>
      <c r="E37" s="837"/>
      <c r="F37" s="837"/>
      <c r="G37" s="837"/>
      <c r="H37" s="838"/>
      <c r="I37" s="421"/>
      <c r="J37" s="422"/>
      <c r="K37" s="269">
        <f>VLOOKUP(A37,EQUIPOS!A7:D164,4,FALSE)</f>
        <v>119619.91441051685</v>
      </c>
      <c r="L37" s="335"/>
      <c r="M37" s="336">
        <v>1.5</v>
      </c>
      <c r="N37" s="272">
        <f>K37/M37</f>
        <v>79746.60960701124</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N75*M41</f>
        <v>2975.4018634534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90352.045958580464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25124.985381778111</v>
      </c>
      <c r="N48" s="272">
        <f>K48*M48</f>
        <v>14572.491521431304</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129427.80888337972</v>
      </c>
      <c r="N49" s="272">
        <f>K49*M49</f>
        <v>129427.80888337972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144000.30040481102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7">
        <f>VLOOKUP(A58,TRANSPORTE!A1:D117,4,FALSE)</f>
        <v>727.28148541711766</v>
      </c>
      <c r="M58" s="828"/>
      <c r="N58" s="287">
        <f>K58*L58</f>
        <v>727.28148541711766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7">
        <f>VLOOKUP(A59,TRANSPORTE!A1:D117,4,FALSE)</f>
        <v>1225.9744865717296</v>
      </c>
      <c r="M59" s="828"/>
      <c r="N59" s="287">
        <f>K59*L59</f>
        <v>711.06520221160315</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f>
        <v>1438.3466876287207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29754.018634533997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265544.71168555418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53108.942337110842</v>
      </c>
      <c r="M82" s="858"/>
      <c r="N82" s="51"/>
    </row>
    <row r="83" spans="1:14">
      <c r="B83" s="89" t="s">
        <v>973</v>
      </c>
      <c r="C83" s="90"/>
      <c r="D83" s="90"/>
      <c r="E83" s="90"/>
      <c r="F83" s="90"/>
      <c r="G83" s="90"/>
      <c r="H83" s="90"/>
      <c r="I83" s="87"/>
      <c r="J83" s="88"/>
      <c r="K83" s="304">
        <v>0.05</v>
      </c>
      <c r="L83" s="857">
        <f>N77*K83</f>
        <v>13277.235584277711</v>
      </c>
      <c r="M83" s="858"/>
      <c r="N83" s="51"/>
    </row>
    <row r="84" spans="1:14" ht="15.75" thickBot="1">
      <c r="B84" s="91" t="s">
        <v>974</v>
      </c>
      <c r="C84" s="92"/>
      <c r="D84" s="92"/>
      <c r="E84" s="92"/>
      <c r="F84" s="92"/>
      <c r="G84" s="92"/>
      <c r="H84" s="92"/>
      <c r="I84" s="93"/>
      <c r="J84" s="94"/>
      <c r="K84" s="305">
        <v>0.05</v>
      </c>
      <c r="L84" s="859">
        <f>N77*K84</f>
        <v>13277.235584277711</v>
      </c>
      <c r="M84" s="860"/>
      <c r="N84" s="51"/>
    </row>
    <row r="85" spans="1:14" ht="15.75" thickBot="1">
      <c r="B85" s="823" t="s">
        <v>953</v>
      </c>
      <c r="C85" s="824"/>
      <c r="D85" s="824"/>
      <c r="E85" s="824"/>
      <c r="F85" s="824"/>
      <c r="G85" s="824"/>
      <c r="H85" s="824"/>
      <c r="I85" s="824"/>
      <c r="J85" s="824"/>
      <c r="K85" s="824"/>
      <c r="L85" s="824"/>
      <c r="M85" s="825"/>
      <c r="N85" s="52">
        <f>L82+L83+L84</f>
        <v>79663.413505666278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345208.12519122043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3815.0172440579149</v>
      </c>
      <c r="L36" s="270"/>
      <c r="M36" s="336">
        <v>0.5</v>
      </c>
      <c r="N36" s="272">
        <f>K36/M36</f>
        <v>7630.0344881158298</v>
      </c>
    </row>
    <row r="37" spans="1:14">
      <c r="A37" s="113" t="s">
        <v>303</v>
      </c>
      <c r="B37" s="836" t="str">
        <f>VLOOKUP(A37,EQUIPOS!A7:D154,3,FALSE)</f>
        <v>Retrocargador, pala de 1,1 m3 de capacidad, profundidad de excavación de 4.400 mm y una altura de 5.680 mm</v>
      </c>
      <c r="C37" s="837"/>
      <c r="D37" s="837"/>
      <c r="E37" s="837"/>
      <c r="F37" s="837"/>
      <c r="G37" s="837"/>
      <c r="H37" s="838"/>
      <c r="I37" s="421"/>
      <c r="J37" s="422"/>
      <c r="K37" s="269">
        <f>VLOOKUP(A37,EQUIPOS!A7:D164,4,FALSE)</f>
        <v>92372.748318393962</v>
      </c>
      <c r="L37" s="335"/>
      <c r="M37" s="336">
        <v>1.5</v>
      </c>
      <c r="N37" s="272">
        <f>K37/M37</f>
        <v>61581.832212262641</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N75*M41</f>
        <v>2975.4018634534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72187.268563831865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25124.985381778111</v>
      </c>
      <c r="N48" s="272">
        <f>K48*M48</f>
        <v>14572.491521431304</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129427.80888337972</v>
      </c>
      <c r="N49" s="272">
        <f>K49*M49</f>
        <v>129427.80888337972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144000.30040481102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7">
        <f>VLOOKUP(A58,TRANSPORTE!A1:D117,4,FALSE)</f>
        <v>727.28148541711766</v>
      </c>
      <c r="M58" s="828"/>
      <c r="N58" s="287">
        <f>K58*L58</f>
        <v>727.28148541711766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7">
        <f>VLOOKUP(A59,TRANSPORTE!A1:D117,4,FALSE)</f>
        <v>1225.9744865717296</v>
      </c>
      <c r="M59" s="828"/>
      <c r="N59" s="287">
        <f>K59*L59</f>
        <v>711.06520221160315</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1438.3466876287207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29754.018634533997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247379.9342908056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49475.986858161123</v>
      </c>
      <c r="M82" s="858"/>
      <c r="N82" s="51"/>
    </row>
    <row r="83" spans="1:14">
      <c r="B83" s="89" t="s">
        <v>973</v>
      </c>
      <c r="C83" s="90"/>
      <c r="D83" s="90"/>
      <c r="E83" s="90"/>
      <c r="F83" s="90"/>
      <c r="G83" s="90"/>
      <c r="H83" s="90"/>
      <c r="I83" s="87"/>
      <c r="J83" s="88"/>
      <c r="K83" s="304">
        <v>0.05</v>
      </c>
      <c r="L83" s="857">
        <f>N77*K83</f>
        <v>12368.996714540281</v>
      </c>
      <c r="M83" s="858"/>
      <c r="N83" s="51"/>
    </row>
    <row r="84" spans="1:14" ht="15.75" thickBot="1">
      <c r="B84" s="91" t="s">
        <v>974</v>
      </c>
      <c r="C84" s="92"/>
      <c r="D84" s="92"/>
      <c r="E84" s="92"/>
      <c r="F84" s="92"/>
      <c r="G84" s="92"/>
      <c r="H84" s="92"/>
      <c r="I84" s="93"/>
      <c r="J84" s="94"/>
      <c r="K84" s="305">
        <v>0.05</v>
      </c>
      <c r="L84" s="859">
        <f>N77*K84</f>
        <v>12368.996714540281</v>
      </c>
      <c r="M84" s="860"/>
      <c r="N84" s="51"/>
    </row>
    <row r="85" spans="1:14" ht="15.75" thickBot="1">
      <c r="B85" s="823" t="s">
        <v>953</v>
      </c>
      <c r="C85" s="824"/>
      <c r="D85" s="824"/>
      <c r="E85" s="824"/>
      <c r="F85" s="824"/>
      <c r="G85" s="824"/>
      <c r="H85" s="824"/>
      <c r="I85" s="824"/>
      <c r="J85" s="824"/>
      <c r="K85" s="824"/>
      <c r="L85" s="824"/>
      <c r="M85" s="825"/>
      <c r="N85" s="52">
        <f>L82+L83+L84</f>
        <v>74213.980287241677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321593.91457804729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147.22886430720399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11260.917724340816</v>
      </c>
      <c r="N48" s="272">
        <f>K48*M48</f>
        <v>11260.917724340816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11260.917724340816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2944.5772861440796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14352.7238747921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2870.54477495842</v>
      </c>
      <c r="M82" s="858"/>
      <c r="N82" s="51"/>
    </row>
    <row r="83" spans="1:14">
      <c r="B83" s="89" t="s">
        <v>973</v>
      </c>
      <c r="C83" s="90"/>
      <c r="D83" s="90"/>
      <c r="E83" s="90"/>
      <c r="F83" s="90"/>
      <c r="G83" s="90"/>
      <c r="H83" s="90"/>
      <c r="I83" s="87"/>
      <c r="J83" s="88"/>
      <c r="K83" s="304">
        <v>0.05</v>
      </c>
      <c r="L83" s="857">
        <f>N77*K83</f>
        <v>717.63619373960501</v>
      </c>
      <c r="M83" s="858"/>
      <c r="N83" s="51"/>
    </row>
    <row r="84" spans="1:14" ht="15.75" thickBot="1">
      <c r="B84" s="91" t="s">
        <v>974</v>
      </c>
      <c r="C84" s="92"/>
      <c r="D84" s="92"/>
      <c r="E84" s="92"/>
      <c r="F84" s="92"/>
      <c r="G84" s="92"/>
      <c r="H84" s="92"/>
      <c r="I84" s="93"/>
      <c r="J84" s="94"/>
      <c r="K84" s="305">
        <v>0.05</v>
      </c>
      <c r="L84" s="859">
        <f>N77*K84</f>
        <v>717.63619373960501</v>
      </c>
      <c r="M84" s="860"/>
      <c r="N84" s="51"/>
    </row>
    <row r="85" spans="1:14" ht="15.75" thickBot="1">
      <c r="B85" s="823" t="s">
        <v>953</v>
      </c>
      <c r="C85" s="824"/>
      <c r="D85" s="824"/>
      <c r="E85" s="824"/>
      <c r="F85" s="824"/>
      <c r="G85" s="824"/>
      <c r="H85" s="824"/>
      <c r="I85" s="824"/>
      <c r="J85" s="824"/>
      <c r="K85" s="824"/>
      <c r="L85" s="824"/>
      <c r="M85" s="825"/>
      <c r="N85" s="52">
        <f>L82+L83+L84</f>
        <v>4305.81716243763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18658.54103722973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988" t="s">
        <v>944</v>
      </c>
      <c r="D30" s="989"/>
      <c r="E30" s="989"/>
      <c r="F30" s="989"/>
      <c r="G30" s="989"/>
      <c r="H30" s="989"/>
      <c r="I30" s="989"/>
      <c r="J30" s="454"/>
      <c r="K30" s="307"/>
      <c r="L30" s="834" t="s">
        <v>945</v>
      </c>
      <c r="M30" s="835"/>
      <c r="N30" s="71" t="s">
        <v>946</v>
      </c>
    </row>
    <row r="31" spans="1:14" ht="30" customHeight="1" thickBot="1">
      <c r="A31" t="s">
        <v>1845</v>
      </c>
      <c r="B31" s="80" t="s">
        <v>1132</v>
      </c>
      <c r="C31" s="986" t="s">
        <v>2137</v>
      </c>
      <c r="D31" s="987"/>
      <c r="E31" s="987"/>
      <c r="F31" s="987"/>
      <c r="G31" s="987"/>
      <c r="H31" s="987"/>
      <c r="I31" s="987"/>
      <c r="J31" s="987"/>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2231.5513975900499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55329.945602792846</v>
      </c>
      <c r="N48" s="272">
        <f>K48*M48</f>
        <v>60862.940163072133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4789.690114220386</v>
      </c>
      <c r="N49" s="272">
        <f>K49*M49</f>
        <v>5508.1436313534432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461219.74835685903</v>
      </c>
      <c r="N50" s="272">
        <f>K50*M50</f>
        <v>55346.369802823079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4986.9458735502567</v>
      </c>
      <c r="N51" s="272">
        <f>K51*M51</f>
        <v>9973.8917471005134</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80579.017705479899</v>
      </c>
      <c r="N52" s="272">
        <f>K52*M52</f>
        <v>40289.508852739949</v>
      </c>
    </row>
    <row r="53" spans="1:14" ht="15.75" thickBot="1">
      <c r="B53" s="823" t="s">
        <v>953</v>
      </c>
      <c r="C53" s="824"/>
      <c r="D53" s="824"/>
      <c r="E53" s="824"/>
      <c r="F53" s="824"/>
      <c r="G53" s="824"/>
      <c r="H53" s="824"/>
      <c r="I53" s="824"/>
      <c r="J53" s="824"/>
      <c r="K53" s="824"/>
      <c r="L53" s="824"/>
      <c r="M53" s="825"/>
      <c r="N53" s="394">
        <f>SUM(N48:N52)</f>
        <v>171980.85419708909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7">
        <f>VLOOKUP(A58,TRANSPORTE!A1:D117,4,FALSE)</f>
        <v>1225.9744865717296</v>
      </c>
      <c r="M58" s="828"/>
      <c r="N58" s="287">
        <f>K58*L58</f>
        <v>1348.5719352289027</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1348.5719352289027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220192.00548170906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44038.401096341811</v>
      </c>
      <c r="M82" s="858"/>
      <c r="N82" s="51"/>
    </row>
    <row r="83" spans="1:14">
      <c r="B83" s="89" t="s">
        <v>973</v>
      </c>
      <c r="C83" s="90"/>
      <c r="D83" s="90"/>
      <c r="E83" s="90"/>
      <c r="F83" s="90"/>
      <c r="G83" s="90"/>
      <c r="H83" s="90"/>
      <c r="I83" s="87"/>
      <c r="J83" s="88"/>
      <c r="K83" s="304">
        <v>0.05</v>
      </c>
      <c r="L83" s="857">
        <f>N77*K83</f>
        <v>11009.600274085453</v>
      </c>
      <c r="M83" s="858"/>
      <c r="N83" s="51"/>
    </row>
    <row r="84" spans="1:14" ht="15.75" thickBot="1">
      <c r="B84" s="91" t="s">
        <v>974</v>
      </c>
      <c r="C84" s="92"/>
      <c r="D84" s="92"/>
      <c r="E84" s="92"/>
      <c r="F84" s="92"/>
      <c r="G84" s="92"/>
      <c r="H84" s="92"/>
      <c r="I84" s="93"/>
      <c r="J84" s="94"/>
      <c r="K84" s="305">
        <v>0.05</v>
      </c>
      <c r="L84" s="859">
        <f>N77*K84</f>
        <v>11009.600274085453</v>
      </c>
      <c r="M84" s="860"/>
      <c r="N84" s="51"/>
    </row>
    <row r="85" spans="1:14" ht="15.75" thickBot="1">
      <c r="B85" s="823" t="s">
        <v>953</v>
      </c>
      <c r="C85" s="824"/>
      <c r="D85" s="824"/>
      <c r="E85" s="824"/>
      <c r="F85" s="824"/>
      <c r="G85" s="824"/>
      <c r="H85" s="824"/>
      <c r="I85" s="824"/>
      <c r="J85" s="824"/>
      <c r="K85" s="824"/>
      <c r="L85" s="824"/>
      <c r="M85" s="825"/>
      <c r="N85" s="52">
        <f>L82+L83+L84</f>
        <v>66057.601644512717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286249.60712622176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988" t="s">
        <v>944</v>
      </c>
      <c r="D30" s="989"/>
      <c r="E30" s="989"/>
      <c r="F30" s="989"/>
      <c r="G30" s="989"/>
      <c r="H30" s="989"/>
      <c r="I30" s="989"/>
      <c r="J30" s="454"/>
      <c r="K30" s="307"/>
      <c r="L30" s="834" t="s">
        <v>945</v>
      </c>
      <c r="M30" s="835"/>
      <c r="N30" s="71" t="s">
        <v>946</v>
      </c>
    </row>
    <row r="31" spans="1:14" ht="27" customHeight="1" thickBot="1">
      <c r="A31" t="s">
        <v>1845</v>
      </c>
      <c r="B31" s="80" t="s">
        <v>1133</v>
      </c>
      <c r="C31" s="986" t="s">
        <v>2138</v>
      </c>
      <c r="D31" s="987"/>
      <c r="E31" s="987"/>
      <c r="F31" s="987"/>
      <c r="G31" s="987"/>
      <c r="H31" s="987"/>
      <c r="I31" s="987"/>
      <c r="J31" s="987"/>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2231.5513975900499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55329.945602792846</v>
      </c>
      <c r="N48" s="272">
        <f>K48*M48</f>
        <v>60862.940163072133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4789.690114220386</v>
      </c>
      <c r="N49" s="272">
        <f>K49*M49</f>
        <v>5508.1436313534432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461219.74835685903</v>
      </c>
      <c r="N50" s="272">
        <f>K50*M50</f>
        <v>55346.369802823079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4986.9458735502567</v>
      </c>
      <c r="N51" s="272">
        <f>K51*M51</f>
        <v>9973.8917471005134</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126205.76732818421</v>
      </c>
      <c r="N52" s="272">
        <f>K52*M52</f>
        <v>63102.883664092107</v>
      </c>
    </row>
    <row r="53" spans="1:14" ht="15.75" thickBot="1">
      <c r="B53" s="823" t="s">
        <v>953</v>
      </c>
      <c r="C53" s="824"/>
      <c r="D53" s="824"/>
      <c r="E53" s="824"/>
      <c r="F53" s="824"/>
      <c r="G53" s="824"/>
      <c r="H53" s="824"/>
      <c r="I53" s="824"/>
      <c r="J53" s="824"/>
      <c r="K53" s="824"/>
      <c r="L53" s="824"/>
      <c r="M53" s="825"/>
      <c r="N53" s="394">
        <f>SUM(N48:N52)</f>
        <v>194794.22900844127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7">
        <f>VLOOKUP(A58,TRANSPORTE!A1:D117,4,FALSE)</f>
        <v>1225.9744865717296</v>
      </c>
      <c r="M58" s="828"/>
      <c r="N58" s="287">
        <f>K58*L58</f>
        <v>1348.5719352289027</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1348.5719352289027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243005.38029306123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48601.076058612249</v>
      </c>
      <c r="M82" s="858"/>
      <c r="N82" s="51"/>
    </row>
    <row r="83" spans="1:14">
      <c r="B83" s="89" t="s">
        <v>973</v>
      </c>
      <c r="C83" s="90"/>
      <c r="D83" s="90"/>
      <c r="E83" s="90"/>
      <c r="F83" s="90"/>
      <c r="G83" s="90"/>
      <c r="H83" s="90"/>
      <c r="I83" s="87"/>
      <c r="J83" s="88"/>
      <c r="K83" s="304">
        <v>0.05</v>
      </c>
      <c r="L83" s="857">
        <f>N77*K83</f>
        <v>12150.269014653062</v>
      </c>
      <c r="M83" s="858"/>
      <c r="N83" s="51"/>
    </row>
    <row r="84" spans="1:14" ht="15.75" thickBot="1">
      <c r="B84" s="91" t="s">
        <v>974</v>
      </c>
      <c r="C84" s="92"/>
      <c r="D84" s="92"/>
      <c r="E84" s="92"/>
      <c r="F84" s="92"/>
      <c r="G84" s="92"/>
      <c r="H84" s="92"/>
      <c r="I84" s="93"/>
      <c r="J84" s="94"/>
      <c r="K84" s="305">
        <v>0.05</v>
      </c>
      <c r="L84" s="859">
        <f>N77*K84</f>
        <v>12150.269014653062</v>
      </c>
      <c r="M84" s="860"/>
      <c r="N84" s="51"/>
    </row>
    <row r="85" spans="1:14" ht="15.75" thickBot="1">
      <c r="B85" s="823" t="s">
        <v>953</v>
      </c>
      <c r="C85" s="824"/>
      <c r="D85" s="824"/>
      <c r="E85" s="824"/>
      <c r="F85" s="824"/>
      <c r="G85" s="824"/>
      <c r="H85" s="824"/>
      <c r="I85" s="824"/>
      <c r="J85" s="824"/>
      <c r="K85" s="824"/>
      <c r="L85" s="824"/>
      <c r="M85" s="825"/>
      <c r="N85" s="52">
        <f>L82+L83+L84</f>
        <v>72901.61408791838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315906.99438097962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988" t="s">
        <v>944</v>
      </c>
      <c r="D30" s="989"/>
      <c r="E30" s="989"/>
      <c r="F30" s="989"/>
      <c r="G30" s="989"/>
      <c r="H30" s="989"/>
      <c r="I30" s="989"/>
      <c r="J30" s="454"/>
      <c r="K30" s="307"/>
      <c r="L30" s="834" t="s">
        <v>945</v>
      </c>
      <c r="M30" s="835"/>
      <c r="N30" s="71" t="s">
        <v>946</v>
      </c>
    </row>
    <row r="31" spans="1:14" ht="27" customHeight="1" thickBot="1">
      <c r="A31" t="s">
        <v>1845</v>
      </c>
      <c r="B31" s="80" t="s">
        <v>1680</v>
      </c>
      <c r="C31" s="986" t="s">
        <v>2139</v>
      </c>
      <c r="D31" s="987"/>
      <c r="E31" s="987"/>
      <c r="F31" s="987"/>
      <c r="G31" s="987"/>
      <c r="H31" s="987"/>
      <c r="I31" s="987"/>
      <c r="J31" s="987"/>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2231.5513975900499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55329.945602792846</v>
      </c>
      <c r="N48" s="272">
        <f>K48*M48</f>
        <v>60862.940163072133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4789.690114220386</v>
      </c>
      <c r="N49" s="272">
        <f>K49*M49</f>
        <v>5508.1436313534432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461219.74835685903</v>
      </c>
      <c r="N50" s="272">
        <f>K50*M50</f>
        <v>55346.369802823079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4986.9458735502567</v>
      </c>
      <c r="N51" s="272">
        <f>K51*M51</f>
        <v>9973.8917471005134</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151447.1446244258</v>
      </c>
      <c r="N52" s="272">
        <f>K52*M52</f>
        <v>75723.572312212898</v>
      </c>
    </row>
    <row r="53" spans="1:14" ht="15.75" thickBot="1">
      <c r="B53" s="823" t="s">
        <v>953</v>
      </c>
      <c r="C53" s="824"/>
      <c r="D53" s="824"/>
      <c r="E53" s="824"/>
      <c r="F53" s="824"/>
      <c r="G53" s="824"/>
      <c r="H53" s="824"/>
      <c r="I53" s="824"/>
      <c r="J53" s="824"/>
      <c r="K53" s="824"/>
      <c r="L53" s="824"/>
      <c r="M53" s="825"/>
      <c r="N53" s="394">
        <f>SUM(N48:N52)</f>
        <v>207414.91765656206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7">
        <f>VLOOKUP(A58,TRANSPORTE!A1:D117,4,FALSE)</f>
        <v>1225.9744865717296</v>
      </c>
      <c r="M58" s="828"/>
      <c r="N58" s="287">
        <f>K58*L58</f>
        <v>1348.5719352289027</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1348.5719352289027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255626.06894118202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51125.213788236404</v>
      </c>
      <c r="M82" s="858"/>
      <c r="N82" s="51"/>
    </row>
    <row r="83" spans="1:14">
      <c r="B83" s="89" t="s">
        <v>973</v>
      </c>
      <c r="C83" s="90"/>
      <c r="D83" s="90"/>
      <c r="E83" s="90"/>
      <c r="F83" s="90"/>
      <c r="G83" s="90"/>
      <c r="H83" s="90"/>
      <c r="I83" s="87"/>
      <c r="J83" s="88"/>
      <c r="K83" s="304">
        <v>0.05</v>
      </c>
      <c r="L83" s="857">
        <f>N77*K83</f>
        <v>12781.303447059101</v>
      </c>
      <c r="M83" s="858"/>
      <c r="N83" s="51"/>
    </row>
    <row r="84" spans="1:14" ht="15.75" thickBot="1">
      <c r="B84" s="91" t="s">
        <v>974</v>
      </c>
      <c r="C84" s="92"/>
      <c r="D84" s="92"/>
      <c r="E84" s="92"/>
      <c r="F84" s="92"/>
      <c r="G84" s="92"/>
      <c r="H84" s="92"/>
      <c r="I84" s="93"/>
      <c r="J84" s="94"/>
      <c r="K84" s="305">
        <v>0.05</v>
      </c>
      <c r="L84" s="859">
        <f>N77*K84</f>
        <v>12781.303447059101</v>
      </c>
      <c r="M84" s="860"/>
      <c r="N84" s="51"/>
    </row>
    <row r="85" spans="1:14" ht="15.75" thickBot="1">
      <c r="B85" s="823" t="s">
        <v>953</v>
      </c>
      <c r="C85" s="824"/>
      <c r="D85" s="824"/>
      <c r="E85" s="824"/>
      <c r="F85" s="824"/>
      <c r="G85" s="824"/>
      <c r="H85" s="824"/>
      <c r="I85" s="824"/>
      <c r="J85" s="824"/>
      <c r="K85" s="824"/>
      <c r="L85" s="824"/>
      <c r="M85" s="825"/>
      <c r="N85" s="52">
        <f>L82+L83+L84</f>
        <v>76687.820682354606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332313.88962353661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988" t="s">
        <v>944</v>
      </c>
      <c r="D30" s="989"/>
      <c r="E30" s="989"/>
      <c r="F30" s="989"/>
      <c r="G30" s="989"/>
      <c r="H30" s="989"/>
      <c r="I30" s="989"/>
      <c r="J30" s="454"/>
      <c r="K30" s="307"/>
      <c r="L30" s="834" t="s">
        <v>945</v>
      </c>
      <c r="M30" s="835"/>
      <c r="N30" s="71" t="s">
        <v>946</v>
      </c>
    </row>
    <row r="31" spans="1:14" ht="28.5" customHeight="1" thickBot="1">
      <c r="A31" t="s">
        <v>1845</v>
      </c>
      <c r="B31" s="80" t="s">
        <v>1681</v>
      </c>
      <c r="C31" s="986" t="s">
        <v>2140</v>
      </c>
      <c r="D31" s="987"/>
      <c r="E31" s="987"/>
      <c r="F31" s="987"/>
      <c r="G31" s="987"/>
      <c r="H31" s="987"/>
      <c r="I31" s="987"/>
      <c r="J31" s="987"/>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2231.5513975900499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55329.945602792846</v>
      </c>
      <c r="N48" s="272">
        <f>K48*M48</f>
        <v>60862.940163072133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4789.690114220386</v>
      </c>
      <c r="N49" s="272">
        <f>K49*M49</f>
        <v>5508.1436313534432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461219.74835685903</v>
      </c>
      <c r="N50" s="272">
        <f>K50*M50</f>
        <v>55346.369802823079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4986.9458735502567</v>
      </c>
      <c r="N51" s="272">
        <f>K51*M51</f>
        <v>9973.8917471005134</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333726.53003564919</v>
      </c>
      <c r="N52" s="272">
        <f>K52*M52</f>
        <v>166863.2650178246</v>
      </c>
    </row>
    <row r="53" spans="1:14" ht="15.75" thickBot="1">
      <c r="B53" s="823" t="s">
        <v>953</v>
      </c>
      <c r="C53" s="824"/>
      <c r="D53" s="824"/>
      <c r="E53" s="824"/>
      <c r="F53" s="824"/>
      <c r="G53" s="824"/>
      <c r="H53" s="824"/>
      <c r="I53" s="824"/>
      <c r="J53" s="824"/>
      <c r="K53" s="824"/>
      <c r="L53" s="824"/>
      <c r="M53" s="825"/>
      <c r="N53" s="394">
        <f>SUM(N48:N52)</f>
        <v>298554.61036217376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7">
        <f>VLOOKUP(A58,TRANSPORTE!A1:D117,4,FALSE)</f>
        <v>1225.9744865717296</v>
      </c>
      <c r="M58" s="828"/>
      <c r="N58" s="287">
        <f>K58*L58</f>
        <v>1348.5719352289027</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1348.5719352289027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44631.027951800992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346765.76164679369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69353.152329358738</v>
      </c>
      <c r="M82" s="858"/>
      <c r="N82" s="51"/>
    </row>
    <row r="83" spans="1:14">
      <c r="B83" s="89" t="s">
        <v>973</v>
      </c>
      <c r="C83" s="90"/>
      <c r="D83" s="90"/>
      <c r="E83" s="90"/>
      <c r="F83" s="90"/>
      <c r="G83" s="90"/>
      <c r="H83" s="90"/>
      <c r="I83" s="87"/>
      <c r="J83" s="88"/>
      <c r="K83" s="304">
        <v>0.05</v>
      </c>
      <c r="L83" s="857">
        <f>N77*K83</f>
        <v>17338.288082339684</v>
      </c>
      <c r="M83" s="858"/>
      <c r="N83" s="51"/>
    </row>
    <row r="84" spans="1:14" ht="15.75" thickBot="1">
      <c r="B84" s="91" t="s">
        <v>974</v>
      </c>
      <c r="C84" s="92"/>
      <c r="D84" s="92"/>
      <c r="E84" s="92"/>
      <c r="F84" s="92"/>
      <c r="G84" s="92"/>
      <c r="H84" s="92"/>
      <c r="I84" s="93"/>
      <c r="J84" s="94"/>
      <c r="K84" s="305">
        <v>0.05</v>
      </c>
      <c r="L84" s="859">
        <f>N77*K84</f>
        <v>17338.288082339684</v>
      </c>
      <c r="M84" s="860"/>
      <c r="N84" s="51"/>
    </row>
    <row r="85" spans="1:14" ht="15.75" thickBot="1">
      <c r="B85" s="823" t="s">
        <v>953</v>
      </c>
      <c r="C85" s="824"/>
      <c r="D85" s="824"/>
      <c r="E85" s="824"/>
      <c r="F85" s="824"/>
      <c r="G85" s="824"/>
      <c r="H85" s="824"/>
      <c r="I85" s="824"/>
      <c r="J85" s="824"/>
      <c r="K85" s="824"/>
      <c r="L85" s="824"/>
      <c r="M85" s="825"/>
      <c r="N85" s="52">
        <f>L82+L83+L84</f>
        <v>104029.72849403811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450795.4901408318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7"/>
      <c r="J36" s="268"/>
      <c r="K36" s="269">
        <f>VLOOKUP(A36,EQUIPOS!A6:D163,4,FALSE)</f>
        <v>3641.6073693280064</v>
      </c>
      <c r="L36" s="270"/>
      <c r="M36" s="336">
        <v>1</v>
      </c>
      <c r="N36" s="272">
        <f>K36*M36</f>
        <v>3641.6073693280064</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3796.3137725900497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7437.9211419180556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51667.937644567923</v>
      </c>
      <c r="N48" s="272">
        <f t="shared" ref="N48:N53" si="0">K48*M48</f>
        <v>26040.640572862234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4986.9458735502567</v>
      </c>
      <c r="N49" s="272">
        <f t="shared" si="0"/>
        <v>9973.8917471005134</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41.408661876427168</v>
      </c>
      <c r="N50" s="272">
        <f t="shared" si="0"/>
        <v>4596.3614682834159</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52656.342826993285</v>
      </c>
      <c r="N51" s="272">
        <f t="shared" si="0"/>
        <v>21062.537130797315</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57187.835689594365</v>
      </c>
      <c r="N52" s="273">
        <f t="shared" si="0"/>
        <v>21617.00189066667</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441.93598514450082</v>
      </c>
      <c r="N53" s="273">
        <f t="shared" si="0"/>
        <v>68942.013682542121</v>
      </c>
    </row>
    <row r="54" spans="1:14">
      <c r="B54" s="320"/>
      <c r="C54" s="317"/>
      <c r="D54" s="317"/>
      <c r="E54" s="317"/>
      <c r="F54" s="317"/>
      <c r="G54" s="317"/>
      <c r="H54" s="317"/>
      <c r="I54" s="317"/>
      <c r="J54" s="311"/>
      <c r="K54" s="44"/>
      <c r="L54" s="318"/>
      <c r="M54" s="426"/>
      <c r="N54" s="273"/>
    </row>
    <row r="55" spans="1:14" ht="15.75" thickBot="1">
      <c r="B55" s="829" t="s">
        <v>953</v>
      </c>
      <c r="C55" s="830"/>
      <c r="D55" s="830"/>
      <c r="E55" s="830"/>
      <c r="F55" s="830"/>
      <c r="G55" s="830"/>
      <c r="H55" s="830"/>
      <c r="I55" s="830"/>
      <c r="J55" s="830"/>
      <c r="K55" s="830"/>
      <c r="L55" s="830"/>
      <c r="M55" s="831"/>
      <c r="N55" s="104">
        <f>SUM(N48:N54)</f>
        <v>152232.44649225226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7">
        <f>VLOOKUP(A60,TRANSPORTE!A1:D117,4,FALSE)</f>
        <v>1225.9744865717296</v>
      </c>
      <c r="M60" s="828"/>
      <c r="N60" s="287">
        <f>K60*L60</f>
        <v>490.38979462869185</v>
      </c>
    </row>
    <row r="61" spans="1:14">
      <c r="A61" t="s">
        <v>1229</v>
      </c>
      <c r="B61" s="46" t="str">
        <f>VLOOKUP(A61,TRANSPORTE!A1:D117,3,FALSE)</f>
        <v>Transporte de arena</v>
      </c>
      <c r="C61" s="47"/>
      <c r="D61" s="47"/>
      <c r="E61" s="47"/>
      <c r="F61" s="47"/>
      <c r="G61" s="47"/>
      <c r="H61" s="311" t="s">
        <v>339</v>
      </c>
      <c r="I61" s="279">
        <v>0.378</v>
      </c>
      <c r="J61" s="286">
        <v>1</v>
      </c>
      <c r="K61" s="279">
        <f>I61*J61</f>
        <v>0.378</v>
      </c>
      <c r="L61" s="827">
        <f>VLOOKUP(A61,TRANSPORTE!A1:D117,4,FALSE)</f>
        <v>1225.9744865717296</v>
      </c>
      <c r="M61" s="828"/>
      <c r="N61" s="287">
        <f t="shared" ref="N61:N62" si="1">K61*L61</f>
        <v>463.41835592411377</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7">
        <f>VLOOKUP(A62,TRANSPORTE!A1:D117,4,FALSE)</f>
        <v>1225.9744865717296</v>
      </c>
      <c r="M62" s="828"/>
      <c r="N62" s="287">
        <f t="shared" si="1"/>
        <v>617.89114123215177</v>
      </c>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1571.6992917849575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75926.27545180099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237168.34237775626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47433.668475551254</v>
      </c>
      <c r="M84" s="858"/>
      <c r="N84" s="51"/>
    </row>
    <row r="85" spans="1:14">
      <c r="B85" s="89" t="s">
        <v>973</v>
      </c>
      <c r="C85" s="90"/>
      <c r="D85" s="90"/>
      <c r="E85" s="90"/>
      <c r="F85" s="90"/>
      <c r="G85" s="90"/>
      <c r="H85" s="90"/>
      <c r="I85" s="87"/>
      <c r="J85" s="88"/>
      <c r="K85" s="304">
        <v>0.05</v>
      </c>
      <c r="L85" s="857">
        <f>N79*K85</f>
        <v>11858.417118887814</v>
      </c>
      <c r="M85" s="858"/>
      <c r="N85" s="51"/>
    </row>
    <row r="86" spans="1:14" ht="15.75" thickBot="1">
      <c r="B86" s="91" t="s">
        <v>974</v>
      </c>
      <c r="C86" s="92"/>
      <c r="D86" s="92"/>
      <c r="E86" s="92"/>
      <c r="F86" s="92"/>
      <c r="G86" s="92"/>
      <c r="H86" s="92"/>
      <c r="I86" s="93"/>
      <c r="J86" s="94"/>
      <c r="K86" s="305">
        <v>0.05</v>
      </c>
      <c r="L86" s="859">
        <f>N79*K86</f>
        <v>11858.417118887814</v>
      </c>
      <c r="M86" s="860"/>
      <c r="N86" s="51"/>
    </row>
    <row r="87" spans="1:14" ht="15.75" thickBot="1">
      <c r="B87" s="823" t="s">
        <v>953</v>
      </c>
      <c r="C87" s="824"/>
      <c r="D87" s="824"/>
      <c r="E87" s="824"/>
      <c r="F87" s="824"/>
      <c r="G87" s="824"/>
      <c r="H87" s="824"/>
      <c r="I87" s="824"/>
      <c r="J87" s="824"/>
      <c r="K87" s="824"/>
      <c r="L87" s="824"/>
      <c r="M87" s="825"/>
      <c r="N87" s="52">
        <f>L84+L85+L86</f>
        <v>71150.502713326874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308318.84509108315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1472.28864307204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1708.9466671703865</v>
      </c>
      <c r="N48" s="272">
        <f>K48*M48</f>
        <v>854.47333358519325</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379194.78494477522</v>
      </c>
      <c r="N49" s="272">
        <f>K49*M49</f>
        <v>382986.732794223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4986.9458735502567</v>
      </c>
      <c r="N50" s="272">
        <f>K50*M50</f>
        <v>1496.0837620650771</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29" t="s">
        <v>953</v>
      </c>
      <c r="C55" s="830"/>
      <c r="D55" s="830"/>
      <c r="E55" s="830"/>
      <c r="F55" s="830"/>
      <c r="G55" s="830"/>
      <c r="H55" s="830"/>
      <c r="I55" s="830"/>
      <c r="J55" s="830"/>
      <c r="K55" s="830"/>
      <c r="L55" s="830"/>
      <c r="M55" s="831"/>
      <c r="N55" s="104">
        <f>SUM(N48:N54)</f>
        <v>385337.2898898733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7">
        <f>VLOOKUP(A60,TRANSPORTE!A1:D117,4,FALSE)</f>
        <v>1225.9744865717296</v>
      </c>
      <c r="M60" s="828"/>
      <c r="N60" s="287">
        <f>K60*L60</f>
        <v>1238.2342314374469</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1238.2342314374469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29445.772861440797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417493.58562582359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83498.717125164723</v>
      </c>
      <c r="M84" s="858"/>
      <c r="N84" s="51"/>
    </row>
    <row r="85" spans="1:14">
      <c r="B85" s="89" t="s">
        <v>973</v>
      </c>
      <c r="C85" s="90"/>
      <c r="D85" s="90"/>
      <c r="E85" s="90"/>
      <c r="F85" s="90"/>
      <c r="G85" s="90"/>
      <c r="H85" s="90"/>
      <c r="I85" s="87"/>
      <c r="J85" s="88"/>
      <c r="K85" s="304">
        <v>0.05</v>
      </c>
      <c r="L85" s="857">
        <f>N79*K85</f>
        <v>20874.679281291181</v>
      </c>
      <c r="M85" s="858"/>
      <c r="N85" s="51"/>
    </row>
    <row r="86" spans="1:14" ht="15.75" thickBot="1">
      <c r="B86" s="91" t="s">
        <v>974</v>
      </c>
      <c r="C86" s="92"/>
      <c r="D86" s="92"/>
      <c r="E86" s="92"/>
      <c r="F86" s="92"/>
      <c r="G86" s="92"/>
      <c r="H86" s="92"/>
      <c r="I86" s="93"/>
      <c r="J86" s="94"/>
      <c r="K86" s="305">
        <v>0.05</v>
      </c>
      <c r="L86" s="859">
        <f>N79*K86</f>
        <v>20874.679281291181</v>
      </c>
      <c r="M86" s="860"/>
      <c r="N86" s="51"/>
    </row>
    <row r="87" spans="1:14" ht="15.75" thickBot="1">
      <c r="B87" s="823" t="s">
        <v>953</v>
      </c>
      <c r="C87" s="824"/>
      <c r="D87" s="824"/>
      <c r="E87" s="824"/>
      <c r="F87" s="824"/>
      <c r="G87" s="824"/>
      <c r="H87" s="824"/>
      <c r="I87" s="824"/>
      <c r="J87" s="824"/>
      <c r="K87" s="824"/>
      <c r="L87" s="824"/>
      <c r="M87" s="825"/>
      <c r="N87" s="52">
        <f>L84+L85+L86</f>
        <v>125248.07568774707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542741.66131357069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9.25" customHeight="1" thickBot="1">
      <c r="A31" t="s">
        <v>1845</v>
      </c>
      <c r="B31" s="80" t="s">
        <v>1135</v>
      </c>
      <c r="C31" s="963" t="s">
        <v>2143</v>
      </c>
      <c r="D31" s="964"/>
      <c r="E31" s="964"/>
      <c r="F31" s="964"/>
      <c r="G31" s="964"/>
      <c r="H31" s="964"/>
      <c r="I31" s="964"/>
      <c r="J31" s="990"/>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77.289077871469317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1708.9466671703865</v>
      </c>
      <c r="N48" s="272">
        <f>K48*M48</f>
        <v>85.44733335851933</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34883.99974833068</v>
      </c>
      <c r="N49" s="272">
        <f>K49*M49</f>
        <v>34883.99974833068</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34969.447081689199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1545.7815574293863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36592.517716990056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7318.503543398012</v>
      </c>
      <c r="M84" s="858"/>
      <c r="N84" s="51"/>
    </row>
    <row r="85" spans="1:14">
      <c r="B85" s="89" t="s">
        <v>973</v>
      </c>
      <c r="C85" s="90"/>
      <c r="D85" s="90"/>
      <c r="E85" s="90"/>
      <c r="F85" s="90"/>
      <c r="G85" s="90"/>
      <c r="H85" s="90"/>
      <c r="I85" s="87"/>
      <c r="J85" s="88"/>
      <c r="K85" s="304">
        <v>0.05</v>
      </c>
      <c r="L85" s="857">
        <f>N79*K85</f>
        <v>1829.625885849503</v>
      </c>
      <c r="M85" s="858"/>
      <c r="N85" s="51"/>
    </row>
    <row r="86" spans="1:14" ht="15.75" thickBot="1">
      <c r="B86" s="91" t="s">
        <v>974</v>
      </c>
      <c r="C86" s="92"/>
      <c r="D86" s="92"/>
      <c r="E86" s="92"/>
      <c r="F86" s="92"/>
      <c r="G86" s="92"/>
      <c r="H86" s="92"/>
      <c r="I86" s="93"/>
      <c r="J86" s="94"/>
      <c r="K86" s="305">
        <v>0.05</v>
      </c>
      <c r="L86" s="859">
        <f>N79*K86</f>
        <v>1829.625885849503</v>
      </c>
      <c r="M86" s="860"/>
      <c r="N86" s="51"/>
    </row>
    <row r="87" spans="1:14" ht="15.75" thickBot="1">
      <c r="B87" s="823" t="s">
        <v>953</v>
      </c>
      <c r="C87" s="824"/>
      <c r="D87" s="824"/>
      <c r="E87" s="824"/>
      <c r="F87" s="824"/>
      <c r="G87" s="824"/>
      <c r="H87" s="824"/>
      <c r="I87" s="824"/>
      <c r="J87" s="824"/>
      <c r="K87" s="824"/>
      <c r="L87" s="824"/>
      <c r="M87" s="825"/>
      <c r="N87" s="52">
        <f>L84+L85+L86</f>
        <v>10977.755315097016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47570.273032087076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1683</v>
      </c>
      <c r="C31" s="963" t="s">
        <v>2144</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3815.0172440579149</v>
      </c>
      <c r="L36" s="270"/>
      <c r="M36" s="336">
        <v>1.25</v>
      </c>
      <c r="N36" s="272">
        <f>K36/M36</f>
        <v>3052.0137952463319</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2098.1935930720401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5150.2073883183721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16142.663213664473</v>
      </c>
      <c r="N48" s="272">
        <f>K48*M48</f>
        <v>8071.3316068322365</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1708.9466671703865</v>
      </c>
      <c r="N49" s="272">
        <f>K49*M49</f>
        <v>854.47333358519325</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379194.78494477522</v>
      </c>
      <c r="N50" s="272">
        <f>K50*M50</f>
        <v>382986.732794223</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4986.9458735502567</v>
      </c>
      <c r="N51" s="272">
        <f>K51*M51</f>
        <v>1496.0837620650771</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393408.62149670551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7">
        <f>VLOOKUP(A58,TRANSPORTE!A1:D117,4,FALSE)</f>
        <v>1225.9744865717296</v>
      </c>
      <c r="M58" s="828"/>
      <c r="N58" s="287">
        <f>K58*L58</f>
        <v>1238.2342314374469</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7">
        <f>VLOOKUP(A59,TRANSPORTE!A1:D117,4,FALSE)</f>
        <v>1225.9744865717296</v>
      </c>
      <c r="M59" s="828"/>
      <c r="N59" s="287">
        <f>K59*L59</f>
        <v>612.98724328586479</v>
      </c>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1851.2214747233115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41963.871861440799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442373.92222118797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88474.784444237594</v>
      </c>
      <c r="M82" s="858"/>
      <c r="N82" s="51"/>
    </row>
    <row r="83" spans="1:14">
      <c r="B83" s="89" t="s">
        <v>973</v>
      </c>
      <c r="C83" s="90"/>
      <c r="D83" s="90"/>
      <c r="E83" s="90"/>
      <c r="F83" s="90"/>
      <c r="G83" s="90"/>
      <c r="H83" s="90"/>
      <c r="I83" s="87"/>
      <c r="J83" s="88"/>
      <c r="K83" s="304">
        <v>0.05</v>
      </c>
      <c r="L83" s="857">
        <f>N77*K83</f>
        <v>22118.696111059398</v>
      </c>
      <c r="M83" s="858"/>
      <c r="N83" s="51"/>
    </row>
    <row r="84" spans="1:14" ht="15.75" thickBot="1">
      <c r="B84" s="91" t="s">
        <v>974</v>
      </c>
      <c r="C84" s="92"/>
      <c r="D84" s="92"/>
      <c r="E84" s="92"/>
      <c r="F84" s="92"/>
      <c r="G84" s="92"/>
      <c r="H84" s="92"/>
      <c r="I84" s="93"/>
      <c r="J84" s="94"/>
      <c r="K84" s="305">
        <v>0.05</v>
      </c>
      <c r="L84" s="859">
        <f>N77*K84</f>
        <v>22118.696111059398</v>
      </c>
      <c r="M84" s="860"/>
      <c r="N84" s="51"/>
    </row>
    <row r="85" spans="1:14" ht="15.75" thickBot="1">
      <c r="B85" s="823" t="s">
        <v>953</v>
      </c>
      <c r="C85" s="824"/>
      <c r="D85" s="824"/>
      <c r="E85" s="824"/>
      <c r="F85" s="824"/>
      <c r="G85" s="824"/>
      <c r="H85" s="824"/>
      <c r="I85" s="824"/>
      <c r="J85" s="824"/>
      <c r="K85" s="824"/>
      <c r="L85" s="824"/>
      <c r="M85" s="825"/>
      <c r="N85" s="52">
        <f>L82+L83+L84</f>
        <v>132712.17666635639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575086.09888754436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1.5" customHeight="1" thickBot="1">
      <c r="A31" t="s">
        <v>1845</v>
      </c>
      <c r="B31" s="80" t="s">
        <v>1684</v>
      </c>
      <c r="C31" s="963" t="s">
        <v>2145</v>
      </c>
      <c r="D31" s="964"/>
      <c r="E31" s="964"/>
      <c r="F31" s="964"/>
      <c r="G31" s="964"/>
      <c r="H31" s="964"/>
      <c r="I31" s="964"/>
      <c r="J31" s="990"/>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3815.0172440579149</v>
      </c>
      <c r="L36" s="270"/>
      <c r="M36" s="336">
        <v>18.75</v>
      </c>
      <c r="N36" s="272">
        <f>K36/M36</f>
        <v>203.46758634975546</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119.016074538136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322.48366088789146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16142.663213664473</v>
      </c>
      <c r="N48" s="272">
        <f>K48*M48</f>
        <v>807.13316068322365</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1708.9466671703865</v>
      </c>
      <c r="N49" s="272">
        <f>K49*M49</f>
        <v>85.44733335851933</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34883.99974833068</v>
      </c>
      <c r="N50" s="272">
        <f>K50*M50</f>
        <v>34883.99974833068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35776.580242372424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7">
        <f>VLOOKUP(A58,TRANSPORTE!A1:D117,4,FALSE)</f>
        <v>1225.9744865717296</v>
      </c>
      <c r="M58" s="828"/>
      <c r="N58" s="287">
        <f>K58*L58</f>
        <v>61.298724328586481</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61.298724328586481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2380.3214907627198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38540.684118351623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7708.1368236703247</v>
      </c>
      <c r="M82" s="858"/>
      <c r="N82" s="51"/>
    </row>
    <row r="83" spans="1:14">
      <c r="B83" s="89" t="s">
        <v>973</v>
      </c>
      <c r="C83" s="90"/>
      <c r="D83" s="90"/>
      <c r="E83" s="90"/>
      <c r="F83" s="90"/>
      <c r="G83" s="90"/>
      <c r="H83" s="90"/>
      <c r="I83" s="87"/>
      <c r="J83" s="88"/>
      <c r="K83" s="304">
        <v>0.05</v>
      </c>
      <c r="L83" s="857">
        <f>N77*K83</f>
        <v>1927.0342059175812</v>
      </c>
      <c r="M83" s="858"/>
      <c r="N83" s="51"/>
    </row>
    <row r="84" spans="1:14" ht="15.75" thickBot="1">
      <c r="B84" s="91" t="s">
        <v>974</v>
      </c>
      <c r="C84" s="92"/>
      <c r="D84" s="92"/>
      <c r="E84" s="92"/>
      <c r="F84" s="92"/>
      <c r="G84" s="92"/>
      <c r="H84" s="92"/>
      <c r="I84" s="93"/>
      <c r="J84" s="94"/>
      <c r="K84" s="305">
        <v>0.05</v>
      </c>
      <c r="L84" s="859">
        <f>N77*K84</f>
        <v>1927.0342059175812</v>
      </c>
      <c r="M84" s="860"/>
      <c r="N84" s="51"/>
    </row>
    <row r="85" spans="1:14" ht="15.75" thickBot="1">
      <c r="B85" s="823" t="s">
        <v>953</v>
      </c>
      <c r="C85" s="824"/>
      <c r="D85" s="824"/>
      <c r="E85" s="824"/>
      <c r="F85" s="824"/>
      <c r="G85" s="824"/>
      <c r="H85" s="824"/>
      <c r="I85" s="824"/>
      <c r="J85" s="824"/>
      <c r="K85" s="824"/>
      <c r="L85" s="824"/>
      <c r="M85" s="825"/>
      <c r="N85" s="52">
        <f>L82+L83+L84</f>
        <v>11562.205235505488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50102.889353857114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147.22886430720399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379194.78494477522</v>
      </c>
      <c r="N48" s="272">
        <f>K48*M48</f>
        <v>26543.634946134269</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4986.9458735502567</v>
      </c>
      <c r="N49" s="272">
        <f>K49*M49</f>
        <v>1496.0837620650771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28039.718708199347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7">
        <f>VLOOKUP(A58,TRANSPORTE!A1:D117,4,FALSE)</f>
        <v>1225.9744865717296</v>
      </c>
      <c r="M58" s="828"/>
      <c r="N58" s="287">
        <f>K58*L58</f>
        <v>85.818214060021077</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85.818214060021077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2944.5772861440796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31217.34307271065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6243.4686145421301</v>
      </c>
      <c r="M82" s="858"/>
      <c r="N82" s="51"/>
    </row>
    <row r="83" spans="1:14">
      <c r="B83" s="89" t="s">
        <v>973</v>
      </c>
      <c r="C83" s="90"/>
      <c r="D83" s="90"/>
      <c r="E83" s="90"/>
      <c r="F83" s="90"/>
      <c r="G83" s="90"/>
      <c r="H83" s="90"/>
      <c r="I83" s="87"/>
      <c r="J83" s="88"/>
      <c r="K83" s="304">
        <v>0.05</v>
      </c>
      <c r="L83" s="857">
        <f>N77*K83</f>
        <v>1560.8671536355325</v>
      </c>
      <c r="M83" s="858"/>
      <c r="N83" s="51"/>
    </row>
    <row r="84" spans="1:14" ht="15.75" thickBot="1">
      <c r="B84" s="91" t="s">
        <v>974</v>
      </c>
      <c r="C84" s="92"/>
      <c r="D84" s="92"/>
      <c r="E84" s="92"/>
      <c r="F84" s="92"/>
      <c r="G84" s="92"/>
      <c r="H84" s="92"/>
      <c r="I84" s="93"/>
      <c r="J84" s="94"/>
      <c r="K84" s="305">
        <v>0.05</v>
      </c>
      <c r="L84" s="859">
        <f>N77*K84</f>
        <v>1560.8671536355325</v>
      </c>
      <c r="M84" s="860"/>
      <c r="N84" s="51"/>
    </row>
    <row r="85" spans="1:14" ht="15.75" thickBot="1">
      <c r="B85" s="823" t="s">
        <v>953</v>
      </c>
      <c r="C85" s="824"/>
      <c r="D85" s="824"/>
      <c r="E85" s="824"/>
      <c r="F85" s="824"/>
      <c r="G85" s="824"/>
      <c r="H85" s="824"/>
      <c r="I85" s="824"/>
      <c r="J85" s="824"/>
      <c r="K85" s="824"/>
      <c r="L85" s="824"/>
      <c r="M85" s="825"/>
      <c r="N85" s="52">
        <f>L82+L83+L84</f>
        <v>9365.2029218131956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40582.545994523847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77.289077871469317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33782.753173022451</v>
      </c>
      <c r="N48" s="272">
        <f>K48*M48</f>
        <v>42228.441466278062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42228.441466278062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1545.7815574293863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43851.512101578919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8770.3024203157838</v>
      </c>
      <c r="M82" s="858"/>
      <c r="N82" s="51"/>
    </row>
    <row r="83" spans="1:14">
      <c r="B83" s="89" t="s">
        <v>973</v>
      </c>
      <c r="C83" s="90"/>
      <c r="D83" s="90"/>
      <c r="E83" s="90"/>
      <c r="F83" s="90"/>
      <c r="G83" s="90"/>
      <c r="H83" s="90"/>
      <c r="I83" s="87"/>
      <c r="J83" s="88"/>
      <c r="K83" s="304">
        <v>0.05</v>
      </c>
      <c r="L83" s="857">
        <f>N77*K83</f>
        <v>2192.575605078946</v>
      </c>
      <c r="M83" s="858"/>
      <c r="N83" s="51"/>
    </row>
    <row r="84" spans="1:14" ht="15.75" thickBot="1">
      <c r="B84" s="91" t="s">
        <v>974</v>
      </c>
      <c r="C84" s="92"/>
      <c r="D84" s="92"/>
      <c r="E84" s="92"/>
      <c r="F84" s="92"/>
      <c r="G84" s="92"/>
      <c r="H84" s="92"/>
      <c r="I84" s="93"/>
      <c r="J84" s="94"/>
      <c r="K84" s="305">
        <v>0.05</v>
      </c>
      <c r="L84" s="859">
        <f>N77*K84</f>
        <v>2192.575605078946</v>
      </c>
      <c r="M84" s="860"/>
      <c r="N84" s="51"/>
    </row>
    <row r="85" spans="1:14" ht="15.75" thickBot="1">
      <c r="B85" s="823" t="s">
        <v>953</v>
      </c>
      <c r="C85" s="824"/>
      <c r="D85" s="824"/>
      <c r="E85" s="824"/>
      <c r="F85" s="824"/>
      <c r="G85" s="824"/>
      <c r="H85" s="824"/>
      <c r="I85" s="824"/>
      <c r="J85" s="824"/>
      <c r="K85" s="824"/>
      <c r="L85" s="824"/>
      <c r="M85" s="825"/>
      <c r="N85" s="52">
        <f>L82+L83+L84</f>
        <v>13155.453630473676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57006.965732052595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178.52411180720401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443973.60026183899</v>
      </c>
      <c r="N48" s="272">
        <f>K48*M48</f>
        <v>887.94720052367802</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379194.78494477522</v>
      </c>
      <c r="N49" s="272">
        <f>K49*M49</f>
        <v>26543.634946134269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4986.9458735502567</v>
      </c>
      <c r="N50" s="272">
        <f>K50*M50</f>
        <v>1496.0837620650771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28927.665908723025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7">
        <f>VLOOKUP(A58,TRANSPORTE!A1:D117,4,FALSE)</f>
        <v>1225.9744865717296</v>
      </c>
      <c r="M58" s="828"/>
      <c r="N58" s="287">
        <f>K58*L58</f>
        <v>88.270163033164536</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88.270163033164536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3570.4822361440797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32764.942419707473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6552.9884839414954</v>
      </c>
      <c r="M82" s="858"/>
      <c r="N82" s="51"/>
    </row>
    <row r="83" spans="1:14">
      <c r="B83" s="89" t="s">
        <v>973</v>
      </c>
      <c r="C83" s="90"/>
      <c r="D83" s="90"/>
      <c r="E83" s="90"/>
      <c r="F83" s="90"/>
      <c r="G83" s="90"/>
      <c r="H83" s="90"/>
      <c r="I83" s="87"/>
      <c r="J83" s="88"/>
      <c r="K83" s="304">
        <v>0.05</v>
      </c>
      <c r="L83" s="857">
        <f>N77*K83</f>
        <v>1638.2471209853738</v>
      </c>
      <c r="M83" s="858"/>
      <c r="N83" s="51"/>
    </row>
    <row r="84" spans="1:14" ht="15.75" thickBot="1">
      <c r="B84" s="91" t="s">
        <v>974</v>
      </c>
      <c r="C84" s="92"/>
      <c r="D84" s="92"/>
      <c r="E84" s="92"/>
      <c r="F84" s="92"/>
      <c r="G84" s="92"/>
      <c r="H84" s="92"/>
      <c r="I84" s="93"/>
      <c r="J84" s="94"/>
      <c r="K84" s="305">
        <v>0.05</v>
      </c>
      <c r="L84" s="859">
        <f>N77*K84</f>
        <v>1638.2471209853738</v>
      </c>
      <c r="M84" s="860"/>
      <c r="N84" s="51"/>
    </row>
    <row r="85" spans="1:14" ht="15.75" thickBot="1">
      <c r="B85" s="823" t="s">
        <v>953</v>
      </c>
      <c r="C85" s="824"/>
      <c r="D85" s="824"/>
      <c r="E85" s="824"/>
      <c r="F85" s="824"/>
      <c r="G85" s="824"/>
      <c r="H85" s="824"/>
      <c r="I85" s="824"/>
      <c r="J85" s="824"/>
      <c r="K85" s="824"/>
      <c r="L85" s="824"/>
      <c r="M85" s="825"/>
      <c r="N85" s="52">
        <f>L82+L83+L84</f>
        <v>9829.482725912243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42594.425145619716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98.152576204802656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443973.60026183899</v>
      </c>
      <c r="N48" s="272">
        <f>K48*M48</f>
        <v>887.94720052367802</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33782.753173022451</v>
      </c>
      <c r="N49" s="272">
        <f>K49*M49</f>
        <v>42228.441466278062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43116.388666801737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7">
        <f>VLOOKUP(A58,TRANSPORTE!A1:D117,4,FALSE)</f>
        <v>1225.9744865717296</v>
      </c>
      <c r="M58" s="828"/>
      <c r="N58" s="287">
        <f>K58*L58</f>
        <v>2.4519489731434594</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2.4519489731434594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1963.0515240960531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45180.044716075739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9036.008943215149</v>
      </c>
      <c r="M82" s="858"/>
      <c r="N82" s="51"/>
    </row>
    <row r="83" spans="1:14">
      <c r="B83" s="89" t="s">
        <v>973</v>
      </c>
      <c r="C83" s="90"/>
      <c r="D83" s="90"/>
      <c r="E83" s="90"/>
      <c r="F83" s="90"/>
      <c r="G83" s="90"/>
      <c r="H83" s="90"/>
      <c r="I83" s="87"/>
      <c r="J83" s="88"/>
      <c r="K83" s="304">
        <v>0.05</v>
      </c>
      <c r="L83" s="857">
        <f>N77*K83</f>
        <v>2259.0022358037872</v>
      </c>
      <c r="M83" s="858"/>
      <c r="N83" s="51"/>
    </row>
    <row r="84" spans="1:14" ht="15.75" thickBot="1">
      <c r="B84" s="91" t="s">
        <v>974</v>
      </c>
      <c r="C84" s="92"/>
      <c r="D84" s="92"/>
      <c r="E84" s="92"/>
      <c r="F84" s="92"/>
      <c r="G84" s="92"/>
      <c r="H84" s="92"/>
      <c r="I84" s="93"/>
      <c r="J84" s="94"/>
      <c r="K84" s="305">
        <v>0.05</v>
      </c>
      <c r="L84" s="859">
        <f>N77*K84</f>
        <v>2259.0022358037872</v>
      </c>
      <c r="M84" s="860"/>
      <c r="N84" s="51"/>
    </row>
    <row r="85" spans="1:14" ht="15.75" thickBot="1">
      <c r="B85" s="823" t="s">
        <v>953</v>
      </c>
      <c r="C85" s="824"/>
      <c r="D85" s="824"/>
      <c r="E85" s="824"/>
      <c r="F85" s="824"/>
      <c r="G85" s="824"/>
      <c r="H85" s="824"/>
      <c r="I85" s="824"/>
      <c r="J85" s="824"/>
      <c r="K85" s="824"/>
      <c r="L85" s="824"/>
      <c r="M85" s="825"/>
      <c r="N85" s="52">
        <f>L82+L83+L84</f>
        <v>13554.013414822724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58734.058130898462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26.079372916666667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6555.482720535626</v>
      </c>
      <c r="N48" s="272">
        <f>K48*M48</f>
        <v>7211.0309925891888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7211.0309925891888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521.5874583333333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7758.6978238391885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1551.7395647678377</v>
      </c>
      <c r="M82" s="858"/>
      <c r="N82" s="51"/>
    </row>
    <row r="83" spans="1:14">
      <c r="B83" s="89" t="s">
        <v>973</v>
      </c>
      <c r="C83" s="90"/>
      <c r="D83" s="90"/>
      <c r="E83" s="90"/>
      <c r="F83" s="90"/>
      <c r="G83" s="90"/>
      <c r="H83" s="90"/>
      <c r="I83" s="87"/>
      <c r="J83" s="88"/>
      <c r="K83" s="304">
        <v>0.05</v>
      </c>
      <c r="L83" s="857">
        <f>N77*K83</f>
        <v>387.93489119195942</v>
      </c>
      <c r="M83" s="858"/>
      <c r="N83" s="51"/>
    </row>
    <row r="84" spans="1:14" ht="15.75" thickBot="1">
      <c r="B84" s="91" t="s">
        <v>974</v>
      </c>
      <c r="C84" s="92"/>
      <c r="D84" s="92"/>
      <c r="E84" s="92"/>
      <c r="F84" s="92"/>
      <c r="G84" s="92"/>
      <c r="H84" s="92"/>
      <c r="I84" s="93"/>
      <c r="J84" s="94"/>
      <c r="K84" s="305">
        <v>0.05</v>
      </c>
      <c r="L84" s="859">
        <f>N77*K84</f>
        <v>387.93489119195942</v>
      </c>
      <c r="M84" s="860"/>
      <c r="N84" s="51"/>
    </row>
    <row r="85" spans="1:14" ht="15.75" thickBot="1">
      <c r="B85" s="823" t="s">
        <v>953</v>
      </c>
      <c r="C85" s="824"/>
      <c r="D85" s="824"/>
      <c r="E85" s="824"/>
      <c r="F85" s="824"/>
      <c r="G85" s="824"/>
      <c r="H85" s="824"/>
      <c r="I85" s="824"/>
      <c r="J85" s="824"/>
      <c r="K85" s="824"/>
      <c r="L85" s="824"/>
      <c r="M85" s="825"/>
      <c r="N85" s="52">
        <f>L82+L83+L84</f>
        <v>2327.6093471517565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10086.307170990945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26.079372916666667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6495.7265620325807</v>
      </c>
      <c r="N48" s="272">
        <f>K48*M48</f>
        <v>7145.2992182358394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7145.2992182358394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521.5874583333333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7692.966049485839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1538.593209897168</v>
      </c>
      <c r="M82" s="858"/>
      <c r="N82" s="51"/>
    </row>
    <row r="83" spans="1:14">
      <c r="B83" s="89" t="s">
        <v>973</v>
      </c>
      <c r="C83" s="90"/>
      <c r="D83" s="90"/>
      <c r="E83" s="90"/>
      <c r="F83" s="90"/>
      <c r="G83" s="90"/>
      <c r="H83" s="90"/>
      <c r="I83" s="87"/>
      <c r="J83" s="88"/>
      <c r="K83" s="304">
        <v>0.05</v>
      </c>
      <c r="L83" s="857">
        <f>N77*K83</f>
        <v>384.648302474292</v>
      </c>
      <c r="M83" s="858"/>
      <c r="N83" s="51"/>
    </row>
    <row r="84" spans="1:14" ht="15.75" thickBot="1">
      <c r="B84" s="91" t="s">
        <v>974</v>
      </c>
      <c r="C84" s="92"/>
      <c r="D84" s="92"/>
      <c r="E84" s="92"/>
      <c r="F84" s="92"/>
      <c r="G84" s="92"/>
      <c r="H84" s="92"/>
      <c r="I84" s="93"/>
      <c r="J84" s="94"/>
      <c r="K84" s="305">
        <v>0.05</v>
      </c>
      <c r="L84" s="859">
        <f>N77*K84</f>
        <v>384.648302474292</v>
      </c>
      <c r="M84" s="860"/>
      <c r="N84" s="51"/>
    </row>
    <row r="85" spans="1:14" ht="15.75" thickBot="1">
      <c r="B85" s="823" t="s">
        <v>953</v>
      </c>
      <c r="C85" s="824"/>
      <c r="D85" s="824"/>
      <c r="E85" s="824"/>
      <c r="F85" s="824"/>
      <c r="G85" s="824"/>
      <c r="H85" s="824"/>
      <c r="I85" s="824"/>
      <c r="J85" s="824"/>
      <c r="K85" s="824"/>
      <c r="L85" s="824"/>
      <c r="M85" s="825"/>
      <c r="N85" s="52">
        <f>L82+L83+L84</f>
        <v>2307.889814845752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10000.855864331592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375.54296999999997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43410.826635803605</v>
      </c>
      <c r="N48" s="272">
        <f>K48*M48</f>
        <v>47751.909299383973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47751.909299383973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7">
        <f>VLOOKUP(A58,TRANSPORTE!A1:D117,4,FALSE)</f>
        <v>1225.9744865717296</v>
      </c>
      <c r="M58" s="828"/>
      <c r="N58" s="287">
        <f>K58*L58</f>
        <v>1348.5719352289027</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1348.5719352289027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7510.8593999999994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56986.883604612878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11397.376720922577</v>
      </c>
      <c r="M82" s="858"/>
      <c r="N82" s="51"/>
    </row>
    <row r="83" spans="1:14">
      <c r="B83" s="89" t="s">
        <v>973</v>
      </c>
      <c r="C83" s="90"/>
      <c r="D83" s="90"/>
      <c r="E83" s="90"/>
      <c r="F83" s="90"/>
      <c r="G83" s="90"/>
      <c r="H83" s="90"/>
      <c r="I83" s="87"/>
      <c r="J83" s="88"/>
      <c r="K83" s="304">
        <v>0.05</v>
      </c>
      <c r="L83" s="857">
        <f>N77*K83</f>
        <v>2849.3441802306443</v>
      </c>
      <c r="M83" s="858"/>
      <c r="N83" s="51"/>
    </row>
    <row r="84" spans="1:14" ht="15.75" thickBot="1">
      <c r="B84" s="91" t="s">
        <v>974</v>
      </c>
      <c r="C84" s="92"/>
      <c r="D84" s="92"/>
      <c r="E84" s="92"/>
      <c r="F84" s="92"/>
      <c r="G84" s="92"/>
      <c r="H84" s="92"/>
      <c r="I84" s="93"/>
      <c r="J84" s="94"/>
      <c r="K84" s="305">
        <v>0.05</v>
      </c>
      <c r="L84" s="859">
        <f>N77*K84</f>
        <v>2849.3441802306443</v>
      </c>
      <c r="M84" s="860"/>
      <c r="N84" s="51"/>
    </row>
    <row r="85" spans="1:14" ht="15.75" thickBot="1">
      <c r="B85" s="823" t="s">
        <v>953</v>
      </c>
      <c r="C85" s="824"/>
      <c r="D85" s="824"/>
      <c r="E85" s="824"/>
      <c r="F85" s="824"/>
      <c r="G85" s="824"/>
      <c r="H85" s="824"/>
      <c r="I85" s="824"/>
      <c r="J85" s="824"/>
      <c r="K85" s="824"/>
      <c r="L85" s="824"/>
      <c r="M85" s="825"/>
      <c r="N85" s="52">
        <f>L82+L83+L84</f>
        <v>17096.065081383866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74082.948685996744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7"/>
      <c r="J36" s="268"/>
      <c r="K36" s="269">
        <f>VLOOKUP(A36,EQUIPOS!A6:D163,4,FALSE)</f>
        <v>3815.0172440579149</v>
      </c>
      <c r="L36" s="270"/>
      <c r="M36" s="336">
        <v>3</v>
      </c>
      <c r="N36" s="272">
        <f>K36/M36</f>
        <v>1271.6724146859717</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521.5874583333333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1793.2598730193049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43446.045106742968</v>
      </c>
      <c r="N48" s="272">
        <f>K48*M48</f>
        <v>54307.55638342871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54307.55638342871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7">
        <f>VLOOKUP(A60,TRANSPORTE!A1:D117,4,FALSE)</f>
        <v>1225.9744865717296</v>
      </c>
      <c r="M60" s="828"/>
      <c r="N60" s="287">
        <f>K60*L60</f>
        <v>1532.4681082146619</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1532.4681082146619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5215.8745833333332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62849.158947996009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12569.831789599202</v>
      </c>
      <c r="M84" s="858"/>
      <c r="N84" s="51"/>
    </row>
    <row r="85" spans="1:14">
      <c r="B85" s="89" t="s">
        <v>973</v>
      </c>
      <c r="C85" s="90"/>
      <c r="D85" s="90"/>
      <c r="E85" s="90"/>
      <c r="F85" s="90"/>
      <c r="G85" s="90"/>
      <c r="H85" s="90"/>
      <c r="I85" s="87"/>
      <c r="J85" s="88"/>
      <c r="K85" s="304">
        <v>0.05</v>
      </c>
      <c r="L85" s="857">
        <f>N79*K85</f>
        <v>3142.4579473998006</v>
      </c>
      <c r="M85" s="858"/>
      <c r="N85" s="51"/>
    </row>
    <row r="86" spans="1:14" ht="15.75" thickBot="1">
      <c r="B86" s="91" t="s">
        <v>974</v>
      </c>
      <c r="C86" s="92"/>
      <c r="D86" s="92"/>
      <c r="E86" s="92"/>
      <c r="F86" s="92"/>
      <c r="G86" s="92"/>
      <c r="H86" s="92"/>
      <c r="I86" s="93"/>
      <c r="J86" s="94"/>
      <c r="K86" s="305">
        <v>0.05</v>
      </c>
      <c r="L86" s="859">
        <f>N79*K86</f>
        <v>3142.4579473998006</v>
      </c>
      <c r="M86" s="860"/>
      <c r="N86" s="51"/>
    </row>
    <row r="87" spans="1:14" ht="15.75" thickBot="1">
      <c r="B87" s="823" t="s">
        <v>953</v>
      </c>
      <c r="C87" s="824"/>
      <c r="D87" s="824"/>
      <c r="E87" s="824"/>
      <c r="F87" s="824"/>
      <c r="G87" s="824"/>
      <c r="H87" s="824"/>
      <c r="I87" s="824"/>
      <c r="J87" s="824"/>
      <c r="K87" s="824"/>
      <c r="L87" s="824"/>
      <c r="M87" s="825"/>
      <c r="N87" s="52">
        <f>L84+L85+L86</f>
        <v>18854.747684398804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81703.906632394821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197</v>
      </c>
      <c r="B36" s="836" t="str">
        <f>VLOOKUP(A36,EQUIPOS!A6:D154,3,FALSE)</f>
        <v>Equipo de perforación (TRACKDRILL), potencia 40 HP, 2100 golpes / minuto</v>
      </c>
      <c r="C36" s="837"/>
      <c r="D36" s="837"/>
      <c r="E36" s="837"/>
      <c r="F36" s="837"/>
      <c r="G36" s="837"/>
      <c r="H36" s="838"/>
      <c r="I36" s="267"/>
      <c r="J36" s="268"/>
      <c r="K36" s="269">
        <f>VLOOKUP(A36,EQUIPOS!A6:D163,4,FALSE)</f>
        <v>93929.99889172276</v>
      </c>
      <c r="L36" s="270"/>
      <c r="M36" s="336">
        <v>2.5</v>
      </c>
      <c r="N36" s="272">
        <f>K36/M36</f>
        <v>37571.999556689101</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423.19184653601991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37995.191403225122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22364.034872341737</v>
      </c>
      <c r="N48" s="272">
        <f>K48*M48</f>
        <v>22587.675221065154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22587.675221065154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8463.8369307203975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69046.703555010667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13809.340711002134</v>
      </c>
      <c r="M84" s="858"/>
      <c r="N84" s="51"/>
    </row>
    <row r="85" spans="1:14">
      <c r="B85" s="89" t="s">
        <v>973</v>
      </c>
      <c r="C85" s="90"/>
      <c r="D85" s="90"/>
      <c r="E85" s="90"/>
      <c r="F85" s="90"/>
      <c r="G85" s="90"/>
      <c r="H85" s="90"/>
      <c r="I85" s="87"/>
      <c r="J85" s="88"/>
      <c r="K85" s="304">
        <v>0.05</v>
      </c>
      <c r="L85" s="857">
        <f>N79*K85</f>
        <v>3452.3351777505336</v>
      </c>
      <c r="M85" s="858"/>
      <c r="N85" s="51"/>
    </row>
    <row r="86" spans="1:14" ht="15.75" thickBot="1">
      <c r="B86" s="91" t="s">
        <v>974</v>
      </c>
      <c r="C86" s="92"/>
      <c r="D86" s="92"/>
      <c r="E86" s="92"/>
      <c r="F86" s="92"/>
      <c r="G86" s="92"/>
      <c r="H86" s="92"/>
      <c r="I86" s="93"/>
      <c r="J86" s="94"/>
      <c r="K86" s="305">
        <v>0.05</v>
      </c>
      <c r="L86" s="859">
        <f>N79*K86</f>
        <v>3452.3351777505336</v>
      </c>
      <c r="M86" s="860"/>
      <c r="N86" s="51"/>
    </row>
    <row r="87" spans="1:14" ht="15.75" thickBot="1">
      <c r="B87" s="823" t="s">
        <v>953</v>
      </c>
      <c r="C87" s="824"/>
      <c r="D87" s="824"/>
      <c r="E87" s="824"/>
      <c r="F87" s="824"/>
      <c r="G87" s="824"/>
      <c r="H87" s="824"/>
      <c r="I87" s="824"/>
      <c r="J87" s="824"/>
      <c r="K87" s="824"/>
      <c r="L87" s="824"/>
      <c r="M87" s="825"/>
      <c r="N87" s="52">
        <f>L84+L85+L86</f>
        <v>20714.011066503201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89760.714621513864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197</v>
      </c>
      <c r="B36" s="836" t="str">
        <f>VLOOKUP(A36,EQUIPOS!A6:D154,3,FALSE)</f>
        <v>Equipo de perforación (TRACKDRILL), potencia 40 HP, 2100 golpes / minuto</v>
      </c>
      <c r="C36" s="837"/>
      <c r="D36" s="837"/>
      <c r="E36" s="837"/>
      <c r="F36" s="837"/>
      <c r="G36" s="837"/>
      <c r="H36" s="838"/>
      <c r="I36" s="267"/>
      <c r="J36" s="268"/>
      <c r="K36" s="269">
        <f>VLOOKUP(A36,EQUIPOS!A6:D163,4,FALSE)</f>
        <v>93929.99889172276</v>
      </c>
      <c r="L36" s="270"/>
      <c r="M36" s="336">
        <v>1.25</v>
      </c>
      <c r="N36" s="272">
        <f>K36/M36</f>
        <v>75143.999113378202</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1159.3361680720398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76303.335281450243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22364.034872341737</v>
      </c>
      <c r="N48" s="272">
        <f>K48*M48</f>
        <v>22587.675221065154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22587.675221065154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23186.723361440796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122077.73386395618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24415.546772791236</v>
      </c>
      <c r="M84" s="858"/>
      <c r="N84" s="51"/>
    </row>
    <row r="85" spans="1:14">
      <c r="B85" s="89" t="s">
        <v>973</v>
      </c>
      <c r="C85" s="90"/>
      <c r="D85" s="90"/>
      <c r="E85" s="90"/>
      <c r="F85" s="90"/>
      <c r="G85" s="90"/>
      <c r="H85" s="90"/>
      <c r="I85" s="87"/>
      <c r="J85" s="88"/>
      <c r="K85" s="304">
        <v>0.05</v>
      </c>
      <c r="L85" s="857">
        <f>N79*K85</f>
        <v>6103.8866931978091</v>
      </c>
      <c r="M85" s="858"/>
      <c r="N85" s="51"/>
    </row>
    <row r="86" spans="1:14" ht="15.75" thickBot="1">
      <c r="B86" s="91" t="s">
        <v>974</v>
      </c>
      <c r="C86" s="92"/>
      <c r="D86" s="92"/>
      <c r="E86" s="92"/>
      <c r="F86" s="92"/>
      <c r="G86" s="92"/>
      <c r="H86" s="92"/>
      <c r="I86" s="93"/>
      <c r="J86" s="94"/>
      <c r="K86" s="305">
        <v>0.05</v>
      </c>
      <c r="L86" s="859">
        <f>N79*K86</f>
        <v>6103.8866931978091</v>
      </c>
      <c r="M86" s="860"/>
      <c r="N86" s="51"/>
    </row>
    <row r="87" spans="1:14" ht="15.75" thickBot="1">
      <c r="B87" s="823" t="s">
        <v>953</v>
      </c>
      <c r="C87" s="824"/>
      <c r="D87" s="824"/>
      <c r="E87" s="824"/>
      <c r="F87" s="824"/>
      <c r="G87" s="824"/>
      <c r="H87" s="824"/>
      <c r="I87" s="824"/>
      <c r="J87" s="824"/>
      <c r="K87" s="824"/>
      <c r="L87" s="824"/>
      <c r="M87" s="825"/>
      <c r="N87" s="52">
        <f>L84+L85+L86</f>
        <v>36623.320159186856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158701.05402314302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314</v>
      </c>
      <c r="B36" s="836" t="str">
        <f>VLOOKUP(A36,EQUIPOS!A6:D154,3,FALSE)</f>
        <v xml:space="preserve">Retroexcavadora E-200 sobre orugas
</v>
      </c>
      <c r="C36" s="837"/>
      <c r="D36" s="837"/>
      <c r="E36" s="837"/>
      <c r="F36" s="837"/>
      <c r="G36" s="837"/>
      <c r="H36" s="838"/>
      <c r="I36" s="267"/>
      <c r="J36" s="268"/>
      <c r="K36" s="269">
        <f>VLOOKUP(A36,EQUIPOS!A6:D163,4,FALSE)</f>
        <v>142639.95790258018</v>
      </c>
      <c r="L36" s="270"/>
      <c r="M36" s="336">
        <v>23</v>
      </c>
      <c r="N36" s="272">
        <f>K36/M36</f>
        <v>6201.7373001121814</v>
      </c>
    </row>
    <row r="37" spans="1:14">
      <c r="A37" s="113" t="s">
        <v>328</v>
      </c>
      <c r="B37" s="836" t="str">
        <f>VLOOKUP(A37,EQUIPOS!A7:D154,3,FALSE)</f>
        <v xml:space="preserve">Taco metálico o puntal (escamas en concreto)
</v>
      </c>
      <c r="C37" s="837"/>
      <c r="D37" s="837"/>
      <c r="E37" s="837"/>
      <c r="F37" s="837"/>
      <c r="G37" s="837"/>
      <c r="H37" s="838"/>
      <c r="I37" s="421"/>
      <c r="J37" s="422"/>
      <c r="K37" s="269">
        <f>VLOOKUP(A37,EQUIPOS!A7:D164,4,FALSE)</f>
        <v>63.967868668725586</v>
      </c>
      <c r="L37" s="335"/>
      <c r="M37" s="336">
        <v>1</v>
      </c>
      <c r="N37" s="272">
        <f>K37/M37</f>
        <v>63.967868668725586</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N75*M41</f>
        <v>1159.3361680720398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7425.0413368529471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4741.6744656851561</v>
      </c>
      <c r="N48" s="272">
        <f>K48*M48</f>
        <v>1659.5860629898045</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9574.354117644174</v>
      </c>
      <c r="N49" s="272">
        <f>K49*M49</f>
        <v>9574.354117644174</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2956.8022885816376</v>
      </c>
      <c r="N50" s="272">
        <f>K50*M50</f>
        <v>11235.848696610223</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392465.53904623579</v>
      </c>
      <c r="N51" s="272">
        <f>K51*M51</f>
        <v>70643.797028322442</v>
      </c>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93113.585905566637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7">
        <f>VLOOKUP(A58,TRANSPORTE!A1:D117,4,FALSE)</f>
        <v>1225.9744865717296</v>
      </c>
      <c r="M58" s="828"/>
      <c r="N58" s="287">
        <f>K58*L58</f>
        <v>220.6754075829113</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220.6754075829113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23186.723361440796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123946.02601144329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24789.20520228866</v>
      </c>
      <c r="M82" s="858"/>
      <c r="N82" s="51"/>
    </row>
    <row r="83" spans="1:14">
      <c r="B83" s="89" t="s">
        <v>973</v>
      </c>
      <c r="C83" s="90"/>
      <c r="D83" s="90"/>
      <c r="E83" s="90"/>
      <c r="F83" s="90"/>
      <c r="G83" s="90"/>
      <c r="H83" s="90"/>
      <c r="I83" s="87"/>
      <c r="J83" s="88"/>
      <c r="K83" s="304">
        <v>0.05</v>
      </c>
      <c r="L83" s="857">
        <f>N77*K83</f>
        <v>6197.301300572165</v>
      </c>
      <c r="M83" s="858"/>
      <c r="N83" s="51"/>
    </row>
    <row r="84" spans="1:14" ht="15.75" thickBot="1">
      <c r="B84" s="91" t="s">
        <v>974</v>
      </c>
      <c r="C84" s="92"/>
      <c r="D84" s="92"/>
      <c r="E84" s="92"/>
      <c r="F84" s="92"/>
      <c r="G84" s="92"/>
      <c r="H84" s="92"/>
      <c r="I84" s="93"/>
      <c r="J84" s="94"/>
      <c r="K84" s="305">
        <v>0.05</v>
      </c>
      <c r="L84" s="859">
        <f>N77*K84</f>
        <v>6197.301300572165</v>
      </c>
      <c r="M84" s="860"/>
      <c r="N84" s="51"/>
    </row>
    <row r="85" spans="1:14" ht="15.75" thickBot="1">
      <c r="B85" s="823" t="s">
        <v>953</v>
      </c>
      <c r="C85" s="824"/>
      <c r="D85" s="824"/>
      <c r="E85" s="824"/>
      <c r="F85" s="824"/>
      <c r="G85" s="824"/>
      <c r="H85" s="824"/>
      <c r="I85" s="824"/>
      <c r="J85" s="824"/>
      <c r="K85" s="824"/>
      <c r="L85" s="824"/>
      <c r="M85" s="825"/>
      <c r="N85" s="52">
        <f>L82+L83+L84</f>
        <v>37183.807803432988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161129.83381487627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N75*M41</f>
        <v>57.966808403602002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3286.9524305693672</v>
      </c>
      <c r="N48" s="272">
        <f>K48*M48</f>
        <v>3286.9524305693672</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962.47160037101003</v>
      </c>
      <c r="N49" s="272">
        <f>K49*M49</f>
        <v>3849.8864014840401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3" t="s">
        <v>953</v>
      </c>
      <c r="C53" s="824"/>
      <c r="D53" s="824"/>
      <c r="E53" s="824"/>
      <c r="F53" s="824"/>
      <c r="G53" s="824"/>
      <c r="H53" s="824"/>
      <c r="I53" s="824"/>
      <c r="J53" s="824"/>
      <c r="K53" s="824"/>
      <c r="L53" s="824"/>
      <c r="M53" s="825"/>
      <c r="N53" s="394">
        <f>SUM(N48:N52)</f>
        <v>7136.8388320534068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B58" s="46"/>
      <c r="C58" s="317"/>
      <c r="D58" s="317"/>
      <c r="E58" s="317"/>
      <c r="F58" s="317"/>
      <c r="G58" s="317"/>
      <c r="H58" s="311"/>
      <c r="I58" s="279"/>
      <c r="J58" s="286"/>
      <c r="K58" s="279"/>
      <c r="L58" s="827"/>
      <c r="M58" s="828"/>
      <c r="N58" s="287"/>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60">
        <f>SUM(N69:N74)</f>
        <v>579.66808403601999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7774.4737244930293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1554.8947448986059</v>
      </c>
      <c r="M82" s="858"/>
      <c r="N82" s="51"/>
    </row>
    <row r="83" spans="1:14">
      <c r="B83" s="89" t="s">
        <v>973</v>
      </c>
      <c r="C83" s="90"/>
      <c r="D83" s="90"/>
      <c r="E83" s="90"/>
      <c r="F83" s="90"/>
      <c r="G83" s="90"/>
      <c r="H83" s="90"/>
      <c r="I83" s="87"/>
      <c r="J83" s="88"/>
      <c r="K83" s="304">
        <v>0.05</v>
      </c>
      <c r="L83" s="857">
        <f>N77*K83</f>
        <v>388.72368622465149</v>
      </c>
      <c r="M83" s="858"/>
      <c r="N83" s="51"/>
    </row>
    <row r="84" spans="1:14" ht="15.75" thickBot="1">
      <c r="B84" s="91" t="s">
        <v>974</v>
      </c>
      <c r="C84" s="92"/>
      <c r="D84" s="92"/>
      <c r="E84" s="92"/>
      <c r="F84" s="92"/>
      <c r="G84" s="92"/>
      <c r="H84" s="92"/>
      <c r="I84" s="93"/>
      <c r="J84" s="94"/>
      <c r="K84" s="305">
        <v>0.05</v>
      </c>
      <c r="L84" s="859">
        <f>N77*K84</f>
        <v>388.72368622465149</v>
      </c>
      <c r="M84" s="860"/>
      <c r="N84" s="51"/>
    </row>
    <row r="85" spans="1:14" ht="15.75" thickBot="1">
      <c r="B85" s="823" t="s">
        <v>953</v>
      </c>
      <c r="C85" s="824"/>
      <c r="D85" s="824"/>
      <c r="E85" s="824"/>
      <c r="F85" s="824"/>
      <c r="G85" s="824"/>
      <c r="H85" s="824"/>
      <c r="I85" s="824"/>
      <c r="J85" s="824"/>
      <c r="K85" s="824"/>
      <c r="L85" s="824"/>
      <c r="M85" s="825"/>
      <c r="N85" s="52">
        <f>L82+L83+L84</f>
        <v>2332.3421173479087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10106.815841840938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269</v>
      </c>
      <c r="B36" s="836" t="str">
        <f>VLOOKUP(A36,EQUIPOS!A6:D154,3,FALSE)</f>
        <v>Motoniveladora  potencia 215 HP, ancho de cuchilla 4,27 m, peso 18 ton.</v>
      </c>
      <c r="C36" s="837"/>
      <c r="D36" s="837"/>
      <c r="E36" s="837"/>
      <c r="F36" s="837"/>
      <c r="G36" s="837"/>
      <c r="H36" s="838"/>
      <c r="I36" s="267"/>
      <c r="J36" s="268"/>
      <c r="K36" s="269">
        <f>VLOOKUP(A36,EQUIPOS!A6:D163,4,FALSE)</f>
        <v>145664.29477312023</v>
      </c>
      <c r="L36" s="270"/>
      <c r="M36" s="336">
        <v>15</v>
      </c>
      <c r="N36" s="272">
        <f>K36/M36</f>
        <v>9710.9529848746824</v>
      </c>
    </row>
    <row r="37" spans="1:14">
      <c r="A37" s="113" t="s">
        <v>365</v>
      </c>
      <c r="B37" s="836" t="str">
        <f>VLOOKUP(A37,EQUIPOS!A7:D154,3,FALSE)</f>
        <v xml:space="preserve">Vibrocompatador, potencia 153 HP, peso 10 Ton. </v>
      </c>
      <c r="C37" s="837"/>
      <c r="D37" s="837"/>
      <c r="E37" s="837"/>
      <c r="F37" s="837"/>
      <c r="G37" s="837"/>
      <c r="H37" s="838"/>
      <c r="I37" s="421"/>
      <c r="J37" s="422"/>
      <c r="K37" s="269">
        <f>VLOOKUP(A37,EQUIPOS!A7:D164,4,FALSE)</f>
        <v>104045.92483794304</v>
      </c>
      <c r="L37" s="335"/>
      <c r="M37" s="336">
        <v>15</v>
      </c>
      <c r="N37" s="272">
        <f>K37/M37</f>
        <v>6936.394989196202</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122.69072025600332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16770.03869432689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16142.663213664473</v>
      </c>
      <c r="N48" s="272">
        <f>K48*M48</f>
        <v>16949.796374347698</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41.408661876427168</v>
      </c>
      <c r="N49" s="272">
        <f>K49*M49</f>
        <v>1242.2598562928151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18192.056230640512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7">
        <f>VLOOKUP(A60,TRANSPORTE!A1:D117,4,FALSE)</f>
        <v>1225.9744865717296</v>
      </c>
      <c r="M60" s="828"/>
      <c r="N60" s="287">
        <f>K60*L60</f>
        <v>1287.2732109003161</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1287.2732109003161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2453.8144051200661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38703.182540987786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7740.6365081975573</v>
      </c>
      <c r="M84" s="858"/>
      <c r="N84" s="51"/>
    </row>
    <row r="85" spans="1:14">
      <c r="B85" s="89" t="s">
        <v>973</v>
      </c>
      <c r="C85" s="90"/>
      <c r="D85" s="90"/>
      <c r="E85" s="90"/>
      <c r="F85" s="90"/>
      <c r="G85" s="90"/>
      <c r="H85" s="90"/>
      <c r="I85" s="87"/>
      <c r="J85" s="88"/>
      <c r="K85" s="304">
        <v>0.05</v>
      </c>
      <c r="L85" s="857">
        <f>N79*K85</f>
        <v>1935.1591270493893</v>
      </c>
      <c r="M85" s="858"/>
      <c r="N85" s="51"/>
    </row>
    <row r="86" spans="1:14" ht="15.75" thickBot="1">
      <c r="B86" s="91" t="s">
        <v>974</v>
      </c>
      <c r="C86" s="92"/>
      <c r="D86" s="92"/>
      <c r="E86" s="92"/>
      <c r="F86" s="92"/>
      <c r="G86" s="92"/>
      <c r="H86" s="92"/>
      <c r="I86" s="93"/>
      <c r="J86" s="94"/>
      <c r="K86" s="305">
        <v>0.05</v>
      </c>
      <c r="L86" s="859">
        <f>N79*K86</f>
        <v>1935.1591270493893</v>
      </c>
      <c r="M86" s="860"/>
      <c r="N86" s="51"/>
    </row>
    <row r="87" spans="1:14" ht="15.75" thickBot="1">
      <c r="B87" s="823" t="s">
        <v>953</v>
      </c>
      <c r="C87" s="824"/>
      <c r="D87" s="824"/>
      <c r="E87" s="824"/>
      <c r="F87" s="824"/>
      <c r="G87" s="824"/>
      <c r="H87" s="824"/>
      <c r="I87" s="824"/>
      <c r="J87" s="824"/>
      <c r="K87" s="824"/>
      <c r="L87" s="824"/>
      <c r="M87" s="825"/>
      <c r="N87" s="52">
        <f>L84+L85+L86</f>
        <v>11610.954762296336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50314.137303284122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2.25" customHeight="1" thickBot="1">
      <c r="A31" t="s">
        <v>1845</v>
      </c>
      <c r="B31" s="80" t="s">
        <v>1144</v>
      </c>
      <c r="C31" s="963" t="s">
        <v>2155</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55329.945602792846</v>
      </c>
      <c r="N48" s="272">
        <f>K48*M48</f>
        <v>60862.940163072133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4789.690114220386</v>
      </c>
      <c r="N49" s="272">
        <f>K49*M49</f>
        <v>5508.1436313534432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4986.9458735502567</v>
      </c>
      <c r="N50" s="272">
        <f>K50*M50</f>
        <v>9973.8917471005134</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80579.017705479899</v>
      </c>
      <c r="N51" s="272">
        <f>K51*M51</f>
        <v>40289.508852739949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116634.48439426604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7">
        <f>VLOOKUP(A60,TRANSPORTE!A1:D117,4,FALSE)</f>
        <v>1225.9744865717296</v>
      </c>
      <c r="M60" s="828"/>
      <c r="N60" s="287">
        <f>K60*L60</f>
        <v>1348.5719352289027</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1348.5719352289027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136728.08806925136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27345.617613850274</v>
      </c>
      <c r="M84" s="858"/>
      <c r="N84" s="51"/>
    </row>
    <row r="85" spans="1:14">
      <c r="B85" s="89" t="s">
        <v>973</v>
      </c>
      <c r="C85" s="90"/>
      <c r="D85" s="90"/>
      <c r="E85" s="90"/>
      <c r="F85" s="90"/>
      <c r="G85" s="90"/>
      <c r="H85" s="90"/>
      <c r="I85" s="87"/>
      <c r="J85" s="88"/>
      <c r="K85" s="304">
        <v>0.05</v>
      </c>
      <c r="L85" s="857">
        <f>N79*K85</f>
        <v>6836.4044034625686</v>
      </c>
      <c r="M85" s="858"/>
      <c r="N85" s="51"/>
    </row>
    <row r="86" spans="1:14" ht="15.75" thickBot="1">
      <c r="B86" s="91" t="s">
        <v>974</v>
      </c>
      <c r="C86" s="92"/>
      <c r="D86" s="92"/>
      <c r="E86" s="92"/>
      <c r="F86" s="92"/>
      <c r="G86" s="92"/>
      <c r="H86" s="92"/>
      <c r="I86" s="93"/>
      <c r="J86" s="94"/>
      <c r="K86" s="305">
        <v>0.05</v>
      </c>
      <c r="L86" s="859">
        <f>N79*K86</f>
        <v>6836.4044034625686</v>
      </c>
      <c r="M86" s="860"/>
      <c r="N86" s="51"/>
    </row>
    <row r="87" spans="1:14" ht="15.75" thickBot="1">
      <c r="B87" s="823" t="s">
        <v>953</v>
      </c>
      <c r="C87" s="824"/>
      <c r="D87" s="824"/>
      <c r="E87" s="824"/>
      <c r="F87" s="824"/>
      <c r="G87" s="824"/>
      <c r="H87" s="824"/>
      <c r="I87" s="824"/>
      <c r="J87" s="824"/>
      <c r="K87" s="824"/>
      <c r="L87" s="824"/>
      <c r="M87" s="825"/>
      <c r="N87" s="52">
        <f>L84+L85+L86</f>
        <v>41018.426420775409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177746.51449002678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1.5" customHeight="1" thickBot="1">
      <c r="A31" t="s">
        <v>1845</v>
      </c>
      <c r="B31" s="80" t="s">
        <v>1692</v>
      </c>
      <c r="C31" s="963" t="s">
        <v>2156</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55329.945602792846</v>
      </c>
      <c r="N48" s="272">
        <f>K48*M48</f>
        <v>60862.940163072133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4789.690114220386</v>
      </c>
      <c r="N49" s="272">
        <f>K49*M49</f>
        <v>5508.1436313534432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4986.9458735502567</v>
      </c>
      <c r="N50" s="272">
        <f>K50*M50</f>
        <v>9973.8917471005134</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126205.76732818421</v>
      </c>
      <c r="N51" s="272">
        <f>K51*M51</f>
        <v>63102.883664092107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139447.85920561821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7">
        <f>VLOOKUP(A60,TRANSPORTE!A1:D117,4,FALSE)</f>
        <v>1225.9744865717296</v>
      </c>
      <c r="M60" s="828"/>
      <c r="N60" s="287">
        <f>K60*L60</f>
        <v>1348.5719352289027</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1348.5719352289027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159541.46288060356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31908.292576120715</v>
      </c>
      <c r="M84" s="858"/>
      <c r="N84" s="51"/>
    </row>
    <row r="85" spans="1:14">
      <c r="B85" s="89" t="s">
        <v>973</v>
      </c>
      <c r="C85" s="90"/>
      <c r="D85" s="90"/>
      <c r="E85" s="90"/>
      <c r="F85" s="90"/>
      <c r="G85" s="90"/>
      <c r="H85" s="90"/>
      <c r="I85" s="87"/>
      <c r="J85" s="88"/>
      <c r="K85" s="304">
        <v>0.05</v>
      </c>
      <c r="L85" s="857">
        <f>N79*K85</f>
        <v>7977.0731440301788</v>
      </c>
      <c r="M85" s="858"/>
      <c r="N85" s="51"/>
    </row>
    <row r="86" spans="1:14" ht="15.75" thickBot="1">
      <c r="B86" s="91" t="s">
        <v>974</v>
      </c>
      <c r="C86" s="92"/>
      <c r="D86" s="92"/>
      <c r="E86" s="92"/>
      <c r="F86" s="92"/>
      <c r="G86" s="92"/>
      <c r="H86" s="92"/>
      <c r="I86" s="93"/>
      <c r="J86" s="94"/>
      <c r="K86" s="305">
        <v>0.05</v>
      </c>
      <c r="L86" s="859">
        <f>N79*K86</f>
        <v>7977.0731440301788</v>
      </c>
      <c r="M86" s="860"/>
      <c r="N86" s="51"/>
    </row>
    <row r="87" spans="1:14" ht="15.75" thickBot="1">
      <c r="B87" s="823" t="s">
        <v>953</v>
      </c>
      <c r="C87" s="824"/>
      <c r="D87" s="824"/>
      <c r="E87" s="824"/>
      <c r="F87" s="824"/>
      <c r="G87" s="824"/>
      <c r="H87" s="824"/>
      <c r="I87" s="824"/>
      <c r="J87" s="824"/>
      <c r="K87" s="824"/>
      <c r="L87" s="824"/>
      <c r="M87" s="825"/>
      <c r="N87" s="52">
        <f>L84+L85+L86</f>
        <v>47862.438864181066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207403.90174478461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75" customHeight="1" thickBot="1">
      <c r="A31" t="s">
        <v>1845</v>
      </c>
      <c r="B31" s="80" t="s">
        <v>1693</v>
      </c>
      <c r="C31" s="963" t="s">
        <v>2157</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55329.945602792846</v>
      </c>
      <c r="N48" s="272">
        <f>K48*M48</f>
        <v>60862.940163072133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4789.690114220386</v>
      </c>
      <c r="N49" s="272">
        <f>K49*M49</f>
        <v>5508.1436313534432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4986.9458735502567</v>
      </c>
      <c r="N50" s="272">
        <f>K50*M50</f>
        <v>9973.8917471005134</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151447.1446244258</v>
      </c>
      <c r="N51" s="272">
        <f>K51*M51</f>
        <v>75723.572312212898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152068.547853739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7">
        <f>VLOOKUP(A60,TRANSPORTE!A1:D117,4,FALSE)</f>
        <v>1225.9744865717296</v>
      </c>
      <c r="M60" s="828"/>
      <c r="N60" s="287">
        <f>K60*L60</f>
        <v>1348.5719352289027</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1348.5719352289027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172162.15152872435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34432.430305744871</v>
      </c>
      <c r="M84" s="858"/>
      <c r="N84" s="51"/>
    </row>
    <row r="85" spans="1:14">
      <c r="B85" s="89" t="s">
        <v>973</v>
      </c>
      <c r="C85" s="90"/>
      <c r="D85" s="90"/>
      <c r="E85" s="90"/>
      <c r="F85" s="90"/>
      <c r="G85" s="90"/>
      <c r="H85" s="90"/>
      <c r="I85" s="87"/>
      <c r="J85" s="88"/>
      <c r="K85" s="304">
        <v>0.05</v>
      </c>
      <c r="L85" s="857">
        <f>N79*K85</f>
        <v>8608.1075764362176</v>
      </c>
      <c r="M85" s="858"/>
      <c r="N85" s="51"/>
    </row>
    <row r="86" spans="1:14" ht="15.75" thickBot="1">
      <c r="B86" s="91" t="s">
        <v>974</v>
      </c>
      <c r="C86" s="92"/>
      <c r="D86" s="92"/>
      <c r="E86" s="92"/>
      <c r="F86" s="92"/>
      <c r="G86" s="92"/>
      <c r="H86" s="92"/>
      <c r="I86" s="93"/>
      <c r="J86" s="94"/>
      <c r="K86" s="305">
        <v>0.05</v>
      </c>
      <c r="L86" s="859">
        <f>N79*K86</f>
        <v>8608.1075764362176</v>
      </c>
      <c r="M86" s="860"/>
      <c r="N86" s="51"/>
    </row>
    <row r="87" spans="1:14" ht="15.75" thickBot="1">
      <c r="B87" s="823" t="s">
        <v>953</v>
      </c>
      <c r="C87" s="824"/>
      <c r="D87" s="824"/>
      <c r="E87" s="824"/>
      <c r="F87" s="824"/>
      <c r="G87" s="824"/>
      <c r="H87" s="824"/>
      <c r="I87" s="824"/>
      <c r="J87" s="824"/>
      <c r="K87" s="824"/>
      <c r="L87" s="824"/>
      <c r="M87" s="825"/>
      <c r="N87" s="52">
        <f>L84+L85+L86</f>
        <v>51648.645458617306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223810.79698734166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9.25" customHeight="1" thickBot="1">
      <c r="A31" t="s">
        <v>1845</v>
      </c>
      <c r="B31" s="80" t="s">
        <v>1694</v>
      </c>
      <c r="C31" s="963" t="s">
        <v>2158</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55329.945602792846</v>
      </c>
      <c r="N48" s="272">
        <f>K48*M48</f>
        <v>60862.940163072133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4789.690114220386</v>
      </c>
      <c r="N49" s="272">
        <f>K49*M49</f>
        <v>5508.1436313534432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4986.9458735502567</v>
      </c>
      <c r="N50" s="272">
        <f>K50*M50</f>
        <v>9973.8917471005134</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333726.53003564919</v>
      </c>
      <c r="N51" s="272">
        <f>K51*M51</f>
        <v>166863.2650178246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243208.2405593507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7">
        <f>VLOOKUP(A60,TRANSPORTE!A1:D117,4,FALSE)</f>
        <v>1225.9744865717296</v>
      </c>
      <c r="M60" s="828"/>
      <c r="N60" s="287">
        <f>K60*L60</f>
        <v>1348.5719352289027</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1348.5719352289027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263301.84423433605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52660.368846867212</v>
      </c>
      <c r="M84" s="858"/>
      <c r="N84" s="51"/>
    </row>
    <row r="85" spans="1:14">
      <c r="B85" s="89" t="s">
        <v>973</v>
      </c>
      <c r="C85" s="90"/>
      <c r="D85" s="90"/>
      <c r="E85" s="90"/>
      <c r="F85" s="90"/>
      <c r="G85" s="90"/>
      <c r="H85" s="90"/>
      <c r="I85" s="87"/>
      <c r="J85" s="88"/>
      <c r="K85" s="304">
        <v>0.05</v>
      </c>
      <c r="L85" s="857">
        <f>N79*K85</f>
        <v>13165.092211716803</v>
      </c>
      <c r="M85" s="858"/>
      <c r="N85" s="51"/>
    </row>
    <row r="86" spans="1:14" ht="15.75" thickBot="1">
      <c r="B86" s="91" t="s">
        <v>974</v>
      </c>
      <c r="C86" s="92"/>
      <c r="D86" s="92"/>
      <c r="E86" s="92"/>
      <c r="F86" s="92"/>
      <c r="G86" s="92"/>
      <c r="H86" s="92"/>
      <c r="I86" s="93"/>
      <c r="J86" s="94"/>
      <c r="K86" s="305">
        <v>0.05</v>
      </c>
      <c r="L86" s="859">
        <f>N79*K86</f>
        <v>13165.092211716803</v>
      </c>
      <c r="M86" s="860"/>
      <c r="N86" s="51"/>
    </row>
    <row r="87" spans="1:14" ht="15.75" thickBot="1">
      <c r="B87" s="823" t="s">
        <v>953</v>
      </c>
      <c r="C87" s="824"/>
      <c r="D87" s="824"/>
      <c r="E87" s="824"/>
      <c r="F87" s="824"/>
      <c r="G87" s="824"/>
      <c r="H87" s="824"/>
      <c r="I87" s="824"/>
      <c r="J87" s="824"/>
      <c r="K87" s="824"/>
      <c r="L87" s="824"/>
      <c r="M87" s="825"/>
      <c r="N87" s="52">
        <f>L84+L85+L86</f>
        <v>78990.553270300821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342292.3975046369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75" customHeight="1" thickBot="1">
      <c r="A31" t="s">
        <v>1845</v>
      </c>
      <c r="B31" s="80" t="s">
        <v>1145</v>
      </c>
      <c r="C31" s="963" t="s">
        <v>1734</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55329.945602792846</v>
      </c>
      <c r="N48" s="272">
        <f>K48*M48</f>
        <v>60862.940163072133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4789.690114220386</v>
      </c>
      <c r="N49" s="272">
        <f>K49*M49</f>
        <v>2394.845057110193</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4986.9458735502567</v>
      </c>
      <c r="N50" s="272">
        <f>K50*M50</f>
        <v>4986.9458735502567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111641.10987791873</v>
      </c>
      <c r="N51" s="272">
        <f>K51*M51</f>
        <v>111641.10987791873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179885.84097165131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7">
        <f>VLOOKUP(A60,TRANSPORTE!A1:D117,4,FALSE)</f>
        <v>1225.9744865717296</v>
      </c>
      <c r="M60" s="828"/>
      <c r="N60" s="287">
        <f>K60*L60</f>
        <v>1348.5719352289027</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1348.5719352289027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199979.44464663666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39995.888929327339</v>
      </c>
      <c r="M84" s="858"/>
      <c r="N84" s="51"/>
    </row>
    <row r="85" spans="1:14">
      <c r="B85" s="89" t="s">
        <v>973</v>
      </c>
      <c r="C85" s="90"/>
      <c r="D85" s="90"/>
      <c r="E85" s="90"/>
      <c r="F85" s="90"/>
      <c r="G85" s="90"/>
      <c r="H85" s="90"/>
      <c r="I85" s="87"/>
      <c r="J85" s="88"/>
      <c r="K85" s="304">
        <v>0.05</v>
      </c>
      <c r="L85" s="857">
        <f>N79*K85</f>
        <v>9998.9722323318347</v>
      </c>
      <c r="M85" s="858"/>
      <c r="N85" s="51"/>
    </row>
    <row r="86" spans="1:14" ht="15.75" thickBot="1">
      <c r="B86" s="91" t="s">
        <v>974</v>
      </c>
      <c r="C86" s="92"/>
      <c r="D86" s="92"/>
      <c r="E86" s="92"/>
      <c r="F86" s="92"/>
      <c r="G86" s="92"/>
      <c r="H86" s="92"/>
      <c r="I86" s="93"/>
      <c r="J86" s="94"/>
      <c r="K86" s="305">
        <v>0.05</v>
      </c>
      <c r="L86" s="859">
        <f>N79*K86</f>
        <v>9998.9722323318347</v>
      </c>
      <c r="M86" s="860"/>
      <c r="N86" s="51"/>
    </row>
    <row r="87" spans="1:14" ht="15.75" thickBot="1">
      <c r="B87" s="823" t="s">
        <v>953</v>
      </c>
      <c r="C87" s="824"/>
      <c r="D87" s="824"/>
      <c r="E87" s="824"/>
      <c r="F87" s="824"/>
      <c r="G87" s="824"/>
      <c r="H87" s="824"/>
      <c r="I87" s="824"/>
      <c r="J87" s="824"/>
      <c r="K87" s="824"/>
      <c r="L87" s="824"/>
      <c r="M87" s="825"/>
      <c r="N87" s="52">
        <f>L84+L85+L86</f>
        <v>59993.833393991008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259973.27804062766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75" customHeight="1" thickBot="1">
      <c r="A31" t="s">
        <v>1845</v>
      </c>
      <c r="B31" s="80" t="s">
        <v>1695</v>
      </c>
      <c r="C31" s="963" t="s">
        <v>1696</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55329.945602792846</v>
      </c>
      <c r="N48" s="272">
        <f>K48*M48</f>
        <v>60862.940163072133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4789.690114220386</v>
      </c>
      <c r="N49" s="272">
        <f>K49*M49</f>
        <v>2394.845057110193</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4986.9458735502567</v>
      </c>
      <c r="N50" s="272">
        <f>K50*M50</f>
        <v>4986.9458735502567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111641.10987791873</v>
      </c>
      <c r="N51" s="272">
        <f>K51*M51</f>
        <v>111641.10987791873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179885.84097165131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7">
        <f>VLOOKUP(A60,TRANSPORTE!A1:D117,4,FALSE)</f>
        <v>1225.9744865717296</v>
      </c>
      <c r="M60" s="828"/>
      <c r="N60" s="287">
        <f>K60*L60</f>
        <v>1348.5719352289027</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1348.5719352289027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199979.44464663666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39995.888929327339</v>
      </c>
      <c r="M84" s="858"/>
      <c r="N84" s="51"/>
    </row>
    <row r="85" spans="1:14">
      <c r="B85" s="89" t="s">
        <v>973</v>
      </c>
      <c r="C85" s="90"/>
      <c r="D85" s="90"/>
      <c r="E85" s="90"/>
      <c r="F85" s="90"/>
      <c r="G85" s="90"/>
      <c r="H85" s="90"/>
      <c r="I85" s="87"/>
      <c r="J85" s="88"/>
      <c r="K85" s="304">
        <v>0.05</v>
      </c>
      <c r="L85" s="857">
        <f>N79*K85</f>
        <v>9998.9722323318347</v>
      </c>
      <c r="M85" s="858"/>
      <c r="N85" s="51"/>
    </row>
    <row r="86" spans="1:14" ht="15.75" thickBot="1">
      <c r="B86" s="91" t="s">
        <v>974</v>
      </c>
      <c r="C86" s="92"/>
      <c r="D86" s="92"/>
      <c r="E86" s="92"/>
      <c r="F86" s="92"/>
      <c r="G86" s="92"/>
      <c r="H86" s="92"/>
      <c r="I86" s="93"/>
      <c r="J86" s="94"/>
      <c r="K86" s="305">
        <v>0.05</v>
      </c>
      <c r="L86" s="859">
        <f>N79*K86</f>
        <v>9998.9722323318347</v>
      </c>
      <c r="M86" s="860"/>
      <c r="N86" s="51"/>
    </row>
    <row r="87" spans="1:14" ht="15.75" thickBot="1">
      <c r="B87" s="823" t="s">
        <v>953</v>
      </c>
      <c r="C87" s="824"/>
      <c r="D87" s="824"/>
      <c r="E87" s="824"/>
      <c r="F87" s="824"/>
      <c r="G87" s="824"/>
      <c r="H87" s="824"/>
      <c r="I87" s="824"/>
      <c r="J87" s="824"/>
      <c r="K87" s="824"/>
      <c r="L87" s="824"/>
      <c r="M87" s="825"/>
      <c r="N87" s="52">
        <f>L84+L85+L86</f>
        <v>59993.833393991008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259973.27804062766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75" customHeight="1" thickBot="1">
      <c r="A31" t="s">
        <v>1845</v>
      </c>
      <c r="B31" s="80" t="s">
        <v>1697</v>
      </c>
      <c r="C31" s="963" t="s">
        <v>1698</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55329.945602792846</v>
      </c>
      <c r="N48" s="272">
        <f>K48*M48</f>
        <v>60862.940163072133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4789.690114220386</v>
      </c>
      <c r="N49" s="272">
        <f>K49*M49</f>
        <v>2394.845057110193</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4986.9458735502567</v>
      </c>
      <c r="N50" s="272">
        <f>K50*M50</f>
        <v>4986.9458735502567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111641.10987791873</v>
      </c>
      <c r="N51" s="272">
        <f>K51*M51</f>
        <v>111641.10987791873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179885.84097165131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7">
        <f>VLOOKUP(A60,TRANSPORTE!A1:D117,4,FALSE)</f>
        <v>1225.9744865717296</v>
      </c>
      <c r="M60" s="828"/>
      <c r="N60" s="287">
        <f>K60*L60</f>
        <v>1348.5719352289027</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1348.5719352289027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199979.44464663666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39995.888929327339</v>
      </c>
      <c r="M84" s="858"/>
      <c r="N84" s="51"/>
    </row>
    <row r="85" spans="1:14">
      <c r="B85" s="89" t="s">
        <v>973</v>
      </c>
      <c r="C85" s="90"/>
      <c r="D85" s="90"/>
      <c r="E85" s="90"/>
      <c r="F85" s="90"/>
      <c r="G85" s="90"/>
      <c r="H85" s="90"/>
      <c r="I85" s="87"/>
      <c r="J85" s="88"/>
      <c r="K85" s="304">
        <v>0.05</v>
      </c>
      <c r="L85" s="857">
        <f>N79*K85</f>
        <v>9998.9722323318347</v>
      </c>
      <c r="M85" s="858"/>
      <c r="N85" s="51"/>
    </row>
    <row r="86" spans="1:14" ht="15.75" thickBot="1">
      <c r="B86" s="91" t="s">
        <v>974</v>
      </c>
      <c r="C86" s="92"/>
      <c r="D86" s="92"/>
      <c r="E86" s="92"/>
      <c r="F86" s="92"/>
      <c r="G86" s="92"/>
      <c r="H86" s="92"/>
      <c r="I86" s="93"/>
      <c r="J86" s="94"/>
      <c r="K86" s="305">
        <v>0.05</v>
      </c>
      <c r="L86" s="859">
        <f>N79*K86</f>
        <v>9998.9722323318347</v>
      </c>
      <c r="M86" s="860"/>
      <c r="N86" s="51"/>
    </row>
    <row r="87" spans="1:14" ht="15.75" thickBot="1">
      <c r="B87" s="823" t="s">
        <v>953</v>
      </c>
      <c r="C87" s="824"/>
      <c r="D87" s="824"/>
      <c r="E87" s="824"/>
      <c r="F87" s="824"/>
      <c r="G87" s="824"/>
      <c r="H87" s="824"/>
      <c r="I87" s="824"/>
      <c r="J87" s="824"/>
      <c r="K87" s="824"/>
      <c r="L87" s="824"/>
      <c r="M87" s="825"/>
      <c r="N87" s="52">
        <f>L84+L85+L86</f>
        <v>59993.833393991008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259973.27804062766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75" customHeight="1" thickBot="1">
      <c r="A31" t="s">
        <v>1845</v>
      </c>
      <c r="B31" s="80" t="s">
        <v>1699</v>
      </c>
      <c r="C31" s="963" t="s">
        <v>1700</v>
      </c>
      <c r="D31" s="964"/>
      <c r="E31" s="964"/>
      <c r="F31" s="964"/>
      <c r="G31" s="964"/>
      <c r="H31" s="964"/>
      <c r="I31" s="964"/>
      <c r="J31" s="990"/>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892.62055903601981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55329.945602792846</v>
      </c>
      <c r="N48" s="272">
        <f>K48*M48</f>
        <v>60862.940163072133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4789.690114220386</v>
      </c>
      <c r="N49" s="272">
        <f>K49*M49</f>
        <v>2394.845057110193</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4986.9458735502567</v>
      </c>
      <c r="N50" s="272">
        <f>K50*M50</f>
        <v>4986.9458735502567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111641.10987791873</v>
      </c>
      <c r="N51" s="272">
        <f>K51*M51</f>
        <v>111641.10987791873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179885.84097165131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7">
        <f>VLOOKUP(A60,TRANSPORTE!A1:D117,4,FALSE)</f>
        <v>1225.9744865717296</v>
      </c>
      <c r="M60" s="828"/>
      <c r="N60" s="287">
        <f>K60*L60</f>
        <v>1348.5719352289027</v>
      </c>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1348.5719352289027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17852.411180720395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199979.44464663666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39995.888929327339</v>
      </c>
      <c r="M84" s="858"/>
      <c r="N84" s="51"/>
    </row>
    <row r="85" spans="1:14">
      <c r="B85" s="89" t="s">
        <v>973</v>
      </c>
      <c r="C85" s="90"/>
      <c r="D85" s="90"/>
      <c r="E85" s="90"/>
      <c r="F85" s="90"/>
      <c r="G85" s="90"/>
      <c r="H85" s="90"/>
      <c r="I85" s="87"/>
      <c r="J85" s="88"/>
      <c r="K85" s="304">
        <v>0.05</v>
      </c>
      <c r="L85" s="857">
        <f>N79*K85</f>
        <v>9998.9722323318347</v>
      </c>
      <c r="M85" s="858"/>
      <c r="N85" s="51"/>
    </row>
    <row r="86" spans="1:14" ht="15.75" thickBot="1">
      <c r="B86" s="91" t="s">
        <v>974</v>
      </c>
      <c r="C86" s="92"/>
      <c r="D86" s="92"/>
      <c r="E86" s="92"/>
      <c r="F86" s="92"/>
      <c r="G86" s="92"/>
      <c r="H86" s="92"/>
      <c r="I86" s="93"/>
      <c r="J86" s="94"/>
      <c r="K86" s="305">
        <v>0.05</v>
      </c>
      <c r="L86" s="859">
        <f>N79*K86</f>
        <v>9998.9722323318347</v>
      </c>
      <c r="M86" s="860"/>
      <c r="N86" s="51"/>
    </row>
    <row r="87" spans="1:14" ht="15.75" thickBot="1">
      <c r="B87" s="823" t="s">
        <v>953</v>
      </c>
      <c r="C87" s="824"/>
      <c r="D87" s="824"/>
      <c r="E87" s="824"/>
      <c r="F87" s="824"/>
      <c r="G87" s="824"/>
      <c r="H87" s="824"/>
      <c r="I87" s="824"/>
      <c r="J87" s="824"/>
      <c r="K87" s="824"/>
      <c r="L87" s="824"/>
      <c r="M87" s="825"/>
      <c r="N87" s="52">
        <f>L84+L85+L86</f>
        <v>59993.833393991008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259973.27804062766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8.5" customHeight="1" thickBot="1">
      <c r="A31" t="s">
        <v>1845</v>
      </c>
      <c r="B31" s="80" t="s">
        <v>1701</v>
      </c>
      <c r="C31" s="963" t="s">
        <v>1702</v>
      </c>
      <c r="D31" s="964"/>
      <c r="E31" s="964"/>
      <c r="F31" s="964"/>
      <c r="G31" s="964"/>
      <c r="H31" s="964"/>
      <c r="I31" s="964"/>
      <c r="J31" s="990"/>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7806.1395716296292</v>
      </c>
      <c r="N48" s="272">
        <f>K48*M48</f>
        <v>10147.981443118519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10147.981443118519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11933.222561190558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2386.6445122381115</v>
      </c>
      <c r="M84" s="858"/>
      <c r="N84" s="51"/>
    </row>
    <row r="85" spans="1:14">
      <c r="B85" s="89" t="s">
        <v>973</v>
      </c>
      <c r="C85" s="90"/>
      <c r="D85" s="90"/>
      <c r="E85" s="90"/>
      <c r="F85" s="90"/>
      <c r="G85" s="90"/>
      <c r="H85" s="90"/>
      <c r="I85" s="87"/>
      <c r="J85" s="88"/>
      <c r="K85" s="304">
        <v>0.05</v>
      </c>
      <c r="L85" s="857">
        <f>N79*K85</f>
        <v>596.66112805952787</v>
      </c>
      <c r="M85" s="858"/>
      <c r="N85" s="51"/>
    </row>
    <row r="86" spans="1:14" ht="15.75" thickBot="1">
      <c r="B86" s="91" t="s">
        <v>974</v>
      </c>
      <c r="C86" s="92"/>
      <c r="D86" s="92"/>
      <c r="E86" s="92"/>
      <c r="F86" s="92"/>
      <c r="G86" s="92"/>
      <c r="H86" s="92"/>
      <c r="I86" s="93"/>
      <c r="J86" s="94"/>
      <c r="K86" s="305">
        <v>0.05</v>
      </c>
      <c r="L86" s="859">
        <f>N79*K86</f>
        <v>596.66112805952787</v>
      </c>
      <c r="M86" s="860"/>
      <c r="N86" s="51"/>
    </row>
    <row r="87" spans="1:14" ht="15.75" thickBot="1">
      <c r="B87" s="823" t="s">
        <v>953</v>
      </c>
      <c r="C87" s="824"/>
      <c r="D87" s="824"/>
      <c r="E87" s="824"/>
      <c r="F87" s="824"/>
      <c r="G87" s="824"/>
      <c r="H87" s="824"/>
      <c r="I87" s="824"/>
      <c r="J87" s="824"/>
      <c r="K87" s="824"/>
      <c r="L87" s="824"/>
      <c r="M87" s="825"/>
      <c r="N87" s="52">
        <f>L84+L85+L86</f>
        <v>3579.9667683571674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15513.189329547726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 customHeight="1" thickBot="1">
      <c r="A31" t="s">
        <v>1845</v>
      </c>
      <c r="B31" s="80" t="s">
        <v>1703</v>
      </c>
      <c r="C31" s="963" t="s">
        <v>1704</v>
      </c>
      <c r="D31" s="964"/>
      <c r="E31" s="964"/>
      <c r="F31" s="964"/>
      <c r="G31" s="964"/>
      <c r="H31" s="964"/>
      <c r="I31" s="964"/>
      <c r="J31" s="990"/>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9433.3408366595868</v>
      </c>
      <c r="N48" s="272">
        <f>K48*M48</f>
        <v>12263.343087657464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12263.343087657464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14048.584205729503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2809.7168411459006</v>
      </c>
      <c r="M84" s="858"/>
      <c r="N84" s="51"/>
    </row>
    <row r="85" spans="1:14">
      <c r="B85" s="89" t="s">
        <v>973</v>
      </c>
      <c r="C85" s="90"/>
      <c r="D85" s="90"/>
      <c r="E85" s="90"/>
      <c r="F85" s="90"/>
      <c r="G85" s="90"/>
      <c r="H85" s="90"/>
      <c r="I85" s="87"/>
      <c r="J85" s="88"/>
      <c r="K85" s="304">
        <v>0.05</v>
      </c>
      <c r="L85" s="857">
        <f>N79*K85</f>
        <v>702.42921028647515</v>
      </c>
      <c r="M85" s="858"/>
      <c r="N85" s="51"/>
    </row>
    <row r="86" spans="1:14" ht="15.75" thickBot="1">
      <c r="B86" s="91" t="s">
        <v>974</v>
      </c>
      <c r="C86" s="92"/>
      <c r="D86" s="92"/>
      <c r="E86" s="92"/>
      <c r="F86" s="92"/>
      <c r="G86" s="92"/>
      <c r="H86" s="92"/>
      <c r="I86" s="93"/>
      <c r="J86" s="94"/>
      <c r="K86" s="305">
        <v>0.05</v>
      </c>
      <c r="L86" s="859">
        <f>N79*K86</f>
        <v>702.42921028647515</v>
      </c>
      <c r="M86" s="860"/>
      <c r="N86" s="51"/>
    </row>
    <row r="87" spans="1:14" ht="15.75" thickBot="1">
      <c r="B87" s="823" t="s">
        <v>953</v>
      </c>
      <c r="C87" s="824"/>
      <c r="D87" s="824"/>
      <c r="E87" s="824"/>
      <c r="F87" s="824"/>
      <c r="G87" s="824"/>
      <c r="H87" s="824"/>
      <c r="I87" s="824"/>
      <c r="J87" s="824"/>
      <c r="K87" s="824"/>
      <c r="L87" s="824"/>
      <c r="M87" s="825"/>
      <c r="N87" s="52">
        <f>L84+L85+L86</f>
        <v>4214.5752617188509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18263.159467448353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75" customHeight="1" thickBot="1">
      <c r="A31" t="s">
        <v>1845</v>
      </c>
      <c r="B31" s="80" t="s">
        <v>1705</v>
      </c>
      <c r="C31" s="963" t="s">
        <v>2159</v>
      </c>
      <c r="D31" s="964"/>
      <c r="E31" s="964"/>
      <c r="F31" s="964"/>
      <c r="G31" s="964"/>
      <c r="H31" s="964"/>
      <c r="I31" s="964"/>
      <c r="J31" s="990"/>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7806.1395716296292</v>
      </c>
      <c r="N48" s="272">
        <f>K48*M48</f>
        <v>10147.981443118519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10147.981443118519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11933.222561190558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2386.6445122381115</v>
      </c>
      <c r="M84" s="858"/>
      <c r="N84" s="51"/>
    </row>
    <row r="85" spans="1:14">
      <c r="B85" s="89" t="s">
        <v>973</v>
      </c>
      <c r="C85" s="90"/>
      <c r="D85" s="90"/>
      <c r="E85" s="90"/>
      <c r="F85" s="90"/>
      <c r="G85" s="90"/>
      <c r="H85" s="90"/>
      <c r="I85" s="87"/>
      <c r="J85" s="88"/>
      <c r="K85" s="304">
        <v>0.05</v>
      </c>
      <c r="L85" s="857">
        <f>N79*K85</f>
        <v>596.66112805952787</v>
      </c>
      <c r="M85" s="858"/>
      <c r="N85" s="51"/>
    </row>
    <row r="86" spans="1:14" ht="15.75" thickBot="1">
      <c r="B86" s="91" t="s">
        <v>974</v>
      </c>
      <c r="C86" s="92"/>
      <c r="D86" s="92"/>
      <c r="E86" s="92"/>
      <c r="F86" s="92"/>
      <c r="G86" s="92"/>
      <c r="H86" s="92"/>
      <c r="I86" s="93"/>
      <c r="J86" s="94"/>
      <c r="K86" s="305">
        <v>0.05</v>
      </c>
      <c r="L86" s="859">
        <f>N79*K86</f>
        <v>596.66112805952787</v>
      </c>
      <c r="M86" s="860"/>
      <c r="N86" s="51"/>
    </row>
    <row r="87" spans="1:14" ht="15.75" thickBot="1">
      <c r="B87" s="823" t="s">
        <v>953</v>
      </c>
      <c r="C87" s="824"/>
      <c r="D87" s="824"/>
      <c r="E87" s="824"/>
      <c r="F87" s="824"/>
      <c r="G87" s="824"/>
      <c r="H87" s="824"/>
      <c r="I87" s="824"/>
      <c r="J87" s="824"/>
      <c r="K87" s="824"/>
      <c r="L87" s="824"/>
      <c r="M87" s="825"/>
      <c r="N87" s="52">
        <f>L84+L85+L86</f>
        <v>3579.9667683571674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15513.189329547726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30" customHeight="1" thickBot="1">
      <c r="A31" t="s">
        <v>1845</v>
      </c>
      <c r="B31" s="80" t="s">
        <v>1706</v>
      </c>
      <c r="C31" s="963" t="s">
        <v>2160</v>
      </c>
      <c r="D31" s="964"/>
      <c r="E31" s="964"/>
      <c r="F31" s="964"/>
      <c r="G31" s="964"/>
      <c r="H31" s="964"/>
      <c r="I31" s="964"/>
      <c r="J31" s="990"/>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c r="C41" s="844"/>
      <c r="D41" s="844"/>
      <c r="E41" s="38"/>
      <c r="F41" s="39"/>
      <c r="G41" s="39"/>
      <c r="H41" s="40"/>
      <c r="I41" s="36"/>
      <c r="J41" s="37"/>
      <c r="K41" s="279"/>
      <c r="L41" s="276"/>
      <c r="M41" s="401"/>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9433.3408366595868</v>
      </c>
      <c r="N48" s="272">
        <f>K48*M48</f>
        <v>12263.343087657464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12263.343087657464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1785.2411180720399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14048.584205729503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2809.7168411459006</v>
      </c>
      <c r="M84" s="858"/>
      <c r="N84" s="51"/>
    </row>
    <row r="85" spans="1:14">
      <c r="B85" s="89" t="s">
        <v>973</v>
      </c>
      <c r="C85" s="90"/>
      <c r="D85" s="90"/>
      <c r="E85" s="90"/>
      <c r="F85" s="90"/>
      <c r="G85" s="90"/>
      <c r="H85" s="90"/>
      <c r="I85" s="87"/>
      <c r="J85" s="88"/>
      <c r="K85" s="304">
        <v>0.05</v>
      </c>
      <c r="L85" s="857">
        <f>N79*K85</f>
        <v>702.42921028647515</v>
      </c>
      <c r="M85" s="858"/>
      <c r="N85" s="51"/>
    </row>
    <row r="86" spans="1:14" ht="15.75" thickBot="1">
      <c r="B86" s="91" t="s">
        <v>974</v>
      </c>
      <c r="C86" s="92"/>
      <c r="D86" s="92"/>
      <c r="E86" s="92"/>
      <c r="F86" s="92"/>
      <c r="G86" s="92"/>
      <c r="H86" s="92"/>
      <c r="I86" s="93"/>
      <c r="J86" s="94"/>
      <c r="K86" s="305">
        <v>0.05</v>
      </c>
      <c r="L86" s="859">
        <f>N79*K86</f>
        <v>702.42921028647515</v>
      </c>
      <c r="M86" s="860"/>
      <c r="N86" s="51"/>
    </row>
    <row r="87" spans="1:14" ht="15.75" thickBot="1">
      <c r="B87" s="823" t="s">
        <v>953</v>
      </c>
      <c r="C87" s="824"/>
      <c r="D87" s="824"/>
      <c r="E87" s="824"/>
      <c r="F87" s="824"/>
      <c r="G87" s="824"/>
      <c r="H87" s="824"/>
      <c r="I87" s="824"/>
      <c r="J87" s="824"/>
      <c r="K87" s="824"/>
      <c r="L87" s="824"/>
      <c r="M87" s="825"/>
      <c r="N87" s="52">
        <f>L84+L85+L86</f>
        <v>4214.5752617188509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18263.159467448353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7"/>
      <c r="J36" s="268"/>
      <c r="K36" s="269">
        <f>VLOOKUP(A36,EQUIPOS!A6:D163,4,FALSE)</f>
        <v>65028.703023714399</v>
      </c>
      <c r="L36" s="270"/>
      <c r="M36" s="336">
        <v>15</v>
      </c>
      <c r="N36" s="272">
        <f>K36/M36</f>
        <v>4335.2468682476265</v>
      </c>
    </row>
    <row r="37" spans="1:14">
      <c r="A37" s="113" t="s">
        <v>174</v>
      </c>
      <c r="B37" s="836" t="str">
        <f>VLOOKUP(A37,EQUIPOS!A7:D154,3,FALSE)</f>
        <v>Compactador vibratorio tipo DD-20</v>
      </c>
      <c r="C37" s="837"/>
      <c r="D37" s="837"/>
      <c r="E37" s="837"/>
      <c r="F37" s="837"/>
      <c r="G37" s="837"/>
      <c r="H37" s="838"/>
      <c r="I37" s="421"/>
      <c r="J37" s="422"/>
      <c r="K37" s="269">
        <f>VLOOKUP(A37,EQUIPOS!A7:D164,4,FALSE)</f>
        <v>77198.730947304459</v>
      </c>
      <c r="L37" s="335"/>
      <c r="M37" s="336">
        <v>15</v>
      </c>
      <c r="N37" s="272">
        <f>K37/M37</f>
        <v>5146.5820631536308</v>
      </c>
    </row>
    <row r="38" spans="1:14">
      <c r="A38" s="113" t="s">
        <v>269</v>
      </c>
      <c r="B38" s="836" t="str">
        <f>VLOOKUP(A38,EQUIPOS!A8:D154,3,FALSE)</f>
        <v>Motoniveladora  potencia 215 HP, ancho de cuchilla 4,27 m, peso 18 ton.</v>
      </c>
      <c r="C38" s="837"/>
      <c r="D38" s="837"/>
      <c r="E38" s="837"/>
      <c r="F38" s="837"/>
      <c r="G38" s="837"/>
      <c r="H38" s="838"/>
      <c r="I38" s="328"/>
      <c r="J38" s="330"/>
      <c r="K38" s="269">
        <f>VLOOKUP(A38,EQUIPOS!A8:D165,4,FALSE)</f>
        <v>145664.29477312023</v>
      </c>
      <c r="L38" s="423"/>
      <c r="M38" s="424">
        <v>15</v>
      </c>
      <c r="N38" s="272">
        <f>K38/M38</f>
        <v>9710.9529848746824</v>
      </c>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N75*M41</f>
        <v>49.076288102401321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SUM(N36:N41)</f>
        <v>19241.858204378343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16142.663213664473</v>
      </c>
      <c r="N48" s="272">
        <f>K48*M48</f>
        <v>20985.462177763817</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41.408661876427168</v>
      </c>
      <c r="N49" s="272">
        <f>K49*M49</f>
        <v>1242.2598562928151</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29" t="s">
        <v>953</v>
      </c>
      <c r="C53" s="830"/>
      <c r="D53" s="830"/>
      <c r="E53" s="830"/>
      <c r="F53" s="830"/>
      <c r="G53" s="830"/>
      <c r="H53" s="830"/>
      <c r="I53" s="830"/>
      <c r="J53" s="830"/>
      <c r="K53" s="830"/>
      <c r="L53" s="830"/>
      <c r="M53" s="831"/>
      <c r="N53" s="104">
        <f>SUM(N48:N52)</f>
        <v>22227.722034056631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6" t="s">
        <v>961</v>
      </c>
      <c r="M57" s="799"/>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7">
        <f>VLOOKUP(A58,TRANSPORTE!A1:D117,4,FALSE)</f>
        <v>1225.9744865717296</v>
      </c>
      <c r="M58" s="828"/>
      <c r="N58" s="287">
        <f>K58*L58</f>
        <v>1593.7668325432485</v>
      </c>
    </row>
    <row r="59" spans="1:14">
      <c r="B59" s="46"/>
      <c r="C59" s="47"/>
      <c r="D59" s="47"/>
      <c r="E59" s="47"/>
      <c r="F59" s="47"/>
      <c r="G59" s="4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1593.7668325432485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1">
        <f>SUM(N69:N74)</f>
        <v>2453.8144051200661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45517.161476098285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4"/>
      <c r="J81" s="334"/>
      <c r="K81" s="302" t="s">
        <v>970</v>
      </c>
      <c r="L81" s="853" t="s">
        <v>971</v>
      </c>
      <c r="M81" s="854"/>
      <c r="N81" s="303"/>
    </row>
    <row r="82" spans="1:14">
      <c r="B82" s="855" t="s">
        <v>972</v>
      </c>
      <c r="C82" s="856"/>
      <c r="D82" s="856"/>
      <c r="E82" s="856"/>
      <c r="F82" s="856"/>
      <c r="G82" s="856"/>
      <c r="H82" s="856"/>
      <c r="I82" s="87"/>
      <c r="J82" s="88"/>
      <c r="K82" s="304">
        <v>0.2</v>
      </c>
      <c r="L82" s="857">
        <f>N77*K82</f>
        <v>9103.432295219658</v>
      </c>
      <c r="M82" s="858"/>
      <c r="N82" s="51"/>
    </row>
    <row r="83" spans="1:14">
      <c r="B83" s="89" t="s">
        <v>973</v>
      </c>
      <c r="C83" s="90"/>
      <c r="D83" s="90"/>
      <c r="E83" s="90"/>
      <c r="F83" s="90"/>
      <c r="G83" s="90"/>
      <c r="H83" s="90"/>
      <c r="I83" s="87"/>
      <c r="J83" s="88"/>
      <c r="K83" s="304">
        <v>0.05</v>
      </c>
      <c r="L83" s="857">
        <f>N77*K83</f>
        <v>2275.8580738049145</v>
      </c>
      <c r="M83" s="858"/>
      <c r="N83" s="51"/>
    </row>
    <row r="84" spans="1:14" ht="15.75" thickBot="1">
      <c r="B84" s="91" t="s">
        <v>974</v>
      </c>
      <c r="C84" s="92"/>
      <c r="D84" s="92"/>
      <c r="E84" s="92"/>
      <c r="F84" s="92"/>
      <c r="G84" s="92"/>
      <c r="H84" s="92"/>
      <c r="I84" s="93"/>
      <c r="J84" s="94"/>
      <c r="K84" s="305">
        <v>0.05</v>
      </c>
      <c r="L84" s="859">
        <f>N77*K84</f>
        <v>2275.8580738049145</v>
      </c>
      <c r="M84" s="860"/>
      <c r="N84" s="51"/>
    </row>
    <row r="85" spans="1:14" ht="15.75" thickBot="1">
      <c r="B85" s="823" t="s">
        <v>953</v>
      </c>
      <c r="C85" s="824"/>
      <c r="D85" s="824"/>
      <c r="E85" s="824"/>
      <c r="F85" s="824"/>
      <c r="G85" s="824"/>
      <c r="H85" s="824"/>
      <c r="I85" s="824"/>
      <c r="J85" s="824"/>
      <c r="K85" s="824"/>
      <c r="L85" s="824"/>
      <c r="M85" s="825"/>
      <c r="N85" s="52">
        <f>L82+L83+L84</f>
        <v>13655.148442829488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8">
        <f>N77+N85</f>
        <v>59172.309918927771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1"/>
      <c r="K117" s="971"/>
      <c r="L117" s="971"/>
      <c r="M117" s="971"/>
      <c r="N117" s="972"/>
    </row>
    <row r="118" spans="2:14" ht="15.75" thickBot="1">
      <c r="B118" s="419" t="s">
        <v>2221</v>
      </c>
      <c r="C118" s="420"/>
      <c r="D118" s="420"/>
      <c r="E118" s="259"/>
      <c r="F118" s="259"/>
      <c r="G118" s="259"/>
      <c r="H118" s="259"/>
      <c r="I118" s="259"/>
      <c r="J118" s="973"/>
      <c r="K118" s="973"/>
      <c r="L118" s="973"/>
      <c r="M118" s="973"/>
      <c r="N118"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106.68624361440799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12114.831481414165</v>
      </c>
      <c r="N48" s="272">
        <f>K48*M48</f>
        <v>8480.3820369899149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8480.3820369899149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1">
        <f>SUM(N71:N76)</f>
        <v>2133.7248722881595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10720.793152892482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2144.1586305784963</v>
      </c>
      <c r="M84" s="858"/>
      <c r="N84" s="51"/>
    </row>
    <row r="85" spans="1:14">
      <c r="B85" s="89" t="s">
        <v>973</v>
      </c>
      <c r="C85" s="90"/>
      <c r="D85" s="90"/>
      <c r="E85" s="90"/>
      <c r="F85" s="90"/>
      <c r="G85" s="90"/>
      <c r="H85" s="90"/>
      <c r="I85" s="87"/>
      <c r="J85" s="88"/>
      <c r="K85" s="304">
        <v>0.05</v>
      </c>
      <c r="L85" s="857">
        <f>N79*K85</f>
        <v>536.03965764462407</v>
      </c>
      <c r="M85" s="858"/>
      <c r="N85" s="51"/>
    </row>
    <row r="86" spans="1:14" ht="15.75" thickBot="1">
      <c r="B86" s="91" t="s">
        <v>974</v>
      </c>
      <c r="C86" s="92"/>
      <c r="D86" s="92"/>
      <c r="E86" s="92"/>
      <c r="F86" s="92"/>
      <c r="G86" s="92"/>
      <c r="H86" s="92"/>
      <c r="I86" s="93"/>
      <c r="J86" s="94"/>
      <c r="K86" s="305">
        <v>0.05</v>
      </c>
      <c r="L86" s="859">
        <f>N79*K86</f>
        <v>536.03965764462407</v>
      </c>
      <c r="M86" s="860"/>
      <c r="N86" s="51"/>
    </row>
    <row r="87" spans="1:14" ht="15.75" thickBot="1">
      <c r="B87" s="823" t="s">
        <v>953</v>
      </c>
      <c r="C87" s="824"/>
      <c r="D87" s="824"/>
      <c r="E87" s="824"/>
      <c r="F87" s="824"/>
      <c r="G87" s="824"/>
      <c r="H87" s="824"/>
      <c r="I87" s="824"/>
      <c r="J87" s="824"/>
      <c r="K87" s="824"/>
      <c r="L87" s="824"/>
      <c r="M87" s="825"/>
      <c r="N87" s="52">
        <f>L84+L85+L86</f>
        <v>3216.2379458677447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52">
        <f>N79+N87</f>
        <v>13937.031098760226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579.66808403601988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48529.832566148951</v>
      </c>
      <c r="N48" s="272">
        <f>K48*M48</f>
        <v>9705.9665132297905</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1774.9766955679322</v>
      </c>
      <c r="N49" s="272">
        <f>K49*M49</f>
        <v>1863.7255303463289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29" t="s">
        <v>953</v>
      </c>
      <c r="C55" s="830"/>
      <c r="D55" s="830"/>
      <c r="E55" s="830"/>
      <c r="F55" s="830"/>
      <c r="G55" s="830"/>
      <c r="H55" s="830"/>
      <c r="I55" s="830"/>
      <c r="J55" s="830"/>
      <c r="K55" s="830"/>
      <c r="L55" s="830"/>
      <c r="M55" s="831"/>
      <c r="N55" s="104">
        <f>SUM(N48:N54)</f>
        <v>11569.69204357612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60">
        <f>SUM(N71:N76)</f>
        <v>11593.361680720398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23742.721808332539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4748.5443616665079</v>
      </c>
      <c r="M84" s="858"/>
      <c r="N84" s="51"/>
    </row>
    <row r="85" spans="1:14">
      <c r="B85" s="89" t="s">
        <v>973</v>
      </c>
      <c r="C85" s="90"/>
      <c r="D85" s="90"/>
      <c r="E85" s="90"/>
      <c r="F85" s="90"/>
      <c r="G85" s="90"/>
      <c r="H85" s="90"/>
      <c r="I85" s="87"/>
      <c r="J85" s="88"/>
      <c r="K85" s="304">
        <v>0.05</v>
      </c>
      <c r="L85" s="857">
        <f>N79*K85</f>
        <v>1187.136090416627</v>
      </c>
      <c r="M85" s="858"/>
      <c r="N85" s="51"/>
    </row>
    <row r="86" spans="1:14" ht="15.75" thickBot="1">
      <c r="B86" s="91" t="s">
        <v>974</v>
      </c>
      <c r="C86" s="92"/>
      <c r="D86" s="92"/>
      <c r="E86" s="92"/>
      <c r="F86" s="92"/>
      <c r="G86" s="92"/>
      <c r="H86" s="92"/>
      <c r="I86" s="93"/>
      <c r="J86" s="94"/>
      <c r="K86" s="305">
        <v>0.05</v>
      </c>
      <c r="L86" s="859">
        <f>N79*K86</f>
        <v>1187.136090416627</v>
      </c>
      <c r="M86" s="860"/>
      <c r="N86" s="51"/>
    </row>
    <row r="87" spans="1:14" ht="15.75" thickBot="1">
      <c r="B87" s="823" t="s">
        <v>953</v>
      </c>
      <c r="C87" s="824"/>
      <c r="D87" s="824"/>
      <c r="E87" s="824"/>
      <c r="F87" s="824"/>
      <c r="G87" s="824"/>
      <c r="H87" s="824"/>
      <c r="I87" s="824"/>
      <c r="J87" s="824"/>
      <c r="K87" s="824"/>
      <c r="L87" s="824"/>
      <c r="M87" s="825"/>
      <c r="N87" s="52">
        <f>L84+L85+L86</f>
        <v>7122.8165424997615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30865.538350832299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46912.566766624717</v>
      </c>
      <c r="L36" s="270"/>
      <c r="M36" s="336">
        <v>1500</v>
      </c>
      <c r="N36" s="272">
        <f>K36/M36</f>
        <v>31.275044511083145</v>
      </c>
    </row>
    <row r="37" spans="1:14">
      <c r="A37" s="113" t="s">
        <v>361</v>
      </c>
      <c r="B37" s="836" t="str">
        <f>VLOOKUP(A37,EQUIPOS!A7:D154,3,FALSE)</f>
        <v>Vehículo delineador</v>
      </c>
      <c r="C37" s="837"/>
      <c r="D37" s="837"/>
      <c r="E37" s="837"/>
      <c r="F37" s="837"/>
      <c r="G37" s="837"/>
      <c r="H37" s="838"/>
      <c r="I37" s="421"/>
      <c r="J37" s="422"/>
      <c r="K37" s="269">
        <f>VLOOKUP(A37,EQUIPOS!A7:D164,4,FALSE)</f>
        <v>82474.507132097206</v>
      </c>
      <c r="L37" s="335"/>
      <c r="M37" s="336">
        <v>1500</v>
      </c>
      <c r="N37" s="272">
        <f>K37/M37</f>
        <v>54.983004754731468</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0.24538144051200664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86.503430706326611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7064.3797028322433</v>
      </c>
      <c r="N48" s="272">
        <f>K48*M48</f>
        <v>324.9614663302832</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91952.733625463967</v>
      </c>
      <c r="N49" s="272">
        <f>K49*M49</f>
        <v>1287.3382707564956</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29356.502964339492</v>
      </c>
      <c r="N50" s="272">
        <f>K50*M50</f>
        <v>12.62329627466598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1624.9230333614448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24.538144051200664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1735.9646081189719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347.1929216237944</v>
      </c>
      <c r="M84" s="858"/>
      <c r="N84" s="51"/>
    </row>
    <row r="85" spans="1:14">
      <c r="B85" s="89" t="s">
        <v>973</v>
      </c>
      <c r="C85" s="90"/>
      <c r="D85" s="90"/>
      <c r="E85" s="90"/>
      <c r="F85" s="90"/>
      <c r="G85" s="90"/>
      <c r="H85" s="90"/>
      <c r="I85" s="87"/>
      <c r="J85" s="88"/>
      <c r="K85" s="304">
        <v>0.05</v>
      </c>
      <c r="L85" s="857">
        <f>N79*K85</f>
        <v>86.798230405948601</v>
      </c>
      <c r="M85" s="858"/>
      <c r="N85" s="51"/>
    </row>
    <row r="86" spans="1:14" ht="15.75" thickBot="1">
      <c r="B86" s="91" t="s">
        <v>974</v>
      </c>
      <c r="C86" s="92"/>
      <c r="D86" s="92"/>
      <c r="E86" s="92"/>
      <c r="F86" s="92"/>
      <c r="G86" s="92"/>
      <c r="H86" s="92"/>
      <c r="I86" s="93"/>
      <c r="J86" s="94"/>
      <c r="K86" s="305">
        <v>0.05</v>
      </c>
      <c r="L86" s="859">
        <f>N79*K86</f>
        <v>86.798230405948601</v>
      </c>
      <c r="M86" s="860"/>
      <c r="N86" s="51"/>
    </row>
    <row r="87" spans="1:14" ht="15.75" thickBot="1">
      <c r="B87" s="823" t="s">
        <v>953</v>
      </c>
      <c r="C87" s="824"/>
      <c r="D87" s="824"/>
      <c r="E87" s="824"/>
      <c r="F87" s="824"/>
      <c r="G87" s="824"/>
      <c r="H87" s="824"/>
      <c r="I87" s="824"/>
      <c r="J87" s="824"/>
      <c r="K87" s="824"/>
      <c r="L87" s="824"/>
      <c r="M87" s="825"/>
      <c r="N87" s="52">
        <f>L84+L85+L86</f>
        <v>520.78938243569166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2256.7539905546637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46912.566766624717</v>
      </c>
      <c r="L36" s="270"/>
      <c r="M36" s="336">
        <v>1200</v>
      </c>
      <c r="N36" s="272">
        <f>K36/M36</f>
        <v>39.093805638853929</v>
      </c>
    </row>
    <row r="37" spans="1:14">
      <c r="A37" s="113" t="s">
        <v>201</v>
      </c>
      <c r="B37" s="836" t="str">
        <f>VLOOKUP(A37,EQUIPOS!A7:D154,3,FALSE)</f>
        <v>Equipo autopropulsado para pintura termoplástica</v>
      </c>
      <c r="C37" s="837"/>
      <c r="D37" s="837"/>
      <c r="E37" s="837"/>
      <c r="F37" s="837"/>
      <c r="G37" s="837"/>
      <c r="H37" s="838"/>
      <c r="I37" s="421"/>
      <c r="J37" s="422"/>
      <c r="K37" s="269">
        <f>VLOOKUP(A37,EQUIPOS!A7:D164,4,FALSE)</f>
        <v>74617.99447527602</v>
      </c>
      <c r="L37" s="335"/>
      <c r="M37" s="336">
        <v>1200</v>
      </c>
      <c r="N37" s="272">
        <f>K37/M37</f>
        <v>62.18166206273002</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0.43712366522334167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101.71259136680729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7064.3797028322433</v>
      </c>
      <c r="N48" s="272">
        <f>K48*M48</f>
        <v>762.95300790588226</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11445.577973249205</v>
      </c>
      <c r="N49" s="272">
        <f>K49*M49</f>
        <v>892.75508191343795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1655.7080898193203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43.712366522334165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1801.1330477084618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360.22660954169237</v>
      </c>
      <c r="M84" s="858"/>
      <c r="N84" s="51"/>
    </row>
    <row r="85" spans="1:14">
      <c r="B85" s="89" t="s">
        <v>973</v>
      </c>
      <c r="C85" s="90"/>
      <c r="D85" s="90"/>
      <c r="E85" s="90"/>
      <c r="F85" s="90"/>
      <c r="G85" s="90"/>
      <c r="H85" s="90"/>
      <c r="I85" s="87"/>
      <c r="J85" s="88"/>
      <c r="K85" s="304">
        <v>0.05</v>
      </c>
      <c r="L85" s="857">
        <f>N79*K85</f>
        <v>90.056652385423092</v>
      </c>
      <c r="M85" s="858"/>
      <c r="N85" s="51"/>
    </row>
    <row r="86" spans="1:14" ht="15.75" thickBot="1">
      <c r="B86" s="91" t="s">
        <v>974</v>
      </c>
      <c r="C86" s="92"/>
      <c r="D86" s="92"/>
      <c r="E86" s="92"/>
      <c r="F86" s="92"/>
      <c r="G86" s="92"/>
      <c r="H86" s="92"/>
      <c r="I86" s="93"/>
      <c r="J86" s="94"/>
      <c r="K86" s="305">
        <v>0.05</v>
      </c>
      <c r="L86" s="859">
        <f>N79*K86</f>
        <v>90.056652385423092</v>
      </c>
      <c r="M86" s="860"/>
      <c r="N86" s="51"/>
    </row>
    <row r="87" spans="1:14" ht="15.75" thickBot="1">
      <c r="B87" s="823" t="s">
        <v>953</v>
      </c>
      <c r="C87" s="824"/>
      <c r="D87" s="824"/>
      <c r="E87" s="824"/>
      <c r="F87" s="824"/>
      <c r="G87" s="824"/>
      <c r="H87" s="824"/>
      <c r="I87" s="824"/>
      <c r="J87" s="824"/>
      <c r="K87" s="824"/>
      <c r="L87" s="824"/>
      <c r="M87" s="825"/>
      <c r="N87" s="52">
        <f>L84+L85+L86</f>
        <v>540.33991431253855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2341.4729620210005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199</v>
      </c>
      <c r="B36" s="836" t="str">
        <f>VLOOKUP(A36,EQUIPOS!A6:D154,3,FALSE)</f>
        <v xml:space="preserve">Equipo de pintura (Compresor), Presión máxima de trabajo 3300 psi.
</v>
      </c>
      <c r="C36" s="837"/>
      <c r="D36" s="837"/>
      <c r="E36" s="837"/>
      <c r="F36" s="837"/>
      <c r="G36" s="837"/>
      <c r="H36" s="838"/>
      <c r="I36" s="267"/>
      <c r="J36" s="268"/>
      <c r="K36" s="269">
        <f>VLOOKUP(A36,EQUIPOS!A6:D163,4,FALSE)</f>
        <v>9601.4722218172374</v>
      </c>
      <c r="L36" s="270"/>
      <c r="M36" s="336">
        <v>6.1</v>
      </c>
      <c r="N36" s="272">
        <f>K36/M36</f>
        <v>1574.0118396421701</v>
      </c>
    </row>
    <row r="37" spans="1:14">
      <c r="A37" s="113" t="s">
        <v>138</v>
      </c>
      <c r="B37" s="836" t="str">
        <f>VLOOKUP(A37,EQUIPOS!A7:D154,3,FALSE)</f>
        <v>Camioneta D-300</v>
      </c>
      <c r="C37" s="837"/>
      <c r="D37" s="837"/>
      <c r="E37" s="837"/>
      <c r="F37" s="837"/>
      <c r="G37" s="837"/>
      <c r="H37" s="838"/>
      <c r="I37" s="421"/>
      <c r="J37" s="422"/>
      <c r="K37" s="269">
        <f>VLOOKUP(A37,EQUIPOS!A7:D164,4,FALSE)</f>
        <v>46912.566766624717</v>
      </c>
      <c r="L37" s="335"/>
      <c r="M37" s="336">
        <v>6.1</v>
      </c>
      <c r="N37" s="272">
        <f>K37/M37</f>
        <v>7690.5847158401184</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85.991540699673777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9350.5880961819621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7064.3797028322433</v>
      </c>
      <c r="N48" s="272">
        <f>K48*M48</f>
        <v>2698.5930464819171</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29356.502964339492</v>
      </c>
      <c r="N49" s="272">
        <f>K49*M49</f>
        <v>1467.8251482169746</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91952.733625463967</v>
      </c>
      <c r="N50" s="272">
        <f>K50*M50</f>
        <v>11034.328035055676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15200.746229754568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8599.1540699673769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33150.488395903907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6630.0976791807816</v>
      </c>
      <c r="M84" s="858"/>
      <c r="N84" s="51"/>
    </row>
    <row r="85" spans="1:14">
      <c r="B85" s="89" t="s">
        <v>973</v>
      </c>
      <c r="C85" s="90"/>
      <c r="D85" s="90"/>
      <c r="E85" s="90"/>
      <c r="F85" s="90"/>
      <c r="G85" s="90"/>
      <c r="H85" s="90"/>
      <c r="I85" s="87"/>
      <c r="J85" s="88"/>
      <c r="K85" s="304">
        <v>0.05</v>
      </c>
      <c r="L85" s="857">
        <f>N79*K85</f>
        <v>1657.5244197951954</v>
      </c>
      <c r="M85" s="858"/>
      <c r="N85" s="51"/>
    </row>
    <row r="86" spans="1:14" ht="15.75" thickBot="1">
      <c r="B86" s="91" t="s">
        <v>974</v>
      </c>
      <c r="C86" s="92"/>
      <c r="D86" s="92"/>
      <c r="E86" s="92"/>
      <c r="F86" s="92"/>
      <c r="G86" s="92"/>
      <c r="H86" s="92"/>
      <c r="I86" s="93"/>
      <c r="J86" s="94"/>
      <c r="K86" s="305">
        <v>0.05</v>
      </c>
      <c r="L86" s="859">
        <f>N79*K86</f>
        <v>1657.5244197951954</v>
      </c>
      <c r="M86" s="860"/>
      <c r="N86" s="51"/>
    </row>
    <row r="87" spans="1:14" ht="15.75" thickBot="1">
      <c r="B87" s="823" t="s">
        <v>953</v>
      </c>
      <c r="C87" s="824"/>
      <c r="D87" s="824"/>
      <c r="E87" s="824"/>
      <c r="F87" s="824"/>
      <c r="G87" s="824"/>
      <c r="H87" s="824"/>
      <c r="I87" s="824"/>
      <c r="J87" s="824"/>
      <c r="K87" s="824"/>
      <c r="L87" s="824"/>
      <c r="M87" s="825"/>
      <c r="N87" s="52">
        <f>L84+L85+L86</f>
        <v>9945.1465187711729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43095.63491467508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46912.566766624717</v>
      </c>
      <c r="L36" s="270"/>
      <c r="M36" s="336">
        <v>6</v>
      </c>
      <c r="N36" s="272">
        <f>K36/M36</f>
        <v>7818.7611277707865</v>
      </c>
    </row>
    <row r="37" spans="1:14">
      <c r="A37" s="113" t="s">
        <v>1711</v>
      </c>
      <c r="B37" s="836" t="str">
        <f>VLOOKUP(A37,EQUIPOS!A7:D154,3,FALSE)</f>
        <v>Caldera para pintura termoplástica</v>
      </c>
      <c r="C37" s="837"/>
      <c r="D37" s="837"/>
      <c r="E37" s="837"/>
      <c r="F37" s="837"/>
      <c r="G37" s="837"/>
      <c r="H37" s="838"/>
      <c r="I37" s="421"/>
      <c r="J37" s="422"/>
      <c r="K37" s="269">
        <f>VLOOKUP(A37,EQUIPOS!A7:D164,4,FALSE)</f>
        <v>40732.851191791939</v>
      </c>
      <c r="L37" s="335"/>
      <c r="M37" s="336">
        <v>6</v>
      </c>
      <c r="N37" s="272">
        <f>K37/M37</f>
        <v>6788.8085319653228</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100.46441950300166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14708.034079239111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7064.3797028322433</v>
      </c>
      <c r="N48" s="272">
        <f>K48*M48</f>
        <v>6357.9417325490194</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11445.577973249205</v>
      </c>
      <c r="N49" s="272">
        <f>K49*M49</f>
        <v>7439.6256826119834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13797.567415161004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10046.441950300166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38552.043444700277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7710.408688940056</v>
      </c>
      <c r="M84" s="858"/>
      <c r="N84" s="51"/>
    </row>
    <row r="85" spans="1:14">
      <c r="B85" s="89" t="s">
        <v>973</v>
      </c>
      <c r="C85" s="90"/>
      <c r="D85" s="90"/>
      <c r="E85" s="90"/>
      <c r="F85" s="90"/>
      <c r="G85" s="90"/>
      <c r="H85" s="90"/>
      <c r="I85" s="87"/>
      <c r="J85" s="88"/>
      <c r="K85" s="304">
        <v>0.05</v>
      </c>
      <c r="L85" s="857">
        <f>N79*K85</f>
        <v>1927.602172235014</v>
      </c>
      <c r="M85" s="858"/>
      <c r="N85" s="51"/>
    </row>
    <row r="86" spans="1:14" ht="15.75" thickBot="1">
      <c r="B86" s="91" t="s">
        <v>974</v>
      </c>
      <c r="C86" s="92"/>
      <c r="D86" s="92"/>
      <c r="E86" s="92"/>
      <c r="F86" s="92"/>
      <c r="G86" s="92"/>
      <c r="H86" s="92"/>
      <c r="I86" s="93"/>
      <c r="J86" s="94"/>
      <c r="K86" s="305">
        <v>0.05</v>
      </c>
      <c r="L86" s="859">
        <f>N79*K86</f>
        <v>1927.602172235014</v>
      </c>
      <c r="M86" s="860"/>
      <c r="N86" s="51"/>
    </row>
    <row r="87" spans="1:14" ht="15.75" thickBot="1">
      <c r="B87" s="823" t="s">
        <v>953</v>
      </c>
      <c r="C87" s="824"/>
      <c r="D87" s="824"/>
      <c r="E87" s="824"/>
      <c r="F87" s="824"/>
      <c r="G87" s="824"/>
      <c r="H87" s="824"/>
      <c r="I87" s="824"/>
      <c r="J87" s="824"/>
      <c r="K87" s="824"/>
      <c r="L87" s="824"/>
      <c r="M87" s="825"/>
      <c r="N87" s="52">
        <f>L84+L85+L86</f>
        <v>11565.613033410084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50117.656478110359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46912.566766624717</v>
      </c>
      <c r="L36" s="270"/>
      <c r="M36" s="336">
        <v>250</v>
      </c>
      <c r="N36" s="272">
        <f>K36/M36</f>
        <v>187.65026706649886</v>
      </c>
    </row>
    <row r="37" spans="1:14">
      <c r="A37" s="113" t="s">
        <v>251</v>
      </c>
      <c r="B37" s="836" t="str">
        <f>VLOOKUP(A37,EQUIPOS!A7:D154,3,FALSE)</f>
        <v>Maquina térmica pegatachas</v>
      </c>
      <c r="C37" s="837"/>
      <c r="D37" s="837"/>
      <c r="E37" s="837"/>
      <c r="F37" s="837"/>
      <c r="G37" s="837"/>
      <c r="H37" s="838"/>
      <c r="I37" s="421"/>
      <c r="J37" s="422"/>
      <c r="K37" s="269">
        <f>VLOOKUP(A37,EQUIPOS!A7:D164,4,FALSE)</f>
        <v>25290.378503010743</v>
      </c>
      <c r="L37" s="335"/>
      <c r="M37" s="336">
        <v>250</v>
      </c>
      <c r="N37" s="272">
        <f>K37/M37</f>
        <v>101.16151401204297</v>
      </c>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1.15933616807204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289.97111724661386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11445.577973249205</v>
      </c>
      <c r="N48" s="272">
        <f>K48*M48</f>
        <v>915.64623785993638</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11773.966171387074</v>
      </c>
      <c r="N49" s="272">
        <f>K49*M49</f>
        <v>11773.966171387074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12689.612409247011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115.93361680720399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13095.517143300829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2619.1034286601662</v>
      </c>
      <c r="M84" s="858"/>
      <c r="N84" s="51"/>
    </row>
    <row r="85" spans="1:14">
      <c r="B85" s="89" t="s">
        <v>973</v>
      </c>
      <c r="C85" s="90"/>
      <c r="D85" s="90"/>
      <c r="E85" s="90"/>
      <c r="F85" s="90"/>
      <c r="G85" s="90"/>
      <c r="H85" s="90"/>
      <c r="I85" s="87"/>
      <c r="J85" s="88"/>
      <c r="K85" s="304">
        <v>0.05</v>
      </c>
      <c r="L85" s="857">
        <f>N79*K85</f>
        <v>654.77585716504154</v>
      </c>
      <c r="M85" s="858"/>
      <c r="N85" s="51"/>
    </row>
    <row r="86" spans="1:14" ht="15.75" thickBot="1">
      <c r="B86" s="91" t="s">
        <v>974</v>
      </c>
      <c r="C86" s="92"/>
      <c r="D86" s="92"/>
      <c r="E86" s="92"/>
      <c r="F86" s="92"/>
      <c r="G86" s="92"/>
      <c r="H86" s="92"/>
      <c r="I86" s="93"/>
      <c r="J86" s="94"/>
      <c r="K86" s="305">
        <v>0.05</v>
      </c>
      <c r="L86" s="859">
        <f>N79*K86</f>
        <v>654.77585716504154</v>
      </c>
      <c r="M86" s="860"/>
      <c r="N86" s="51"/>
    </row>
    <row r="87" spans="1:14" ht="15.75" thickBot="1">
      <c r="B87" s="823" t="s">
        <v>953</v>
      </c>
      <c r="C87" s="824"/>
      <c r="D87" s="824"/>
      <c r="E87" s="824"/>
      <c r="F87" s="824"/>
      <c r="G87" s="824"/>
      <c r="H87" s="824"/>
      <c r="I87" s="824"/>
      <c r="J87" s="824"/>
      <c r="K87" s="824"/>
      <c r="L87" s="824"/>
      <c r="M87" s="825"/>
      <c r="N87" s="52">
        <f>L84+L85+L86</f>
        <v>3928.6551429902493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17024.172286291079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46912.566766624717</v>
      </c>
      <c r="L36" s="270"/>
      <c r="M36" s="336">
        <v>3.75</v>
      </c>
      <c r="N36" s="272">
        <f>K36/M36</f>
        <v>12510.017804433259</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98.152576204802642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12608.170380638061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131921.18959537338</v>
      </c>
      <c r="N48" s="272">
        <f>K48*M48</f>
        <v>131921.18959537338</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385924.44672879856</v>
      </c>
      <c r="N49" s="272">
        <f>K49*M49</f>
        <v>385924.44672879856</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379194.78494477522</v>
      </c>
      <c r="N50" s="272">
        <f>K50*M50</f>
        <v>11375.843548343257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529221.47987251519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9815.2576204802644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551644.90787363355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110328.98157472671</v>
      </c>
      <c r="M84" s="858"/>
      <c r="N84" s="51"/>
    </row>
    <row r="85" spans="1:14">
      <c r="B85" s="89" t="s">
        <v>973</v>
      </c>
      <c r="C85" s="90"/>
      <c r="D85" s="90"/>
      <c r="E85" s="90"/>
      <c r="F85" s="90"/>
      <c r="G85" s="90"/>
      <c r="H85" s="90"/>
      <c r="I85" s="87"/>
      <c r="J85" s="88"/>
      <c r="K85" s="304">
        <v>0.05</v>
      </c>
      <c r="L85" s="857">
        <f>N79*K85</f>
        <v>27582.245393681678</v>
      </c>
      <c r="M85" s="858"/>
      <c r="N85" s="51"/>
    </row>
    <row r="86" spans="1:14" ht="15.75" thickBot="1">
      <c r="B86" s="91" t="s">
        <v>974</v>
      </c>
      <c r="C86" s="92"/>
      <c r="D86" s="92"/>
      <c r="E86" s="92"/>
      <c r="F86" s="92"/>
      <c r="G86" s="92"/>
      <c r="H86" s="92"/>
      <c r="I86" s="93"/>
      <c r="J86" s="94"/>
      <c r="K86" s="305">
        <v>0.05</v>
      </c>
      <c r="L86" s="859">
        <f>N79*K86</f>
        <v>27582.245393681678</v>
      </c>
      <c r="M86" s="860"/>
      <c r="N86" s="51"/>
    </row>
    <row r="87" spans="1:14" ht="15.75" thickBot="1">
      <c r="B87" s="823" t="s">
        <v>953</v>
      </c>
      <c r="C87" s="824"/>
      <c r="D87" s="824"/>
      <c r="E87" s="824"/>
      <c r="F87" s="824"/>
      <c r="G87" s="824"/>
      <c r="H87" s="824"/>
      <c r="I87" s="824"/>
      <c r="J87" s="824"/>
      <c r="K87" s="824"/>
      <c r="L87" s="824"/>
      <c r="M87" s="825"/>
      <c r="N87" s="52">
        <f>L84+L85+L86</f>
        <v>165493.47236209008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717138.38023572369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8.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46912.566766624717</v>
      </c>
      <c r="L36" s="270"/>
      <c r="M36" s="336">
        <v>3.75</v>
      </c>
      <c r="N36" s="272">
        <f>K36/M36</f>
        <v>12510.017804433259</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98.152576204802642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12608.170380638061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131921.18959537338</v>
      </c>
      <c r="N48" s="272">
        <f>K48*M48</f>
        <v>131921.18959537338</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313972.43123698857</v>
      </c>
      <c r="N49" s="272">
        <f>K49*M49</f>
        <v>313972.43123698857</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379194.78494477522</v>
      </c>
      <c r="N50" s="272">
        <f>K50*M50</f>
        <v>11375.843548343257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457269.46438070526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9815.2576204802644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479692.89238182356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95938.578476364724</v>
      </c>
      <c r="M84" s="858"/>
      <c r="N84" s="51"/>
    </row>
    <row r="85" spans="1:14">
      <c r="B85" s="89" t="s">
        <v>973</v>
      </c>
      <c r="C85" s="90"/>
      <c r="D85" s="90"/>
      <c r="E85" s="90"/>
      <c r="F85" s="90"/>
      <c r="G85" s="90"/>
      <c r="H85" s="90"/>
      <c r="I85" s="87"/>
      <c r="J85" s="88"/>
      <c r="K85" s="304">
        <v>0.05</v>
      </c>
      <c r="L85" s="857">
        <f>N79*K85</f>
        <v>23984.644619091181</v>
      </c>
      <c r="M85" s="858"/>
      <c r="N85" s="51"/>
    </row>
    <row r="86" spans="1:14" ht="15.75" thickBot="1">
      <c r="B86" s="91" t="s">
        <v>974</v>
      </c>
      <c r="C86" s="92"/>
      <c r="D86" s="92"/>
      <c r="E86" s="92"/>
      <c r="F86" s="92"/>
      <c r="G86" s="92"/>
      <c r="H86" s="92"/>
      <c r="I86" s="93"/>
      <c r="J86" s="94"/>
      <c r="K86" s="305">
        <v>0.05</v>
      </c>
      <c r="L86" s="859">
        <f>N79*K86</f>
        <v>23984.644619091181</v>
      </c>
      <c r="M86" s="860"/>
      <c r="N86" s="51"/>
    </row>
    <row r="87" spans="1:14" ht="15.75" thickBot="1">
      <c r="B87" s="823" t="s">
        <v>953</v>
      </c>
      <c r="C87" s="824"/>
      <c r="D87" s="824"/>
      <c r="E87" s="824"/>
      <c r="F87" s="824"/>
      <c r="G87" s="824"/>
      <c r="H87" s="824"/>
      <c r="I87" s="824"/>
      <c r="J87" s="824"/>
      <c r="K87" s="824"/>
      <c r="L87" s="824"/>
      <c r="M87" s="825"/>
      <c r="N87" s="52">
        <f>L84+L85+L86</f>
        <v>143907.86771454709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623600.76009637071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46912.566766624717</v>
      </c>
      <c r="L36" s="270"/>
      <c r="M36" s="336">
        <v>3</v>
      </c>
      <c r="N36" s="272">
        <f>K36/M36</f>
        <v>15637.522255541573</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52.158745833333334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15689.681001374905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255102.60038005325</v>
      </c>
      <c r="N48" s="272">
        <f>K48*M48</f>
        <v>255102.60038005325</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379194.78494477522</v>
      </c>
      <c r="N49" s="272">
        <f>K49*M49</f>
        <v>22751.687096686514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277854.28747673979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5215.8745833333332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298759.84306144802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59751.968612289609</v>
      </c>
      <c r="M84" s="858"/>
      <c r="N84" s="51"/>
    </row>
    <row r="85" spans="1:14">
      <c r="B85" s="89" t="s">
        <v>973</v>
      </c>
      <c r="C85" s="90"/>
      <c r="D85" s="90"/>
      <c r="E85" s="90"/>
      <c r="F85" s="90"/>
      <c r="G85" s="90"/>
      <c r="H85" s="90"/>
      <c r="I85" s="87"/>
      <c r="J85" s="88"/>
      <c r="K85" s="304">
        <v>0.05</v>
      </c>
      <c r="L85" s="857">
        <f>N79*K85</f>
        <v>14937.992153072402</v>
      </c>
      <c r="M85" s="858"/>
      <c r="N85" s="51"/>
    </row>
    <row r="86" spans="1:14" ht="15.75" thickBot="1">
      <c r="B86" s="91" t="s">
        <v>974</v>
      </c>
      <c r="C86" s="92"/>
      <c r="D86" s="92"/>
      <c r="E86" s="92"/>
      <c r="F86" s="92"/>
      <c r="G86" s="92"/>
      <c r="H86" s="92"/>
      <c r="I86" s="93"/>
      <c r="J86" s="94"/>
      <c r="K86" s="305">
        <v>0.05</v>
      </c>
      <c r="L86" s="859">
        <f>N79*K86</f>
        <v>14937.992153072402</v>
      </c>
      <c r="M86" s="860"/>
      <c r="N86" s="51"/>
    </row>
    <row r="87" spans="1:14" ht="15.75" thickBot="1">
      <c r="B87" s="823" t="s">
        <v>953</v>
      </c>
      <c r="C87" s="824"/>
      <c r="D87" s="824"/>
      <c r="E87" s="824"/>
      <c r="F87" s="824"/>
      <c r="G87" s="824"/>
      <c r="H87" s="824"/>
      <c r="I87" s="824"/>
      <c r="J87" s="824"/>
      <c r="K87" s="824"/>
      <c r="L87" s="824"/>
      <c r="M87" s="825"/>
      <c r="N87" s="52">
        <f>L84+L85+L86</f>
        <v>89627.952918434428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388387.79597988247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135</v>
      </c>
      <c r="B36" s="836" t="str">
        <f>VLOOKUP(A36,EQUIPOS!A6:D154,3,FALSE)</f>
        <v>Camión 350</v>
      </c>
      <c r="C36" s="837"/>
      <c r="D36" s="837"/>
      <c r="E36" s="837"/>
      <c r="F36" s="837"/>
      <c r="G36" s="837"/>
      <c r="H36" s="838"/>
      <c r="I36" s="267"/>
      <c r="J36" s="268"/>
      <c r="K36" s="269">
        <f>VLOOKUP(A36,EQUIPOS!A6:D163,4,FALSE)</f>
        <v>48511.76348334286</v>
      </c>
      <c r="L36" s="270"/>
      <c r="M36" s="336">
        <v>6.25</v>
      </c>
      <c r="N36" s="272">
        <f>K36/M36</f>
        <v>7761.8821573348578</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357.04822361440802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8118.9303809492658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166797.85409465022</v>
      </c>
      <c r="N48" s="272">
        <f>K48*M48</f>
        <v>41699.463523662555</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289165.75087682536</v>
      </c>
      <c r="N49" s="272">
        <f>K49*M49</f>
        <v>70015.920309158682</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111715.38383282124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7140.9644722881594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126975.27868605868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25395.055737211736</v>
      </c>
      <c r="M84" s="858"/>
      <c r="N84" s="51"/>
    </row>
    <row r="85" spans="1:14">
      <c r="B85" s="89" t="s">
        <v>973</v>
      </c>
      <c r="C85" s="90"/>
      <c r="D85" s="90"/>
      <c r="E85" s="90"/>
      <c r="F85" s="90"/>
      <c r="G85" s="90"/>
      <c r="H85" s="90"/>
      <c r="I85" s="87"/>
      <c r="J85" s="88"/>
      <c r="K85" s="304">
        <v>0.05</v>
      </c>
      <c r="L85" s="857">
        <f>N79*K85</f>
        <v>6348.7639343029341</v>
      </c>
      <c r="M85" s="858"/>
      <c r="N85" s="51"/>
    </row>
    <row r="86" spans="1:14" ht="15.75" thickBot="1">
      <c r="B86" s="91" t="s">
        <v>974</v>
      </c>
      <c r="C86" s="92"/>
      <c r="D86" s="92"/>
      <c r="E86" s="92"/>
      <c r="F86" s="92"/>
      <c r="G86" s="92"/>
      <c r="H86" s="92"/>
      <c r="I86" s="93"/>
      <c r="J86" s="94"/>
      <c r="K86" s="305">
        <v>0.05</v>
      </c>
      <c r="L86" s="859">
        <f>N79*K86</f>
        <v>6348.7639343029341</v>
      </c>
      <c r="M86" s="860"/>
      <c r="N86" s="51"/>
    </row>
    <row r="87" spans="1:14" ht="15.75" thickBot="1">
      <c r="B87" s="823" t="s">
        <v>953</v>
      </c>
      <c r="C87" s="824"/>
      <c r="D87" s="824"/>
      <c r="E87" s="824"/>
      <c r="F87" s="824"/>
      <c r="G87" s="824"/>
      <c r="H87" s="824"/>
      <c r="I87" s="824"/>
      <c r="J87" s="824"/>
      <c r="K87" s="824"/>
      <c r="L87" s="824"/>
      <c r="M87" s="825"/>
      <c r="N87" s="52">
        <f>L84+L85+L86</f>
        <v>38092.583605817606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165067.86229187628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41.726996666666665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88958.855517146789</v>
      </c>
      <c r="N48" s="272">
        <f>K48*M48</f>
        <v>88958.855517146789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88958.855517146789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4172.6996666666664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93173.282180480121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18634.656436096026</v>
      </c>
      <c r="M84" s="858"/>
      <c r="N84" s="51"/>
    </row>
    <row r="85" spans="1:14">
      <c r="B85" s="89" t="s">
        <v>973</v>
      </c>
      <c r="C85" s="90"/>
      <c r="D85" s="90"/>
      <c r="E85" s="90"/>
      <c r="F85" s="90"/>
      <c r="G85" s="90"/>
      <c r="H85" s="90"/>
      <c r="I85" s="87"/>
      <c r="J85" s="88"/>
      <c r="K85" s="304">
        <v>0.05</v>
      </c>
      <c r="L85" s="857">
        <f>N79*K85</f>
        <v>4658.6641090240064</v>
      </c>
      <c r="M85" s="858"/>
      <c r="N85" s="51"/>
    </row>
    <row r="86" spans="1:14" ht="15.75" thickBot="1">
      <c r="B86" s="91" t="s">
        <v>974</v>
      </c>
      <c r="C86" s="92"/>
      <c r="D86" s="92"/>
      <c r="E86" s="92"/>
      <c r="F86" s="92"/>
      <c r="G86" s="92"/>
      <c r="H86" s="92"/>
      <c r="I86" s="93"/>
      <c r="J86" s="94"/>
      <c r="K86" s="305">
        <v>0.05</v>
      </c>
      <c r="L86" s="859">
        <f>N79*K86</f>
        <v>4658.6641090240064</v>
      </c>
      <c r="M86" s="860"/>
      <c r="N86" s="51"/>
    </row>
    <row r="87" spans="1:14" ht="15.75" thickBot="1">
      <c r="B87" s="823" t="s">
        <v>953</v>
      </c>
      <c r="C87" s="824"/>
      <c r="D87" s="824"/>
      <c r="E87" s="824"/>
      <c r="F87" s="824"/>
      <c r="G87" s="824"/>
      <c r="H87" s="824"/>
      <c r="I87" s="824"/>
      <c r="J87" s="824"/>
      <c r="K87" s="824"/>
      <c r="L87" s="824"/>
      <c r="M87" s="825"/>
      <c r="N87" s="52">
        <f>L84+L85+L86</f>
        <v>27951.984654144042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121125.26683462417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43.165858620689654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58940.19399248749</v>
      </c>
      <c r="N48" s="272">
        <f>K48*M48</f>
        <v>58940.19399248749</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58940.19399248749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4316.5858620689651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63299.945713177149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12659.98914263543</v>
      </c>
      <c r="M84" s="858"/>
      <c r="N84" s="51"/>
    </row>
    <row r="85" spans="1:14">
      <c r="B85" s="89" t="s">
        <v>973</v>
      </c>
      <c r="C85" s="90"/>
      <c r="D85" s="90"/>
      <c r="E85" s="90"/>
      <c r="F85" s="90"/>
      <c r="G85" s="90"/>
      <c r="H85" s="90"/>
      <c r="I85" s="87"/>
      <c r="J85" s="88"/>
      <c r="K85" s="304">
        <v>0.05</v>
      </c>
      <c r="L85" s="857">
        <f>N79*K85</f>
        <v>3164.9972856588574</v>
      </c>
      <c r="M85" s="858"/>
      <c r="N85" s="51"/>
    </row>
    <row r="86" spans="1:14" ht="15.75" thickBot="1">
      <c r="B86" s="91" t="s">
        <v>974</v>
      </c>
      <c r="C86" s="92"/>
      <c r="D86" s="92"/>
      <c r="E86" s="92"/>
      <c r="F86" s="92"/>
      <c r="G86" s="92"/>
      <c r="H86" s="92"/>
      <c r="I86" s="93"/>
      <c r="J86" s="94"/>
      <c r="K86" s="305">
        <v>0.05</v>
      </c>
      <c r="L86" s="859">
        <f>N79*K86</f>
        <v>3164.9972856588574</v>
      </c>
      <c r="M86" s="860"/>
      <c r="N86" s="51"/>
    </row>
    <row r="87" spans="1:14" ht="15.75" thickBot="1">
      <c r="B87" s="823" t="s">
        <v>953</v>
      </c>
      <c r="C87" s="824"/>
      <c r="D87" s="824"/>
      <c r="E87" s="824"/>
      <c r="F87" s="824"/>
      <c r="G87" s="824"/>
      <c r="H87" s="824"/>
      <c r="I87" s="824"/>
      <c r="J87" s="824"/>
      <c r="K87" s="824"/>
      <c r="L87" s="824"/>
      <c r="M87" s="825"/>
      <c r="N87" s="52">
        <f>L84+L85+L86</f>
        <v>18989.983713953145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82289.929427130293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43.165858620689654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54945.175466473011</v>
      </c>
      <c r="N48" s="272">
        <f>K48*M48</f>
        <v>54945.175466473011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54945.175466473011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4316.5858620689651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59304.92718716267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11860.985437432535</v>
      </c>
      <c r="M84" s="858"/>
      <c r="N84" s="51"/>
    </row>
    <row r="85" spans="1:14">
      <c r="B85" s="89" t="s">
        <v>973</v>
      </c>
      <c r="C85" s="90"/>
      <c r="D85" s="90"/>
      <c r="E85" s="90"/>
      <c r="F85" s="90"/>
      <c r="G85" s="90"/>
      <c r="H85" s="90"/>
      <c r="I85" s="87"/>
      <c r="J85" s="88"/>
      <c r="K85" s="304">
        <v>0.05</v>
      </c>
      <c r="L85" s="857">
        <f>N79*K85</f>
        <v>2965.2463593581338</v>
      </c>
      <c r="M85" s="858"/>
      <c r="N85" s="51"/>
    </row>
    <row r="86" spans="1:14" ht="15.75" thickBot="1">
      <c r="B86" s="91" t="s">
        <v>974</v>
      </c>
      <c r="C86" s="92"/>
      <c r="D86" s="92"/>
      <c r="E86" s="92"/>
      <c r="F86" s="92"/>
      <c r="G86" s="92"/>
      <c r="H86" s="92"/>
      <c r="I86" s="93"/>
      <c r="J86" s="94"/>
      <c r="K86" s="305">
        <v>0.05</v>
      </c>
      <c r="L86" s="859">
        <f>N79*K86</f>
        <v>2965.2463593581338</v>
      </c>
      <c r="M86" s="860"/>
      <c r="N86" s="51"/>
    </row>
    <row r="87" spans="1:14" ht="15.75" thickBot="1">
      <c r="B87" s="823" t="s">
        <v>953</v>
      </c>
      <c r="C87" s="824"/>
      <c r="D87" s="824"/>
      <c r="E87" s="824"/>
      <c r="F87" s="824"/>
      <c r="G87" s="824"/>
      <c r="H87" s="824"/>
      <c r="I87" s="824"/>
      <c r="J87" s="824"/>
      <c r="K87" s="824"/>
      <c r="L87" s="824"/>
      <c r="M87" s="825"/>
      <c r="N87" s="52">
        <f>L84+L85+L86</f>
        <v>17791.478156148802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77096.405343311475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363</v>
      </c>
      <c r="B36" s="836" t="str">
        <f>VLOOKUP(A36,EQUIPOS!A6:D154,3,FALSE)</f>
        <v>Vibrador de concreto, Motor de 3 hp a 18.000 rpm Mangueras de 4 mt</v>
      </c>
      <c r="C36" s="837"/>
      <c r="D36" s="837"/>
      <c r="E36" s="837"/>
      <c r="F36" s="837"/>
      <c r="G36" s="837"/>
      <c r="H36" s="838"/>
      <c r="I36" s="267"/>
      <c r="J36" s="268"/>
      <c r="K36" s="269">
        <f>VLOOKUP(A36,EQUIPOS!A6:D163,4,FALSE)</f>
        <v>7488.4352485798272</v>
      </c>
      <c r="L36" s="270"/>
      <c r="M36" s="336">
        <v>1.25</v>
      </c>
      <c r="N36" s="272">
        <f>K36/M36</f>
        <v>5990.7481988638619</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0.02</v>
      </c>
      <c r="N41" s="344">
        <f>N77*M41</f>
        <v>588.91545722881597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6579.6636560926781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2956.8022885816376</v>
      </c>
      <c r="N48" s="272">
        <f>K48*M48</f>
        <v>28385.30197038372</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392465.53904623579</v>
      </c>
      <c r="N49" s="272">
        <f>K49*M49</f>
        <v>47095.864685548295</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19814.604284382243</v>
      </c>
      <c r="N50" s="272">
        <f>K50*M50</f>
        <v>9907.3021421911217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85388.46879812314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29445.772861440797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121413.90531565661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24282.781063131322</v>
      </c>
      <c r="M84" s="858"/>
      <c r="N84" s="51"/>
    </row>
    <row r="85" spans="1:14">
      <c r="B85" s="89" t="s">
        <v>973</v>
      </c>
      <c r="C85" s="90"/>
      <c r="D85" s="90"/>
      <c r="E85" s="90"/>
      <c r="F85" s="90"/>
      <c r="G85" s="90"/>
      <c r="H85" s="90"/>
      <c r="I85" s="87"/>
      <c r="J85" s="88"/>
      <c r="K85" s="304">
        <v>0.05</v>
      </c>
      <c r="L85" s="857">
        <f>N79*K85</f>
        <v>6070.6952657828306</v>
      </c>
      <c r="M85" s="858"/>
      <c r="N85" s="51"/>
    </row>
    <row r="86" spans="1:14" ht="15.75" thickBot="1">
      <c r="B86" s="91" t="s">
        <v>974</v>
      </c>
      <c r="C86" s="92"/>
      <c r="D86" s="92"/>
      <c r="E86" s="92"/>
      <c r="F86" s="92"/>
      <c r="G86" s="92"/>
      <c r="H86" s="92"/>
      <c r="I86" s="93"/>
      <c r="J86" s="94"/>
      <c r="K86" s="305">
        <v>0.05</v>
      </c>
      <c r="L86" s="859">
        <f>N79*K86</f>
        <v>6070.6952657828306</v>
      </c>
      <c r="M86" s="860"/>
      <c r="N86" s="51"/>
    </row>
    <row r="87" spans="1:14" ht="15.75" thickBot="1">
      <c r="B87" s="823" t="s">
        <v>953</v>
      </c>
      <c r="C87" s="824"/>
      <c r="D87" s="824"/>
      <c r="E87" s="824"/>
      <c r="F87" s="824"/>
      <c r="G87" s="824"/>
      <c r="H87" s="824"/>
      <c r="I87" s="824"/>
      <c r="J87" s="824"/>
      <c r="K87" s="824"/>
      <c r="L87" s="824"/>
      <c r="M87" s="825"/>
      <c r="N87" s="52">
        <f>L84+L85+L86</f>
        <v>36424.171594696985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157838.07691035359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8.9414992857142845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15698.621561849432</v>
      </c>
      <c r="N48" s="272">
        <f>K48*M48</f>
        <v>15698.621561849432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15698.621561849432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894.14992857142852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16601.712989706575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3320.342597941315</v>
      </c>
      <c r="M84" s="858"/>
      <c r="N84" s="51"/>
    </row>
    <row r="85" spans="1:14">
      <c r="B85" s="89" t="s">
        <v>973</v>
      </c>
      <c r="C85" s="90"/>
      <c r="D85" s="90"/>
      <c r="E85" s="90"/>
      <c r="F85" s="90"/>
      <c r="G85" s="90"/>
      <c r="H85" s="90"/>
      <c r="I85" s="87"/>
      <c r="J85" s="88"/>
      <c r="K85" s="304">
        <v>0.05</v>
      </c>
      <c r="L85" s="857">
        <f>N79*K85</f>
        <v>830.08564948532876</v>
      </c>
      <c r="M85" s="858"/>
      <c r="N85" s="51"/>
    </row>
    <row r="86" spans="1:14" ht="15.75" thickBot="1">
      <c r="B86" s="91" t="s">
        <v>974</v>
      </c>
      <c r="C86" s="92"/>
      <c r="D86" s="92"/>
      <c r="E86" s="92"/>
      <c r="F86" s="92"/>
      <c r="G86" s="92"/>
      <c r="H86" s="92"/>
      <c r="I86" s="93"/>
      <c r="J86" s="94"/>
      <c r="K86" s="305">
        <v>0.05</v>
      </c>
      <c r="L86" s="859">
        <f>N79*K86</f>
        <v>830.08564948532876</v>
      </c>
      <c r="M86" s="860"/>
      <c r="N86" s="51"/>
    </row>
    <row r="87" spans="1:14" ht="15.75" thickBot="1">
      <c r="B87" s="823" t="s">
        <v>953</v>
      </c>
      <c r="C87" s="824"/>
      <c r="D87" s="824"/>
      <c r="E87" s="824"/>
      <c r="F87" s="824"/>
      <c r="G87" s="824"/>
      <c r="H87" s="824"/>
      <c r="I87" s="824"/>
      <c r="J87" s="824"/>
      <c r="K87" s="824"/>
      <c r="L87" s="824"/>
      <c r="M87" s="825"/>
      <c r="N87" s="52">
        <f>L84+L85+L86</f>
        <v>4980.5138969119726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21582.226886618548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2"/>
      <c r="C1" s="924"/>
      <c r="D1" s="925"/>
      <c r="E1" s="925"/>
      <c r="F1" s="925"/>
      <c r="G1" s="925"/>
      <c r="H1" s="925"/>
      <c r="I1" s="925"/>
      <c r="J1" s="926"/>
      <c r="K1" s="927" t="s">
        <v>933</v>
      </c>
      <c r="L1" s="929" t="s">
        <v>2198</v>
      </c>
      <c r="M1" s="930"/>
      <c r="N1" s="931"/>
    </row>
    <row r="2" spans="2:14" ht="24.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46912.566766624717</v>
      </c>
      <c r="L36" s="270"/>
      <c r="M36" s="336">
        <v>160</v>
      </c>
      <c r="N36" s="272">
        <f>K36/M36</f>
        <v>293.20354229140446</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21.159592326800993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314.36313461820544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25729.328014569208</v>
      </c>
      <c r="N48" s="272">
        <f>K48*M48</f>
        <v>25729.328014569208</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379194.78494477522</v>
      </c>
      <c r="N49" s="272">
        <f>K49*M49</f>
        <v>11375.843548343257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37105.171562912466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2115.9592326800994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39535.493930210774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7907.0987860421556</v>
      </c>
      <c r="M84" s="858"/>
      <c r="N84" s="51"/>
    </row>
    <row r="85" spans="1:14">
      <c r="B85" s="89" t="s">
        <v>973</v>
      </c>
      <c r="C85" s="90"/>
      <c r="D85" s="90"/>
      <c r="E85" s="90"/>
      <c r="F85" s="90"/>
      <c r="G85" s="90"/>
      <c r="H85" s="90"/>
      <c r="I85" s="87"/>
      <c r="J85" s="88"/>
      <c r="K85" s="304">
        <v>0.05</v>
      </c>
      <c r="L85" s="857">
        <f>N79*K85</f>
        <v>1976.7746965105389</v>
      </c>
      <c r="M85" s="858"/>
      <c r="N85" s="51"/>
    </row>
    <row r="86" spans="1:14" ht="15.75" thickBot="1">
      <c r="B86" s="91" t="s">
        <v>974</v>
      </c>
      <c r="C86" s="92"/>
      <c r="D86" s="92"/>
      <c r="E86" s="92"/>
      <c r="F86" s="92"/>
      <c r="G86" s="92"/>
      <c r="H86" s="92"/>
      <c r="I86" s="93"/>
      <c r="J86" s="94"/>
      <c r="K86" s="305">
        <v>0.05</v>
      </c>
      <c r="L86" s="859">
        <f>N79*K86</f>
        <v>1976.7746965105389</v>
      </c>
      <c r="M86" s="860"/>
      <c r="N86" s="51"/>
    </row>
    <row r="87" spans="1:14" ht="15.75" thickBot="1">
      <c r="B87" s="823" t="s">
        <v>953</v>
      </c>
      <c r="C87" s="824"/>
      <c r="D87" s="824"/>
      <c r="E87" s="824"/>
      <c r="F87" s="824"/>
      <c r="G87" s="824"/>
      <c r="H87" s="824"/>
      <c r="I87" s="824"/>
      <c r="J87" s="824"/>
      <c r="K87" s="824"/>
      <c r="L87" s="824"/>
      <c r="M87" s="825"/>
      <c r="N87" s="52">
        <f>L84+L85+L86</f>
        <v>11860.648179063235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51396.142109274006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83.453993333333329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7750.3698887281853</v>
      </c>
      <c r="N48" s="272">
        <f>K48*M48</f>
        <v>310.01479554912743</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22436.779818881405</v>
      </c>
      <c r="N49" s="272">
        <f>K49*M49</f>
        <v>8974.711927552562</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521.87598571534591</v>
      </c>
      <c r="N50" s="272">
        <f>K50*M50</f>
        <v>1565.6279571460377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10850.354680247727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834.53993333333324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11768.348606914393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2353.6697213828788</v>
      </c>
      <c r="M84" s="858"/>
      <c r="N84" s="51"/>
    </row>
    <row r="85" spans="1:14">
      <c r="B85" s="89" t="s">
        <v>973</v>
      </c>
      <c r="C85" s="90"/>
      <c r="D85" s="90"/>
      <c r="E85" s="90"/>
      <c r="F85" s="90"/>
      <c r="G85" s="90"/>
      <c r="H85" s="90"/>
      <c r="I85" s="87"/>
      <c r="J85" s="88"/>
      <c r="K85" s="304">
        <v>0.05</v>
      </c>
      <c r="L85" s="857">
        <f>N79*K85</f>
        <v>588.41743034571971</v>
      </c>
      <c r="M85" s="858"/>
      <c r="N85" s="51"/>
    </row>
    <row r="86" spans="1:14" ht="15.75" thickBot="1">
      <c r="B86" s="91" t="s">
        <v>974</v>
      </c>
      <c r="C86" s="92"/>
      <c r="D86" s="92"/>
      <c r="E86" s="92"/>
      <c r="F86" s="92"/>
      <c r="G86" s="92"/>
      <c r="H86" s="92"/>
      <c r="I86" s="93"/>
      <c r="J86" s="94"/>
      <c r="K86" s="305">
        <v>0.05</v>
      </c>
      <c r="L86" s="859">
        <f>N79*K86</f>
        <v>588.41743034571971</v>
      </c>
      <c r="M86" s="860"/>
      <c r="N86" s="51"/>
    </row>
    <row r="87" spans="1:14" ht="15.75" thickBot="1">
      <c r="B87" s="823" t="s">
        <v>953</v>
      </c>
      <c r="C87" s="824"/>
      <c r="D87" s="824"/>
      <c r="E87" s="824"/>
      <c r="F87" s="824"/>
      <c r="G87" s="824"/>
      <c r="H87" s="824"/>
      <c r="I87" s="824"/>
      <c r="J87" s="824"/>
      <c r="K87" s="824"/>
      <c r="L87" s="824"/>
      <c r="M87" s="825"/>
      <c r="N87" s="52">
        <f>L84+L85+L86</f>
        <v>3530.5045820743185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15298.853188988711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83.453993333333329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33778.276560927698</v>
      </c>
      <c r="N48" s="272">
        <f>K48*M48</f>
        <v>13511.310624371079</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521.87598571534591</v>
      </c>
      <c r="N49" s="272">
        <f>K49*M49</f>
        <v>1565.6279571460377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15076.938581517117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834.53993333333324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15994.932508183783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3198.9865016367567</v>
      </c>
      <c r="M84" s="858"/>
      <c r="N84" s="51"/>
    </row>
    <row r="85" spans="1:14">
      <c r="B85" s="89" t="s">
        <v>973</v>
      </c>
      <c r="C85" s="90"/>
      <c r="D85" s="90"/>
      <c r="E85" s="90"/>
      <c r="F85" s="90"/>
      <c r="G85" s="90"/>
      <c r="H85" s="90"/>
      <c r="I85" s="87"/>
      <c r="J85" s="88"/>
      <c r="K85" s="304">
        <v>0.05</v>
      </c>
      <c r="L85" s="857">
        <f>N79*K85</f>
        <v>799.74662540918916</v>
      </c>
      <c r="M85" s="858"/>
      <c r="N85" s="51"/>
    </row>
    <row r="86" spans="1:14" ht="15.75" thickBot="1">
      <c r="B86" s="91" t="s">
        <v>974</v>
      </c>
      <c r="C86" s="92"/>
      <c r="D86" s="92"/>
      <c r="E86" s="92"/>
      <c r="F86" s="92"/>
      <c r="G86" s="92"/>
      <c r="H86" s="92"/>
      <c r="I86" s="93"/>
      <c r="J86" s="94"/>
      <c r="K86" s="305">
        <v>0.05</v>
      </c>
      <c r="L86" s="859">
        <f>N79*K86</f>
        <v>799.74662540918916</v>
      </c>
      <c r="M86" s="860"/>
      <c r="N86" s="51"/>
    </row>
    <row r="87" spans="1:14" ht="15.75" thickBot="1">
      <c r="B87" s="823" t="s">
        <v>953</v>
      </c>
      <c r="C87" s="824"/>
      <c r="D87" s="824"/>
      <c r="E87" s="824"/>
      <c r="F87" s="824"/>
      <c r="G87" s="824"/>
      <c r="H87" s="824"/>
      <c r="I87" s="824"/>
      <c r="J87" s="824"/>
      <c r="K87" s="824"/>
      <c r="L87" s="824"/>
      <c r="M87" s="825"/>
      <c r="N87" s="52">
        <f>L84+L85+L86</f>
        <v>4798.479752455135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20793.412260638917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309.15631148587727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7750.3698887281853</v>
      </c>
      <c r="N48" s="272">
        <f>K48*M48</f>
        <v>620.02959109825485</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22436.779818881405</v>
      </c>
      <c r="N49" s="272">
        <f>K49*M49</f>
        <v>8974.711927552562</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521.87598571534591</v>
      </c>
      <c r="N50" s="272">
        <f>K50*M50</f>
        <v>1565.6279571460377</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14922.040315829574</v>
      </c>
      <c r="N51" s="272">
        <f>K51*M51</f>
        <v>22383.060473744361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33543.429949541212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5"/>
    </row>
    <row r="77" spans="1:15" ht="15.75" thickBot="1">
      <c r="B77" s="823" t="s">
        <v>953</v>
      </c>
      <c r="C77" s="824"/>
      <c r="D77" s="824"/>
      <c r="E77" s="824"/>
      <c r="F77" s="824"/>
      <c r="G77" s="824"/>
      <c r="H77" s="824"/>
      <c r="I77" s="824"/>
      <c r="J77" s="824"/>
      <c r="K77" s="824"/>
      <c r="L77" s="824"/>
      <c r="M77" s="825"/>
      <c r="N77" s="301">
        <f>SUM(N71:N76)</f>
        <v>3091.5631148587727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36944.149375885863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7388.8298751771727</v>
      </c>
      <c r="M84" s="858"/>
      <c r="N84" s="51"/>
    </row>
    <row r="85" spans="1:14">
      <c r="B85" s="89" t="s">
        <v>973</v>
      </c>
      <c r="C85" s="90"/>
      <c r="D85" s="90"/>
      <c r="E85" s="90"/>
      <c r="F85" s="90"/>
      <c r="G85" s="90"/>
      <c r="H85" s="90"/>
      <c r="I85" s="87"/>
      <c r="J85" s="88"/>
      <c r="K85" s="304">
        <v>0.05</v>
      </c>
      <c r="L85" s="857">
        <f>N79*K85</f>
        <v>1847.2074687942932</v>
      </c>
      <c r="M85" s="858"/>
      <c r="N85" s="51"/>
    </row>
    <row r="86" spans="1:14" ht="15.75" thickBot="1">
      <c r="B86" s="91" t="s">
        <v>974</v>
      </c>
      <c r="C86" s="92"/>
      <c r="D86" s="92"/>
      <c r="E86" s="92"/>
      <c r="F86" s="92"/>
      <c r="G86" s="92"/>
      <c r="H86" s="92"/>
      <c r="I86" s="93"/>
      <c r="J86" s="94"/>
      <c r="K86" s="305">
        <v>0.05</v>
      </c>
      <c r="L86" s="859">
        <f>N79*K86</f>
        <v>1847.2074687942932</v>
      </c>
      <c r="M86" s="860"/>
      <c r="N86" s="51"/>
    </row>
    <row r="87" spans="1:14" ht="15.75" thickBot="1">
      <c r="B87" s="823" t="s">
        <v>953</v>
      </c>
      <c r="C87" s="824"/>
      <c r="D87" s="824"/>
      <c r="E87" s="824"/>
      <c r="F87" s="824"/>
      <c r="G87" s="824"/>
      <c r="H87" s="824"/>
      <c r="I87" s="824"/>
      <c r="J87" s="824"/>
      <c r="K87" s="824"/>
      <c r="L87" s="824"/>
      <c r="M87" s="825"/>
      <c r="N87" s="52">
        <f>L84+L85+L86</f>
        <v>11083.244812765759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48027.394188651626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309.15631148587727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33778.276560927698</v>
      </c>
      <c r="N48" s="272">
        <f>K48*M48</f>
        <v>13511.310624371079</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521.87598571534591</v>
      </c>
      <c r="N49" s="272">
        <f>K49*M49</f>
        <v>1565.6279571460377</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14922.040315829574</v>
      </c>
      <c r="N50" s="272">
        <f>K50*M50</f>
        <v>22383.060473744361</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37459.999055261476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3091.5631148587727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40860.718481606127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8172.1436963212254</v>
      </c>
      <c r="M84" s="858"/>
      <c r="N84" s="51"/>
    </row>
    <row r="85" spans="1:14">
      <c r="B85" s="89" t="s">
        <v>973</v>
      </c>
      <c r="C85" s="90"/>
      <c r="D85" s="90"/>
      <c r="E85" s="90"/>
      <c r="F85" s="90"/>
      <c r="G85" s="90"/>
      <c r="H85" s="90"/>
      <c r="I85" s="87"/>
      <c r="J85" s="88"/>
      <c r="K85" s="304">
        <v>0.05</v>
      </c>
      <c r="L85" s="857">
        <f>N79*K85</f>
        <v>2043.0359240803064</v>
      </c>
      <c r="M85" s="858"/>
      <c r="N85" s="51"/>
    </row>
    <row r="86" spans="1:14" ht="15.75" thickBot="1">
      <c r="B86" s="91" t="s">
        <v>974</v>
      </c>
      <c r="C86" s="92"/>
      <c r="D86" s="92"/>
      <c r="E86" s="92"/>
      <c r="F86" s="92"/>
      <c r="G86" s="92"/>
      <c r="H86" s="92"/>
      <c r="I86" s="93"/>
      <c r="J86" s="94"/>
      <c r="K86" s="305">
        <v>0.05</v>
      </c>
      <c r="L86" s="859">
        <f>N79*K86</f>
        <v>2043.0359240803064</v>
      </c>
      <c r="M86" s="860"/>
      <c r="N86" s="51"/>
    </row>
    <row r="87" spans="1:14" ht="15.75" thickBot="1">
      <c r="B87" s="823" t="s">
        <v>953</v>
      </c>
      <c r="C87" s="824"/>
      <c r="D87" s="824"/>
      <c r="E87" s="824"/>
      <c r="F87" s="824"/>
      <c r="G87" s="824"/>
      <c r="H87" s="824"/>
      <c r="I87" s="824"/>
      <c r="J87" s="824"/>
      <c r="K87" s="824"/>
      <c r="L87" s="824"/>
      <c r="M87" s="825"/>
      <c r="N87" s="52">
        <f>L84+L85+L86</f>
        <v>12258.215544481838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53118.934026087969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241</v>
      </c>
      <c r="B36" s="836" t="str">
        <f>VLOOKUP(A36,EQUIPOS!A6:D154,3,FALSE)</f>
        <v>Grúa (capacidad 15 ton)</v>
      </c>
      <c r="C36" s="837"/>
      <c r="D36" s="837"/>
      <c r="E36" s="837"/>
      <c r="F36" s="837"/>
      <c r="G36" s="837"/>
      <c r="H36" s="838"/>
      <c r="I36" s="267"/>
      <c r="J36" s="268"/>
      <c r="K36" s="269">
        <f>VLOOKUP(A36,EQUIPOS!A6:D163,4,FALSE)</f>
        <v>177170.02314067518</v>
      </c>
      <c r="L36" s="270"/>
      <c r="M36" s="336">
        <v>0.75</v>
      </c>
      <c r="N36" s="272">
        <f>K36/M36</f>
        <v>236226.69752090026</v>
      </c>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0.2</v>
      </c>
      <c r="N41" s="344">
        <f>N77*M41</f>
        <v>9815.2576204802663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246041.95514138052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15487.5</v>
      </c>
      <c r="N48" s="272">
        <f>K48*M48</f>
        <v>15487.5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15487.5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49076.288102401333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310605.74324378185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62121.148648756374</v>
      </c>
      <c r="M84" s="858"/>
      <c r="N84" s="51"/>
    </row>
    <row r="85" spans="1:14">
      <c r="B85" s="89" t="s">
        <v>973</v>
      </c>
      <c r="C85" s="90"/>
      <c r="D85" s="90"/>
      <c r="E85" s="90"/>
      <c r="F85" s="90"/>
      <c r="G85" s="90"/>
      <c r="H85" s="90"/>
      <c r="I85" s="87"/>
      <c r="J85" s="88"/>
      <c r="K85" s="304">
        <v>0.05</v>
      </c>
      <c r="L85" s="857">
        <f>N79*K85</f>
        <v>15530.287162189094</v>
      </c>
      <c r="M85" s="858"/>
      <c r="N85" s="51"/>
    </row>
    <row r="86" spans="1:14" ht="15.75" thickBot="1">
      <c r="B86" s="91" t="s">
        <v>974</v>
      </c>
      <c r="C86" s="92"/>
      <c r="D86" s="92"/>
      <c r="E86" s="92"/>
      <c r="F86" s="92"/>
      <c r="G86" s="92"/>
      <c r="H86" s="92"/>
      <c r="I86" s="93"/>
      <c r="J86" s="94"/>
      <c r="K86" s="305">
        <v>0.05</v>
      </c>
      <c r="L86" s="859">
        <f>N79*K86</f>
        <v>15530.287162189094</v>
      </c>
      <c r="M86" s="860"/>
      <c r="N86" s="51"/>
    </row>
    <row r="87" spans="1:14" ht="15.75" thickBot="1">
      <c r="B87" s="823" t="s">
        <v>953</v>
      </c>
      <c r="C87" s="824"/>
      <c r="D87" s="824"/>
      <c r="E87" s="824"/>
      <c r="F87" s="824"/>
      <c r="G87" s="824"/>
      <c r="H87" s="824"/>
      <c r="I87" s="824"/>
      <c r="J87" s="824"/>
      <c r="K87" s="824"/>
      <c r="L87" s="824"/>
      <c r="M87" s="825"/>
      <c r="N87" s="52">
        <f>L84+L85+L86</f>
        <v>93181.722973134558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403787.46621691639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0.2</v>
      </c>
      <c r="N41" s="344">
        <f>N77*M41</f>
        <v>7361.4432153601992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15487.5</v>
      </c>
      <c r="N48" s="272">
        <f>K48*M48</f>
        <v>15487.5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15487.5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5"/>
    </row>
    <row r="77" spans="1:15" ht="15.75" thickBot="1">
      <c r="B77" s="823" t="s">
        <v>953</v>
      </c>
      <c r="C77" s="824"/>
      <c r="D77" s="824"/>
      <c r="E77" s="824"/>
      <c r="F77" s="824"/>
      <c r="G77" s="824"/>
      <c r="H77" s="824"/>
      <c r="I77" s="824"/>
      <c r="J77" s="824"/>
      <c r="K77" s="824"/>
      <c r="L77" s="824"/>
      <c r="M77" s="825"/>
      <c r="N77" s="301">
        <f>SUM(N71:N76)</f>
        <v>36807.216076800993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59656.159292161188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11931.231858432238</v>
      </c>
      <c r="M84" s="858"/>
      <c r="N84" s="51"/>
    </row>
    <row r="85" spans="1:14">
      <c r="B85" s="89" t="s">
        <v>973</v>
      </c>
      <c r="C85" s="90"/>
      <c r="D85" s="90"/>
      <c r="E85" s="90"/>
      <c r="F85" s="90"/>
      <c r="G85" s="90"/>
      <c r="H85" s="90"/>
      <c r="I85" s="87"/>
      <c r="J85" s="88"/>
      <c r="K85" s="304">
        <v>0.05</v>
      </c>
      <c r="L85" s="857">
        <f>N79*K85</f>
        <v>2982.8079646080596</v>
      </c>
      <c r="M85" s="858"/>
      <c r="N85" s="51"/>
    </row>
    <row r="86" spans="1:14" ht="15.75" thickBot="1">
      <c r="B86" s="91" t="s">
        <v>974</v>
      </c>
      <c r="C86" s="92"/>
      <c r="D86" s="92"/>
      <c r="E86" s="92"/>
      <c r="F86" s="92"/>
      <c r="G86" s="92"/>
      <c r="H86" s="92"/>
      <c r="I86" s="93"/>
      <c r="J86" s="94"/>
      <c r="K86" s="305">
        <v>0.05</v>
      </c>
      <c r="L86" s="859">
        <f>N79*K86</f>
        <v>2982.8079646080596</v>
      </c>
      <c r="M86" s="860"/>
      <c r="N86" s="51"/>
    </row>
    <row r="87" spans="1:14" ht="15.75" thickBot="1">
      <c r="B87" s="823" t="s">
        <v>953</v>
      </c>
      <c r="C87" s="824"/>
      <c r="D87" s="824"/>
      <c r="E87" s="824"/>
      <c r="F87" s="824"/>
      <c r="G87" s="824"/>
      <c r="H87" s="824"/>
      <c r="I87" s="824"/>
      <c r="J87" s="824"/>
      <c r="K87" s="824"/>
      <c r="L87" s="824"/>
      <c r="M87" s="825"/>
      <c r="N87" s="52">
        <f>L84+L85+L86</f>
        <v>17896.847787648356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77553.00707980954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0.15</v>
      </c>
      <c r="N41" s="344">
        <f>N77*M41</f>
        <v>2898.3404201801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15487.5</v>
      </c>
      <c r="N48" s="272">
        <f>K48*M48</f>
        <v>15487.5</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15487.5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5"/>
    </row>
    <row r="77" spans="1:15" ht="15.75" thickBot="1">
      <c r="B77" s="823" t="s">
        <v>953</v>
      </c>
      <c r="C77" s="824"/>
      <c r="D77" s="824"/>
      <c r="E77" s="824"/>
      <c r="F77" s="824"/>
      <c r="G77" s="824"/>
      <c r="H77" s="824"/>
      <c r="I77" s="824"/>
      <c r="J77" s="824"/>
      <c r="K77" s="824"/>
      <c r="L77" s="824"/>
      <c r="M77" s="825"/>
      <c r="N77" s="301">
        <f>SUM(N71:N76)</f>
        <v>19322.269467867332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37708.109888047431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7541.6219776094867</v>
      </c>
      <c r="M84" s="858"/>
      <c r="N84" s="51"/>
    </row>
    <row r="85" spans="1:14">
      <c r="B85" s="89" t="s">
        <v>973</v>
      </c>
      <c r="C85" s="90"/>
      <c r="D85" s="90"/>
      <c r="E85" s="90"/>
      <c r="F85" s="90"/>
      <c r="G85" s="90"/>
      <c r="H85" s="90"/>
      <c r="I85" s="87"/>
      <c r="J85" s="88"/>
      <c r="K85" s="304">
        <v>0.05</v>
      </c>
      <c r="L85" s="857">
        <f>N79*K85</f>
        <v>1885.4054944023717</v>
      </c>
      <c r="M85" s="858"/>
      <c r="N85" s="51"/>
    </row>
    <row r="86" spans="1:14" ht="15.75" thickBot="1">
      <c r="B86" s="91" t="s">
        <v>974</v>
      </c>
      <c r="C86" s="92"/>
      <c r="D86" s="92"/>
      <c r="E86" s="92"/>
      <c r="F86" s="92"/>
      <c r="G86" s="92"/>
      <c r="H86" s="92"/>
      <c r="I86" s="93"/>
      <c r="J86" s="94"/>
      <c r="K86" s="305">
        <v>0.05</v>
      </c>
      <c r="L86" s="859">
        <f>N79*K86</f>
        <v>1885.4054944023717</v>
      </c>
      <c r="M86" s="860"/>
      <c r="N86" s="51"/>
    </row>
    <row r="87" spans="1:14" ht="15.75" thickBot="1">
      <c r="B87" s="823" t="s">
        <v>953</v>
      </c>
      <c r="C87" s="824"/>
      <c r="D87" s="824"/>
      <c r="E87" s="824"/>
      <c r="F87" s="824"/>
      <c r="G87" s="824"/>
      <c r="H87" s="824"/>
      <c r="I87" s="824"/>
      <c r="J87" s="824"/>
      <c r="K87" s="824"/>
      <c r="L87" s="824"/>
      <c r="M87" s="825"/>
      <c r="N87" s="52">
        <f>L84+L85+L86</f>
        <v>11312.43296641423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49020.542854461659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0.15</v>
      </c>
      <c r="N41" s="344">
        <f>N77*M41</f>
        <v>2173.7553151350749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15487.5</v>
      </c>
      <c r="N48" s="272">
        <f>K48*M48</f>
        <v>15487.5</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15487.5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14491.702100900498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32152.95741603557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6430.5914832071139</v>
      </c>
      <c r="M84" s="858"/>
      <c r="N84" s="51"/>
    </row>
    <row r="85" spans="1:14">
      <c r="B85" s="89" t="s">
        <v>973</v>
      </c>
      <c r="C85" s="90"/>
      <c r="D85" s="90"/>
      <c r="E85" s="90"/>
      <c r="F85" s="90"/>
      <c r="G85" s="90"/>
      <c r="H85" s="90"/>
      <c r="I85" s="87"/>
      <c r="J85" s="88"/>
      <c r="K85" s="304">
        <v>0.05</v>
      </c>
      <c r="L85" s="857">
        <f>N79*K85</f>
        <v>1607.6478708017785</v>
      </c>
      <c r="M85" s="858"/>
      <c r="N85" s="51"/>
    </row>
    <row r="86" spans="1:14" ht="15.75" thickBot="1">
      <c r="B86" s="91" t="s">
        <v>974</v>
      </c>
      <c r="C86" s="92"/>
      <c r="D86" s="92"/>
      <c r="E86" s="92"/>
      <c r="F86" s="92"/>
      <c r="G86" s="92"/>
      <c r="H86" s="92"/>
      <c r="I86" s="93"/>
      <c r="J86" s="94"/>
      <c r="K86" s="305">
        <v>0.05</v>
      </c>
      <c r="L86" s="859">
        <f>N79*K86</f>
        <v>1607.6478708017785</v>
      </c>
      <c r="M86" s="860"/>
      <c r="N86" s="51"/>
    </row>
    <row r="87" spans="1:14" ht="15.75" thickBot="1">
      <c r="B87" s="823" t="s">
        <v>953</v>
      </c>
      <c r="C87" s="824"/>
      <c r="D87" s="824"/>
      <c r="E87" s="824"/>
      <c r="F87" s="824"/>
      <c r="G87" s="824"/>
      <c r="H87" s="824"/>
      <c r="I87" s="824"/>
      <c r="J87" s="824"/>
      <c r="K87" s="824"/>
      <c r="L87" s="824"/>
      <c r="M87" s="825"/>
      <c r="N87" s="52">
        <f>L84+L85+L86</f>
        <v>9645.8872248106709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41798.844640846241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0.15</v>
      </c>
      <c r="N41" s="344">
        <f>N77*M41</f>
        <v>12372.173471193613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293158.19910083007</v>
      </c>
      <c r="N48" s="272">
        <f>K48*M48</f>
        <v>615632.21811174322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15487.5</v>
      </c>
      <c r="N49" s="272">
        <f>K49*M49</f>
        <v>15487.5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631119.71811174322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82481.156474624091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725973.04805756093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145194.60961151219</v>
      </c>
      <c r="M84" s="858"/>
      <c r="N84" s="51"/>
    </row>
    <row r="85" spans="1:14">
      <c r="B85" s="89" t="s">
        <v>973</v>
      </c>
      <c r="C85" s="90"/>
      <c r="D85" s="90"/>
      <c r="E85" s="90"/>
      <c r="F85" s="90"/>
      <c r="G85" s="90"/>
      <c r="H85" s="90"/>
      <c r="I85" s="87"/>
      <c r="J85" s="88"/>
      <c r="K85" s="304">
        <v>0.05</v>
      </c>
      <c r="L85" s="857">
        <f>N79*K85</f>
        <v>36298.652402878048</v>
      </c>
      <c r="M85" s="858"/>
      <c r="N85" s="51"/>
    </row>
    <row r="86" spans="1:14" ht="15.75" thickBot="1">
      <c r="B86" s="91" t="s">
        <v>974</v>
      </c>
      <c r="C86" s="92"/>
      <c r="D86" s="92"/>
      <c r="E86" s="92"/>
      <c r="F86" s="92"/>
      <c r="G86" s="92"/>
      <c r="H86" s="92"/>
      <c r="I86" s="93"/>
      <c r="J86" s="94"/>
      <c r="K86" s="305">
        <v>0.05</v>
      </c>
      <c r="L86" s="859">
        <f>N79*K86</f>
        <v>36298.652402878048</v>
      </c>
      <c r="M86" s="860"/>
      <c r="N86" s="51"/>
    </row>
    <row r="87" spans="1:14" ht="15.75" thickBot="1">
      <c r="B87" s="823" t="s">
        <v>953</v>
      </c>
      <c r="C87" s="824"/>
      <c r="D87" s="824"/>
      <c r="E87" s="824"/>
      <c r="F87" s="824"/>
      <c r="G87" s="824"/>
      <c r="H87" s="824"/>
      <c r="I87" s="824"/>
      <c r="J87" s="824"/>
      <c r="K87" s="824"/>
      <c r="L87" s="824"/>
      <c r="M87" s="825"/>
      <c r="N87" s="52">
        <f>L84+L85+L86</f>
        <v>217791.91441726827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943764.96247482917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0.15</v>
      </c>
      <c r="N41" s="344">
        <f>N77*M41</f>
        <v>12372.173471193613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293158.19910083007</v>
      </c>
      <c r="N48" s="272">
        <f>K48*M48</f>
        <v>586316.39820166014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15487.5</v>
      </c>
      <c r="N49" s="272">
        <f>K49*M49</f>
        <v>15487.5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601803.89820166014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82481.156474624091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696657.22814747784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139331.44562949557</v>
      </c>
      <c r="M84" s="858"/>
      <c r="N84" s="51"/>
    </row>
    <row r="85" spans="1:14">
      <c r="B85" s="89" t="s">
        <v>973</v>
      </c>
      <c r="C85" s="90"/>
      <c r="D85" s="90"/>
      <c r="E85" s="90"/>
      <c r="F85" s="90"/>
      <c r="G85" s="90"/>
      <c r="H85" s="90"/>
      <c r="I85" s="87"/>
      <c r="J85" s="88"/>
      <c r="K85" s="304">
        <v>0.05</v>
      </c>
      <c r="L85" s="857">
        <f>N79*K85</f>
        <v>34832.861407373894</v>
      </c>
      <c r="M85" s="858"/>
      <c r="N85" s="51"/>
    </row>
    <row r="86" spans="1:14" ht="15.75" thickBot="1">
      <c r="B86" s="91" t="s">
        <v>974</v>
      </c>
      <c r="C86" s="92"/>
      <c r="D86" s="92"/>
      <c r="E86" s="92"/>
      <c r="F86" s="92"/>
      <c r="G86" s="92"/>
      <c r="H86" s="92"/>
      <c r="I86" s="93"/>
      <c r="J86" s="94"/>
      <c r="K86" s="305">
        <v>0.05</v>
      </c>
      <c r="L86" s="859">
        <f>N79*K86</f>
        <v>34832.861407373894</v>
      </c>
      <c r="M86" s="860"/>
      <c r="N86" s="51"/>
    </row>
    <row r="87" spans="1:14" ht="15.75" thickBot="1">
      <c r="B87" s="823" t="s">
        <v>953</v>
      </c>
      <c r="C87" s="824"/>
      <c r="D87" s="824"/>
      <c r="E87" s="824"/>
      <c r="F87" s="824"/>
      <c r="G87" s="824"/>
      <c r="H87" s="824"/>
      <c r="I87" s="824"/>
      <c r="J87" s="824"/>
      <c r="K87" s="824"/>
      <c r="L87" s="824"/>
      <c r="M87" s="825"/>
      <c r="N87" s="52">
        <f>L84+L85+L86</f>
        <v>208997.16844424335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905654.39659172122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5165.9250634106666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293158.19910083007</v>
      </c>
      <c r="N48" s="272">
        <f>K48*M48</f>
        <v>384037.24082208739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15487.5</v>
      </c>
      <c r="N49" s="272">
        <f>K49*M49</f>
        <v>15487.5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399524.74082208739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51659.250634106662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456349.91651960474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91269.983303920948</v>
      </c>
      <c r="M84" s="858"/>
      <c r="N84" s="51"/>
    </row>
    <row r="85" spans="1:14">
      <c r="B85" s="89" t="s">
        <v>973</v>
      </c>
      <c r="C85" s="90"/>
      <c r="D85" s="90"/>
      <c r="E85" s="90"/>
      <c r="F85" s="90"/>
      <c r="G85" s="90"/>
      <c r="H85" s="90"/>
      <c r="I85" s="87"/>
      <c r="J85" s="88"/>
      <c r="K85" s="304">
        <v>0.05</v>
      </c>
      <c r="L85" s="857">
        <f>N79*K85</f>
        <v>22817.495825980237</v>
      </c>
      <c r="M85" s="858"/>
      <c r="N85" s="51"/>
    </row>
    <row r="86" spans="1:14" ht="15.75" thickBot="1">
      <c r="B86" s="91" t="s">
        <v>974</v>
      </c>
      <c r="C86" s="92"/>
      <c r="D86" s="92"/>
      <c r="E86" s="92"/>
      <c r="F86" s="92"/>
      <c r="G86" s="92"/>
      <c r="H86" s="92"/>
      <c r="I86" s="93"/>
      <c r="J86" s="94"/>
      <c r="K86" s="305">
        <v>0.05</v>
      </c>
      <c r="L86" s="859">
        <f>N79*K86</f>
        <v>22817.495825980237</v>
      </c>
      <c r="M86" s="860"/>
      <c r="N86" s="51"/>
    </row>
    <row r="87" spans="1:14" ht="15.75" thickBot="1">
      <c r="B87" s="823" t="s">
        <v>953</v>
      </c>
      <c r="C87" s="824"/>
      <c r="D87" s="824"/>
      <c r="E87" s="824"/>
      <c r="F87" s="824"/>
      <c r="G87" s="824"/>
      <c r="H87" s="824"/>
      <c r="I87" s="824"/>
      <c r="J87" s="824"/>
      <c r="K87" s="824"/>
      <c r="L87" s="824"/>
      <c r="M87" s="825"/>
      <c r="N87" s="52">
        <f>L84+L85+L86</f>
        <v>136904.97495588142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593254.8914754861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4330.2607149177647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293158.19910083007</v>
      </c>
      <c r="N48" s="272">
        <f>K48*M48</f>
        <v>322474.01901091309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15487.5</v>
      </c>
      <c r="N49" s="272">
        <f>K49*M49</f>
        <v>15487.5</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337961.51901091309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43302.607149177646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385594.38687500852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77118.877375001714</v>
      </c>
      <c r="M84" s="858"/>
      <c r="N84" s="51"/>
    </row>
    <row r="85" spans="1:14">
      <c r="B85" s="89" t="s">
        <v>973</v>
      </c>
      <c r="C85" s="90"/>
      <c r="D85" s="90"/>
      <c r="E85" s="90"/>
      <c r="F85" s="90"/>
      <c r="G85" s="90"/>
      <c r="H85" s="90"/>
      <c r="I85" s="87"/>
      <c r="J85" s="88"/>
      <c r="K85" s="304">
        <v>0.05</v>
      </c>
      <c r="L85" s="857">
        <f>N79*K85</f>
        <v>19279.719343750428</v>
      </c>
      <c r="M85" s="858"/>
      <c r="N85" s="51"/>
    </row>
    <row r="86" spans="1:14" ht="15.75" thickBot="1">
      <c r="B86" s="91" t="s">
        <v>974</v>
      </c>
      <c r="C86" s="92"/>
      <c r="D86" s="92"/>
      <c r="E86" s="92"/>
      <c r="F86" s="92"/>
      <c r="G86" s="92"/>
      <c r="H86" s="92"/>
      <c r="I86" s="93"/>
      <c r="J86" s="94"/>
      <c r="K86" s="305">
        <v>0.05</v>
      </c>
      <c r="L86" s="859">
        <f>N79*K86</f>
        <v>19279.719343750428</v>
      </c>
      <c r="M86" s="860"/>
      <c r="N86" s="51"/>
    </row>
    <row r="87" spans="1:14" ht="15.75" thickBot="1">
      <c r="B87" s="823" t="s">
        <v>953</v>
      </c>
      <c r="C87" s="824"/>
      <c r="D87" s="824"/>
      <c r="E87" s="824"/>
      <c r="F87" s="824"/>
      <c r="G87" s="824"/>
      <c r="H87" s="824"/>
      <c r="I87" s="824"/>
      <c r="J87" s="824"/>
      <c r="K87" s="824"/>
      <c r="L87" s="824"/>
      <c r="M87" s="825"/>
      <c r="N87" s="52">
        <f>L84+L85+L86</f>
        <v>115678.31606250258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501272.70293751109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A38" s="113"/>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294.45772861440798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293158.19910083007</v>
      </c>
      <c r="N48" s="272">
        <f>K48*M48</f>
        <v>14657.909955041505</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41.408661876427168</v>
      </c>
      <c r="N49" s="272">
        <f>K49*M49</f>
        <v>207.04330938213585</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13575.326177325989</v>
      </c>
      <c r="N50" s="272">
        <f>K50*M50</f>
        <v>13575.326177325989</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28440.27944174963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2944.5772861440796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31679.314456508117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6335.8628913016237</v>
      </c>
      <c r="M84" s="858"/>
      <c r="N84" s="51"/>
    </row>
    <row r="85" spans="1:14">
      <c r="B85" s="89" t="s">
        <v>973</v>
      </c>
      <c r="C85" s="90"/>
      <c r="D85" s="90"/>
      <c r="E85" s="90"/>
      <c r="F85" s="90"/>
      <c r="G85" s="90"/>
      <c r="H85" s="90"/>
      <c r="I85" s="87"/>
      <c r="J85" s="88"/>
      <c r="K85" s="304">
        <v>0.05</v>
      </c>
      <c r="L85" s="857">
        <f>N79*K85</f>
        <v>1583.9657228254059</v>
      </c>
      <c r="M85" s="858"/>
      <c r="N85" s="51"/>
    </row>
    <row r="86" spans="1:14" ht="15.75" thickBot="1">
      <c r="B86" s="91" t="s">
        <v>974</v>
      </c>
      <c r="C86" s="92"/>
      <c r="D86" s="92"/>
      <c r="E86" s="92"/>
      <c r="F86" s="92"/>
      <c r="G86" s="92"/>
      <c r="H86" s="92"/>
      <c r="I86" s="93"/>
      <c r="J86" s="94"/>
      <c r="K86" s="305">
        <v>0.05</v>
      </c>
      <c r="L86" s="859">
        <f>N79*K86</f>
        <v>1583.9657228254059</v>
      </c>
      <c r="M86" s="860"/>
      <c r="N86" s="51"/>
    </row>
    <row r="87" spans="1:14" ht="15.75" thickBot="1">
      <c r="B87" s="823" t="s">
        <v>953</v>
      </c>
      <c r="C87" s="824"/>
      <c r="D87" s="824"/>
      <c r="E87" s="824"/>
      <c r="F87" s="824"/>
      <c r="G87" s="824"/>
      <c r="H87" s="824"/>
      <c r="I87" s="824"/>
      <c r="J87" s="824"/>
      <c r="K87" s="824"/>
      <c r="L87" s="824"/>
      <c r="M87" s="825"/>
      <c r="N87" s="52">
        <f>L84+L85+L86</f>
        <v>9503.7943369524346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41183.108793460553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0.1</v>
      </c>
      <c r="N41" s="344">
        <f>N77*M41</f>
        <v>125.18099000000001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6124.0053456164733</v>
      </c>
      <c r="N48" s="272">
        <f>K48*M48</f>
        <v>6124.0053456164733</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69685.182172908506</v>
      </c>
      <c r="N49" s="272">
        <f>K49*M49</f>
        <v>3484.2591086454254</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293158.19910083007</v>
      </c>
      <c r="N50" s="272">
        <f>K50*M50</f>
        <v>21986.864932562254</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41.408661876427168</v>
      </c>
      <c r="N51" s="272">
        <f>K51*M51</f>
        <v>207.04330938213585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31802.172696206289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1251.8099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33179.16358620629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6635.8327172412583</v>
      </c>
      <c r="M84" s="858"/>
      <c r="N84" s="51"/>
    </row>
    <row r="85" spans="1:14">
      <c r="B85" s="89" t="s">
        <v>973</v>
      </c>
      <c r="C85" s="90"/>
      <c r="D85" s="90"/>
      <c r="E85" s="90"/>
      <c r="F85" s="90"/>
      <c r="G85" s="90"/>
      <c r="H85" s="90"/>
      <c r="I85" s="87"/>
      <c r="J85" s="88"/>
      <c r="K85" s="304">
        <v>0.05</v>
      </c>
      <c r="L85" s="857">
        <f>N79*K85</f>
        <v>1658.9581793103146</v>
      </c>
      <c r="M85" s="858"/>
      <c r="N85" s="51"/>
    </row>
    <row r="86" spans="1:14" ht="15.75" thickBot="1">
      <c r="B86" s="91" t="s">
        <v>974</v>
      </c>
      <c r="C86" s="92"/>
      <c r="D86" s="92"/>
      <c r="E86" s="92"/>
      <c r="F86" s="92"/>
      <c r="G86" s="92"/>
      <c r="H86" s="92"/>
      <c r="I86" s="93"/>
      <c r="J86" s="94"/>
      <c r="K86" s="305">
        <v>0.05</v>
      </c>
      <c r="L86" s="859">
        <f>N79*K86</f>
        <v>1658.9581793103146</v>
      </c>
      <c r="M86" s="860"/>
      <c r="N86" s="51"/>
    </row>
    <row r="87" spans="1:14" ht="15.75" thickBot="1">
      <c r="B87" s="823" t="s">
        <v>953</v>
      </c>
      <c r="C87" s="824"/>
      <c r="D87" s="824"/>
      <c r="E87" s="824"/>
      <c r="F87" s="824"/>
      <c r="G87" s="824"/>
      <c r="H87" s="824"/>
      <c r="I87" s="824"/>
      <c r="J87" s="824"/>
      <c r="K87" s="824"/>
      <c r="L87" s="824"/>
      <c r="M87" s="825"/>
      <c r="N87" s="52">
        <f>L84+L85+L86</f>
        <v>9953.7490758618878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43132.912662068178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253</v>
      </c>
      <c r="B36" s="836" t="str">
        <f>VLOOKUP(A36,EQUIPOS!A6:D154,3,FALSE)</f>
        <v>Máquina hidrosembradora</v>
      </c>
      <c r="C36" s="837"/>
      <c r="D36" s="837"/>
      <c r="E36" s="837"/>
      <c r="F36" s="837"/>
      <c r="G36" s="837"/>
      <c r="H36" s="838"/>
      <c r="I36" s="267"/>
      <c r="J36" s="268"/>
      <c r="K36" s="269">
        <f>VLOOKUP(A36,EQUIPOS!A6:D163,4,FALSE)</f>
        <v>16126.194826027247</v>
      </c>
      <c r="L36" s="270"/>
      <c r="M36" s="336">
        <v>350</v>
      </c>
      <c r="N36" s="272">
        <f>K36/M36</f>
        <v>46.074842360077852</v>
      </c>
    </row>
    <row r="37" spans="1:14">
      <c r="A37" s="113" t="s">
        <v>138</v>
      </c>
      <c r="B37" s="836" t="str">
        <f>VLOOKUP(A37,EQUIPOS!A7:D154,3,FALSE)</f>
        <v>Camioneta D-300</v>
      </c>
      <c r="C37" s="837"/>
      <c r="D37" s="837"/>
      <c r="E37" s="837"/>
      <c r="F37" s="837"/>
      <c r="G37" s="837"/>
      <c r="H37" s="838"/>
      <c r="I37" s="421"/>
      <c r="J37" s="422"/>
      <c r="K37" s="269">
        <f>VLOOKUP(A37,EQUIPOS!A7:D164,4,FALSE)</f>
        <v>46912.566766624717</v>
      </c>
      <c r="L37" s="335"/>
      <c r="M37" s="336">
        <v>350</v>
      </c>
      <c r="N37" s="272">
        <f>K37/M37</f>
        <v>134.0359050474992</v>
      </c>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5.2581737252572855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185.36892113283432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6124.0053456164733</v>
      </c>
      <c r="N48" s="272">
        <f>K48*M48</f>
        <v>6124.0053456164733</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14852.279777353109</v>
      </c>
      <c r="N49" s="272">
        <f>K49*M49</f>
        <v>5940.9119109412441</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41.408661876427168</v>
      </c>
      <c r="N50" s="272">
        <f>K50*M50</f>
        <v>207.04330938213585</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69685.182172908506</v>
      </c>
      <c r="N51" s="272">
        <f>K51*M51</f>
        <v>3484.2591086454254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15756.219674585278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105.1634745051457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16046.752070223258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3209.3504140446516</v>
      </c>
      <c r="M84" s="858"/>
      <c r="N84" s="51"/>
    </row>
    <row r="85" spans="1:14">
      <c r="B85" s="89" t="s">
        <v>973</v>
      </c>
      <c r="C85" s="90"/>
      <c r="D85" s="90"/>
      <c r="E85" s="90"/>
      <c r="F85" s="90"/>
      <c r="G85" s="90"/>
      <c r="H85" s="90"/>
      <c r="I85" s="87"/>
      <c r="J85" s="88"/>
      <c r="K85" s="304">
        <v>0.05</v>
      </c>
      <c r="L85" s="857">
        <f>N79*K85</f>
        <v>802.33760351116291</v>
      </c>
      <c r="M85" s="858"/>
      <c r="N85" s="51"/>
    </row>
    <row r="86" spans="1:14" ht="15.75" thickBot="1">
      <c r="B86" s="91" t="s">
        <v>974</v>
      </c>
      <c r="C86" s="92"/>
      <c r="D86" s="92"/>
      <c r="E86" s="92"/>
      <c r="F86" s="92"/>
      <c r="G86" s="92"/>
      <c r="H86" s="92"/>
      <c r="I86" s="93"/>
      <c r="J86" s="94"/>
      <c r="K86" s="305">
        <v>0.05</v>
      </c>
      <c r="L86" s="859">
        <f>N79*K86</f>
        <v>802.33760351116291</v>
      </c>
      <c r="M86" s="860"/>
      <c r="N86" s="51"/>
    </row>
    <row r="87" spans="1:14" ht="15.75" thickBot="1">
      <c r="B87" s="823" t="s">
        <v>953</v>
      </c>
      <c r="C87" s="824"/>
      <c r="D87" s="824"/>
      <c r="E87" s="824"/>
      <c r="F87" s="824"/>
      <c r="G87" s="824"/>
      <c r="H87" s="824"/>
      <c r="I87" s="824"/>
      <c r="J87" s="824"/>
      <c r="K87" s="824"/>
      <c r="L87" s="824"/>
      <c r="M87" s="825"/>
      <c r="N87" s="52">
        <f>L84+L85+L86</f>
        <v>4814.0256210669777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20860.777691290234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9.25" customHeight="1" thickBot="1">
      <c r="A31" t="s">
        <v>1845</v>
      </c>
      <c r="B31" s="80" t="s">
        <v>1726</v>
      </c>
      <c r="C31" s="963" t="s">
        <v>2049</v>
      </c>
      <c r="D31" s="964"/>
      <c r="E31" s="964"/>
      <c r="F31" s="964"/>
      <c r="G31" s="964"/>
      <c r="H31" s="964"/>
      <c r="I31" s="964"/>
      <c r="J31" s="964"/>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46912.566766624717</v>
      </c>
      <c r="L36" s="270"/>
      <c r="M36" s="336">
        <v>8000</v>
      </c>
      <c r="N36" s="272">
        <f>K36/M36</f>
        <v>5.8640708458280892</v>
      </c>
    </row>
    <row r="37" spans="1:14">
      <c r="A37" s="113"/>
      <c r="B37" s="836"/>
      <c r="C37" s="837"/>
      <c r="D37" s="837"/>
      <c r="E37" s="837"/>
      <c r="F37" s="837"/>
      <c r="G37" s="837"/>
      <c r="H37" s="838"/>
      <c r="I37" s="421"/>
      <c r="J37" s="422"/>
      <c r="K37" s="269"/>
      <c r="L37" s="335"/>
      <c r="M37" s="336"/>
      <c r="N37" s="272"/>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29.445772861440798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35.30984370726889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4706.970031627854</v>
      </c>
      <c r="N48" s="272">
        <f>K48*M48</f>
        <v>4942.3185332092471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13624.568910368227</v>
      </c>
      <c r="N49" s="272">
        <f>K49*M49</f>
        <v>13624.568910368227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739.76014865725301</v>
      </c>
      <c r="N50" s="272">
        <f>K50*M50</f>
        <v>1479.520297314506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20046.40774089198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2944.5772861440796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23026.294870743328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4605.2589741486654</v>
      </c>
      <c r="M84" s="858"/>
      <c r="N84" s="51"/>
    </row>
    <row r="85" spans="1:14">
      <c r="B85" s="89" t="s">
        <v>973</v>
      </c>
      <c r="C85" s="90"/>
      <c r="D85" s="90"/>
      <c r="E85" s="90"/>
      <c r="F85" s="90"/>
      <c r="G85" s="90"/>
      <c r="H85" s="90"/>
      <c r="I85" s="87"/>
      <c r="J85" s="88"/>
      <c r="K85" s="304">
        <v>0.05</v>
      </c>
      <c r="L85" s="857">
        <f>N79*K85</f>
        <v>1151.3147435371664</v>
      </c>
      <c r="M85" s="858"/>
      <c r="N85" s="51"/>
    </row>
    <row r="86" spans="1:14" ht="15.75" thickBot="1">
      <c r="B86" s="91" t="s">
        <v>974</v>
      </c>
      <c r="C86" s="92"/>
      <c r="D86" s="92"/>
      <c r="E86" s="92"/>
      <c r="F86" s="92"/>
      <c r="G86" s="92"/>
      <c r="H86" s="92"/>
      <c r="I86" s="93"/>
      <c r="J86" s="94"/>
      <c r="K86" s="305">
        <v>0.05</v>
      </c>
      <c r="L86" s="859">
        <f>N79*K86</f>
        <v>1151.3147435371664</v>
      </c>
      <c r="M86" s="860"/>
      <c r="N86" s="51"/>
    </row>
    <row r="87" spans="1:14" ht="15.75" thickBot="1">
      <c r="B87" s="823" t="s">
        <v>953</v>
      </c>
      <c r="C87" s="824"/>
      <c r="D87" s="824"/>
      <c r="E87" s="824"/>
      <c r="F87" s="824"/>
      <c r="G87" s="824"/>
      <c r="H87" s="824"/>
      <c r="I87" s="824"/>
      <c r="J87" s="824"/>
      <c r="K87" s="824"/>
      <c r="L87" s="824"/>
      <c r="M87" s="825"/>
      <c r="N87" s="52">
        <f>L84+L85+L86</f>
        <v>6907.8884612229986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29934.183331966327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28.5" customHeight="1" thickBot="1">
      <c r="A31" t="s">
        <v>1845</v>
      </c>
      <c r="B31" s="80" t="s">
        <v>1727</v>
      </c>
      <c r="C31" s="963" t="s">
        <v>2052</v>
      </c>
      <c r="D31" s="964"/>
      <c r="E31" s="964"/>
      <c r="F31" s="964"/>
      <c r="G31" s="964"/>
      <c r="H31" s="964"/>
      <c r="I31" s="964"/>
      <c r="J31" s="964"/>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7"/>
      <c r="J36" s="268"/>
      <c r="K36" s="269">
        <f>VLOOKUP(A36,EQUIPOS!A6:D163,4,FALSE)</f>
        <v>46912.566766624717</v>
      </c>
      <c r="L36" s="270"/>
      <c r="M36" s="336">
        <v>8000</v>
      </c>
      <c r="N36" s="272">
        <f>K36/M36</f>
        <v>5.8640708458280892</v>
      </c>
    </row>
    <row r="37" spans="1:14">
      <c r="A37" s="113"/>
      <c r="B37" s="836"/>
      <c r="C37" s="837"/>
      <c r="D37" s="837"/>
      <c r="E37" s="837"/>
      <c r="F37" s="837"/>
      <c r="G37" s="837"/>
      <c r="H37" s="838"/>
      <c r="I37" s="421"/>
      <c r="J37" s="422"/>
      <c r="K37" s="269"/>
      <c r="L37" s="335"/>
      <c r="M37" s="336"/>
      <c r="N37" s="272"/>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29.445772861440798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35.30984370726889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15750.950300388929</v>
      </c>
      <c r="N48" s="272">
        <f>K48*M48</f>
        <v>16538.497815408376</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13624.568910368227</v>
      </c>
      <c r="N49" s="272">
        <f>K49*M49</f>
        <v>13624.568910368227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739.76014865725301</v>
      </c>
      <c r="N50" s="272">
        <f>K50*M50</f>
        <v>1479.520297314506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31642.58702309111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2944.5772861440796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34622.474152942457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6924.4948305884918</v>
      </c>
      <c r="M84" s="858"/>
      <c r="N84" s="51"/>
    </row>
    <row r="85" spans="1:14">
      <c r="B85" s="89" t="s">
        <v>973</v>
      </c>
      <c r="C85" s="90"/>
      <c r="D85" s="90"/>
      <c r="E85" s="90"/>
      <c r="F85" s="90"/>
      <c r="G85" s="90"/>
      <c r="H85" s="90"/>
      <c r="I85" s="87"/>
      <c r="J85" s="88"/>
      <c r="K85" s="304">
        <v>0.05</v>
      </c>
      <c r="L85" s="857">
        <f>N79*K85</f>
        <v>1731.123707647123</v>
      </c>
      <c r="M85" s="858"/>
      <c r="N85" s="51"/>
    </row>
    <row r="86" spans="1:14" ht="15.75" thickBot="1">
      <c r="B86" s="91" t="s">
        <v>974</v>
      </c>
      <c r="C86" s="92"/>
      <c r="D86" s="92"/>
      <c r="E86" s="92"/>
      <c r="F86" s="92"/>
      <c r="G86" s="92"/>
      <c r="H86" s="92"/>
      <c r="I86" s="93"/>
      <c r="J86" s="94"/>
      <c r="K86" s="305">
        <v>0.05</v>
      </c>
      <c r="L86" s="859">
        <f>N79*K86</f>
        <v>1731.123707647123</v>
      </c>
      <c r="M86" s="860"/>
      <c r="N86" s="51"/>
    </row>
    <row r="87" spans="1:14" ht="15.75" thickBot="1">
      <c r="B87" s="823" t="s">
        <v>953</v>
      </c>
      <c r="C87" s="824"/>
      <c r="D87" s="824"/>
      <c r="E87" s="824"/>
      <c r="F87" s="824"/>
      <c r="G87" s="824"/>
      <c r="H87" s="824"/>
      <c r="I87" s="824"/>
      <c r="J87" s="824"/>
      <c r="K87" s="824"/>
      <c r="L87" s="824"/>
      <c r="M87" s="825"/>
      <c r="N87" s="52">
        <f>L84+L85+L86</f>
        <v>10386.742245882737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45009.216398825192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119</v>
      </c>
      <c r="B36" s="836" t="str">
        <f>VLOOKUP(A36,EQUIPOS!A6:D154,3,FALSE)</f>
        <v xml:space="preserve">Bomba de concreto, Producción: 30 m3/h, POTENCIA: 67 HP, MAX PRESION DE CONCRETO: 1150 PSI
</v>
      </c>
      <c r="C36" s="837"/>
      <c r="D36" s="837"/>
      <c r="E36" s="837"/>
      <c r="F36" s="837"/>
      <c r="G36" s="837"/>
      <c r="H36" s="838"/>
      <c r="I36" s="267"/>
      <c r="J36" s="268"/>
      <c r="K36" s="269">
        <f>VLOOKUP(A36,EQUIPOS!A6:D163,4,FALSE)</f>
        <v>36049.564282373438</v>
      </c>
      <c r="L36" s="270"/>
      <c r="M36" s="336">
        <v>100</v>
      </c>
      <c r="N36" s="272">
        <f>K36/M36</f>
        <v>360.49564282373439</v>
      </c>
    </row>
    <row r="37" spans="1:14">
      <c r="A37" s="113" t="s">
        <v>138</v>
      </c>
      <c r="B37" s="836" t="str">
        <f>VLOOKUP(A37,EQUIPOS!A7:D154,3,FALSE)</f>
        <v>Camioneta D-300</v>
      </c>
      <c r="C37" s="837"/>
      <c r="D37" s="837"/>
      <c r="E37" s="837"/>
      <c r="F37" s="837"/>
      <c r="G37" s="837"/>
      <c r="H37" s="838"/>
      <c r="I37" s="421"/>
      <c r="J37" s="422"/>
      <c r="K37" s="269">
        <f>VLOOKUP(A37,EQUIPOS!A7:D164,4,FALSE)</f>
        <v>46912.566766624717</v>
      </c>
      <c r="L37" s="335"/>
      <c r="M37" s="336">
        <v>1000</v>
      </c>
      <c r="N37" s="272">
        <f>K37/M37</f>
        <v>46.912566766624714</v>
      </c>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0.01</v>
      </c>
      <c r="N41" s="344">
        <f>N77*M41</f>
        <v>4.4631027951800997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411.87131238553917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443973.60026183899</v>
      </c>
      <c r="N48" s="272">
        <f>K48*M48</f>
        <v>44397.360026183902</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3852.5888600490207</v>
      </c>
      <c r="N49" s="272">
        <f>K49*M49</f>
        <v>4237.8477460539234</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18078.608460578489</v>
      </c>
      <c r="N50" s="272">
        <f>K50*M50</f>
        <v>18078.608460578489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66713.816232816316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446.31027951800996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67571.997824719874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13514.399564943975</v>
      </c>
      <c r="M84" s="858"/>
      <c r="N84" s="51"/>
    </row>
    <row r="85" spans="1:14">
      <c r="B85" s="89" t="s">
        <v>973</v>
      </c>
      <c r="C85" s="90"/>
      <c r="D85" s="90"/>
      <c r="E85" s="90"/>
      <c r="F85" s="90"/>
      <c r="G85" s="90"/>
      <c r="H85" s="90"/>
      <c r="I85" s="87"/>
      <c r="J85" s="88"/>
      <c r="K85" s="304">
        <v>0.05</v>
      </c>
      <c r="L85" s="857">
        <f>N79*K85</f>
        <v>3378.5998912359937</v>
      </c>
      <c r="M85" s="858"/>
      <c r="N85" s="51"/>
    </row>
    <row r="86" spans="1:14" ht="15.75" thickBot="1">
      <c r="B86" s="91" t="s">
        <v>974</v>
      </c>
      <c r="C86" s="92"/>
      <c r="D86" s="92"/>
      <c r="E86" s="92"/>
      <c r="F86" s="92"/>
      <c r="G86" s="92"/>
      <c r="H86" s="92"/>
      <c r="I86" s="93"/>
      <c r="J86" s="94"/>
      <c r="K86" s="305">
        <v>0.05</v>
      </c>
      <c r="L86" s="859">
        <f>N79*K86</f>
        <v>3378.5998912359937</v>
      </c>
      <c r="M86" s="860"/>
      <c r="N86" s="51"/>
    </row>
    <row r="87" spans="1:14" ht="15.75" thickBot="1">
      <c r="B87" s="823" t="s">
        <v>953</v>
      </c>
      <c r="C87" s="824"/>
      <c r="D87" s="824"/>
      <c r="E87" s="824"/>
      <c r="F87" s="824"/>
      <c r="G87" s="824"/>
      <c r="H87" s="824"/>
      <c r="I87" s="824"/>
      <c r="J87" s="824"/>
      <c r="K87" s="824"/>
      <c r="L87" s="824"/>
      <c r="M87" s="825"/>
      <c r="N87" s="52">
        <f>L84+L85+L86</f>
        <v>20271.599347415962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87843.597172135836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2" t="s">
        <v>2215</v>
      </c>
      <c r="L29" s="834" t="s">
        <v>945</v>
      </c>
      <c r="M29" s="835"/>
      <c r="N29" s="71" t="s">
        <v>946</v>
      </c>
    </row>
    <row r="30" spans="1:14" ht="17.25" hidden="1" customHeight="1">
      <c r="B30" s="71" t="s">
        <v>943</v>
      </c>
      <c r="C30" s="832" t="s">
        <v>944</v>
      </c>
      <c r="D30" s="833"/>
      <c r="E30" s="833"/>
      <c r="F30" s="833"/>
      <c r="G30" s="833"/>
      <c r="H30" s="833"/>
      <c r="I30" s="833"/>
      <c r="J30" s="72"/>
      <c r="K30" s="307"/>
      <c r="L30" s="834" t="s">
        <v>945</v>
      </c>
      <c r="M30" s="835"/>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N77*M41</f>
        <v>312.95247499999999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293158.19910083007</v>
      </c>
      <c r="N48" s="272">
        <f>K48*M48</f>
        <v>146579.09955041503</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13192.118959537338</v>
      </c>
      <c r="N49" s="272">
        <f>K49*M49</f>
        <v>13192.118959537338</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3" t="s">
        <v>953</v>
      </c>
      <c r="C55" s="824"/>
      <c r="D55" s="824"/>
      <c r="E55" s="824"/>
      <c r="F55" s="824"/>
      <c r="G55" s="824"/>
      <c r="H55" s="824"/>
      <c r="I55" s="824"/>
      <c r="J55" s="824"/>
      <c r="K55" s="824"/>
      <c r="L55" s="824"/>
      <c r="M55" s="825"/>
      <c r="N55" s="394">
        <f>SUM(N48:N54)</f>
        <v>159771.21850995236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6" t="s">
        <v>961</v>
      </c>
      <c r="M59" s="799"/>
      <c r="N59" s="76" t="s">
        <v>951</v>
      </c>
    </row>
    <row r="60" spans="1:14">
      <c r="B60" s="46"/>
      <c r="C60" s="317"/>
      <c r="D60" s="317"/>
      <c r="E60" s="317"/>
      <c r="F60" s="317"/>
      <c r="G60" s="31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311"/>
      <c r="I63" s="279"/>
      <c r="J63" s="286"/>
      <c r="K63" s="279"/>
      <c r="L63" s="827"/>
      <c r="M63" s="828"/>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5"/>
      <c r="M65" s="996"/>
      <c r="N65" s="485"/>
    </row>
    <row r="66" spans="1:15" ht="15.75" thickBot="1">
      <c r="B66" s="823" t="s">
        <v>953</v>
      </c>
      <c r="C66" s="824"/>
      <c r="D66" s="824"/>
      <c r="E66" s="824"/>
      <c r="F66" s="824"/>
      <c r="G66" s="824"/>
      <c r="H66" s="824"/>
      <c r="I66" s="824"/>
      <c r="J66" s="824"/>
      <c r="K66" s="824"/>
      <c r="L66" s="824"/>
      <c r="M66" s="825"/>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1"/>
      <c r="C76" s="992"/>
      <c r="D76" s="992"/>
      <c r="E76" s="992"/>
      <c r="F76" s="992"/>
      <c r="G76" s="992"/>
      <c r="H76" s="992"/>
      <c r="I76" s="169"/>
      <c r="J76" s="169"/>
      <c r="K76" s="169"/>
      <c r="L76" s="993"/>
      <c r="M76" s="994"/>
      <c r="N76" s="485"/>
    </row>
    <row r="77" spans="1:15" ht="15.75" thickBot="1">
      <c r="B77" s="823" t="s">
        <v>953</v>
      </c>
      <c r="C77" s="824"/>
      <c r="D77" s="824"/>
      <c r="E77" s="824"/>
      <c r="F77" s="824"/>
      <c r="G77" s="824"/>
      <c r="H77" s="824"/>
      <c r="I77" s="824"/>
      <c r="J77" s="824"/>
      <c r="K77" s="824"/>
      <c r="L77" s="824"/>
      <c r="M77" s="825"/>
      <c r="N77" s="301">
        <f>SUM(N71:N76)</f>
        <v>6259.0494999999992</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166343.22048495236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4"/>
      <c r="J83" s="334"/>
      <c r="K83" s="302" t="s">
        <v>970</v>
      </c>
      <c r="L83" s="853" t="s">
        <v>971</v>
      </c>
      <c r="M83" s="854"/>
      <c r="N83" s="303"/>
    </row>
    <row r="84" spans="1:14">
      <c r="B84" s="855" t="s">
        <v>972</v>
      </c>
      <c r="C84" s="856"/>
      <c r="D84" s="856"/>
      <c r="E84" s="856"/>
      <c r="F84" s="856"/>
      <c r="G84" s="856"/>
      <c r="H84" s="856"/>
      <c r="I84" s="87"/>
      <c r="J84" s="88"/>
      <c r="K84" s="304">
        <v>0.2</v>
      </c>
      <c r="L84" s="857">
        <f>N79*K84</f>
        <v>33268.644096990472</v>
      </c>
      <c r="M84" s="858"/>
      <c r="N84" s="51"/>
    </row>
    <row r="85" spans="1:14">
      <c r="B85" s="89" t="s">
        <v>973</v>
      </c>
      <c r="C85" s="90"/>
      <c r="D85" s="90"/>
      <c r="E85" s="90"/>
      <c r="F85" s="90"/>
      <c r="G85" s="90"/>
      <c r="H85" s="90"/>
      <c r="I85" s="87"/>
      <c r="J85" s="88"/>
      <c r="K85" s="304">
        <v>0.05</v>
      </c>
      <c r="L85" s="857">
        <f>N79*K85</f>
        <v>8317.1610242476181</v>
      </c>
      <c r="M85" s="858"/>
      <c r="N85" s="51"/>
    </row>
    <row r="86" spans="1:14" ht="15.75" thickBot="1">
      <c r="B86" s="91" t="s">
        <v>974</v>
      </c>
      <c r="C86" s="92"/>
      <c r="D86" s="92"/>
      <c r="E86" s="92"/>
      <c r="F86" s="92"/>
      <c r="G86" s="92"/>
      <c r="H86" s="92"/>
      <c r="I86" s="93"/>
      <c r="J86" s="94"/>
      <c r="K86" s="305">
        <v>0.05</v>
      </c>
      <c r="L86" s="859">
        <f>N79*K86</f>
        <v>8317.1610242476181</v>
      </c>
      <c r="M86" s="860"/>
      <c r="N86" s="51"/>
    </row>
    <row r="87" spans="1:14" ht="15.75" thickBot="1">
      <c r="B87" s="823" t="s">
        <v>953</v>
      </c>
      <c r="C87" s="824"/>
      <c r="D87" s="824"/>
      <c r="E87" s="824"/>
      <c r="F87" s="824"/>
      <c r="G87" s="824"/>
      <c r="H87" s="824"/>
      <c r="I87" s="824"/>
      <c r="J87" s="824"/>
      <c r="K87" s="824"/>
      <c r="L87" s="824"/>
      <c r="M87" s="825"/>
      <c r="N87" s="52">
        <f>L84+L85+L86</f>
        <v>49902.966145485705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8">
        <f>N79+N87</f>
        <v>216246.18663043805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1"/>
      <c r="K119" s="971"/>
      <c r="L119" s="971"/>
      <c r="M119" s="971"/>
      <c r="N119" s="972"/>
    </row>
    <row r="120" spans="2:14" ht="15.75" thickBot="1">
      <c r="B120" s="419" t="s">
        <v>2221</v>
      </c>
      <c r="C120" s="420"/>
      <c r="D120" s="420"/>
      <c r="E120" s="259"/>
      <c r="F120" s="259"/>
      <c r="G120" s="259"/>
      <c r="H120" s="259"/>
      <c r="I120" s="259"/>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t="17.25" hidden="1" customHeight="1" thickBot="1">
      <c r="B30" s="71" t="s">
        <v>943</v>
      </c>
      <c r="C30" s="832" t="s">
        <v>944</v>
      </c>
      <c r="D30" s="833"/>
      <c r="E30" s="833"/>
      <c r="F30" s="833"/>
      <c r="G30" s="833"/>
      <c r="H30" s="833"/>
      <c r="I30" s="833"/>
      <c r="J30" s="72"/>
      <c r="K30" s="307"/>
      <c r="L30" s="834" t="s">
        <v>945</v>
      </c>
      <c r="M30" s="835"/>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7"/>
      <c r="J36" s="268"/>
      <c r="K36" s="269"/>
      <c r="L36" s="270"/>
      <c r="M36" s="336"/>
      <c r="N36" s="272"/>
    </row>
    <row r="37" spans="1:14">
      <c r="A37" s="113"/>
      <c r="B37" s="836"/>
      <c r="C37" s="837"/>
      <c r="D37" s="837"/>
      <c r="E37" s="837"/>
      <c r="F37" s="837"/>
      <c r="G37" s="837"/>
      <c r="H37" s="838"/>
      <c r="I37" s="421"/>
      <c r="J37" s="422"/>
      <c r="K37" s="269"/>
      <c r="L37" s="335"/>
      <c r="M37" s="336"/>
      <c r="N37" s="272"/>
    </row>
    <row r="38" spans="1:14">
      <c r="B38" s="836"/>
      <c r="C38" s="837"/>
      <c r="D38" s="837"/>
      <c r="E38" s="837"/>
      <c r="F38" s="837"/>
      <c r="G38" s="837"/>
      <c r="H38" s="838"/>
      <c r="I38" s="328"/>
      <c r="J38" s="330"/>
      <c r="K38" s="269"/>
      <c r="L38" s="423"/>
      <c r="M38" s="424"/>
      <c r="N38" s="272"/>
    </row>
    <row r="39" spans="1:14">
      <c r="B39" s="836"/>
      <c r="C39" s="837"/>
      <c r="D39" s="837"/>
      <c r="E39" s="837"/>
      <c r="F39" s="837"/>
      <c r="G39" s="837"/>
      <c r="H39" s="838"/>
      <c r="I39" s="36"/>
      <c r="J39" s="37"/>
      <c r="K39" s="269"/>
      <c r="L39" s="276"/>
      <c r="M39" s="336"/>
      <c r="N39" s="272"/>
    </row>
    <row r="40" spans="1:14">
      <c r="B40" s="320"/>
      <c r="C40" s="321"/>
      <c r="D40" s="321"/>
      <c r="E40" s="321"/>
      <c r="F40" s="323"/>
      <c r="G40" s="323"/>
      <c r="H40" s="125"/>
      <c r="I40" s="36"/>
      <c r="J40" s="37"/>
      <c r="K40" s="269"/>
      <c r="L40" s="276"/>
      <c r="M40" s="277"/>
      <c r="N40" s="273"/>
    </row>
    <row r="41" spans="1:14">
      <c r="B41" s="843" t="s">
        <v>952</v>
      </c>
      <c r="C41" s="844"/>
      <c r="D41" s="844"/>
      <c r="E41" s="38"/>
      <c r="F41" s="39"/>
      <c r="G41" s="39"/>
      <c r="H41" s="40"/>
      <c r="I41" s="36"/>
      <c r="J41" s="37"/>
      <c r="K41" s="279"/>
      <c r="L41" s="276"/>
      <c r="M41" s="401">
        <v>0.05</v>
      </c>
      <c r="N41" s="344">
        <f>N76*M41</f>
        <v>104317.49166666667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879.4745973024892</v>
      </c>
      <c r="N48" s="272">
        <f>K48*M48</f>
        <v>967422.05703273811</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3" t="s">
        <v>953</v>
      </c>
      <c r="C54" s="824"/>
      <c r="D54" s="824"/>
      <c r="E54" s="824"/>
      <c r="F54" s="824"/>
      <c r="G54" s="824"/>
      <c r="H54" s="824"/>
      <c r="I54" s="824"/>
      <c r="J54" s="824"/>
      <c r="K54" s="824"/>
      <c r="L54" s="824"/>
      <c r="M54" s="825"/>
      <c r="N54" s="394">
        <f>SUM(N48:N53)</f>
        <v>967422.05703273811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6" t="s">
        <v>961</v>
      </c>
      <c r="M58" s="799"/>
      <c r="N58" s="76" t="s">
        <v>951</v>
      </c>
    </row>
    <row r="59" spans="1:14">
      <c r="B59" s="46"/>
      <c r="C59" s="317"/>
      <c r="D59" s="317"/>
      <c r="E59" s="317"/>
      <c r="F59" s="317"/>
      <c r="G59" s="317"/>
      <c r="H59" s="311"/>
      <c r="I59" s="279"/>
      <c r="J59" s="286"/>
      <c r="K59" s="279"/>
      <c r="L59" s="827"/>
      <c r="M59" s="828"/>
      <c r="N59" s="287"/>
    </row>
    <row r="60" spans="1:14">
      <c r="B60" s="46"/>
      <c r="C60" s="47"/>
      <c r="D60" s="47"/>
      <c r="E60" s="47"/>
      <c r="F60" s="47"/>
      <c r="G60" s="47"/>
      <c r="H60" s="311"/>
      <c r="I60" s="279"/>
      <c r="J60" s="286"/>
      <c r="K60" s="279"/>
      <c r="L60" s="827"/>
      <c r="M60" s="828"/>
      <c r="N60" s="287"/>
    </row>
    <row r="61" spans="1:14">
      <c r="B61" s="46"/>
      <c r="C61" s="47"/>
      <c r="D61" s="47"/>
      <c r="E61" s="47"/>
      <c r="F61" s="47"/>
      <c r="G61" s="47"/>
      <c r="H61" s="311"/>
      <c r="I61" s="279"/>
      <c r="J61" s="286"/>
      <c r="K61" s="279"/>
      <c r="L61" s="827"/>
      <c r="M61" s="828"/>
      <c r="N61" s="287"/>
    </row>
    <row r="62" spans="1:14">
      <c r="B62" s="46"/>
      <c r="C62" s="47"/>
      <c r="D62" s="47"/>
      <c r="E62" s="47"/>
      <c r="F62" s="47"/>
      <c r="G62" s="47"/>
      <c r="H62" s="311"/>
      <c r="I62" s="279"/>
      <c r="J62" s="286"/>
      <c r="K62" s="279"/>
      <c r="L62" s="827"/>
      <c r="M62" s="828"/>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5"/>
      <c r="M64" s="996"/>
      <c r="N64" s="485"/>
    </row>
    <row r="65" spans="1:15" ht="15.75" thickBot="1">
      <c r="B65" s="823" t="s">
        <v>953</v>
      </c>
      <c r="C65" s="824"/>
      <c r="D65" s="824"/>
      <c r="E65" s="824"/>
      <c r="F65" s="824"/>
      <c r="G65" s="824"/>
      <c r="H65" s="824"/>
      <c r="I65" s="824"/>
      <c r="J65" s="824"/>
      <c r="K65" s="824"/>
      <c r="L65" s="824"/>
      <c r="M65" s="825"/>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975"/>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1"/>
      <c r="C75" s="992"/>
      <c r="D75" s="992"/>
      <c r="E75" s="992"/>
      <c r="F75" s="992"/>
      <c r="G75" s="992"/>
      <c r="H75" s="992"/>
      <c r="I75" s="169"/>
      <c r="J75" s="169"/>
      <c r="K75" s="169"/>
      <c r="L75" s="993"/>
      <c r="M75" s="994"/>
      <c r="N75" s="45"/>
    </row>
    <row r="76" spans="1:15" ht="15.75" thickBot="1">
      <c r="B76" s="823" t="s">
        <v>953</v>
      </c>
      <c r="C76" s="824"/>
      <c r="D76" s="824"/>
      <c r="E76" s="824"/>
      <c r="F76" s="824"/>
      <c r="G76" s="824"/>
      <c r="H76" s="824"/>
      <c r="I76" s="824"/>
      <c r="J76" s="824"/>
      <c r="K76" s="824"/>
      <c r="L76" s="824"/>
      <c r="M76" s="825"/>
      <c r="N76" s="301">
        <f>SUM(N70:N75)</f>
        <v>2086349.8333333333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3158089.3820327381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631617.87640654761</v>
      </c>
      <c r="M83" s="858"/>
      <c r="N83" s="51"/>
    </row>
    <row r="84" spans="1:14">
      <c r="B84" s="89" t="s">
        <v>973</v>
      </c>
      <c r="C84" s="90"/>
      <c r="D84" s="90"/>
      <c r="E84" s="90"/>
      <c r="F84" s="90"/>
      <c r="G84" s="90"/>
      <c r="H84" s="90"/>
      <c r="I84" s="87"/>
      <c r="J84" s="88"/>
      <c r="K84" s="304">
        <v>0.05</v>
      </c>
      <c r="L84" s="857">
        <f>N78*K84</f>
        <v>157904.4691016369</v>
      </c>
      <c r="M84" s="858"/>
      <c r="N84" s="51"/>
    </row>
    <row r="85" spans="1:14" ht="15.75" thickBot="1">
      <c r="B85" s="91" t="s">
        <v>974</v>
      </c>
      <c r="C85" s="92"/>
      <c r="D85" s="92"/>
      <c r="E85" s="92"/>
      <c r="F85" s="92"/>
      <c r="G85" s="92"/>
      <c r="H85" s="92"/>
      <c r="I85" s="93"/>
      <c r="J85" s="94"/>
      <c r="K85" s="305">
        <v>0.05</v>
      </c>
      <c r="L85" s="859">
        <f>N78*K85</f>
        <v>157904.4691016369</v>
      </c>
      <c r="M85" s="860"/>
      <c r="N85" s="51"/>
    </row>
    <row r="86" spans="1:14" ht="15.75" thickBot="1">
      <c r="B86" s="823" t="s">
        <v>953</v>
      </c>
      <c r="C86" s="824"/>
      <c r="D86" s="824"/>
      <c r="E86" s="824"/>
      <c r="F86" s="824"/>
      <c r="G86" s="824"/>
      <c r="H86" s="824"/>
      <c r="I86" s="824"/>
      <c r="J86" s="824"/>
      <c r="K86" s="824"/>
      <c r="L86" s="824"/>
      <c r="M86" s="825"/>
      <c r="N86" s="52">
        <f>L83+L84+L85</f>
        <v>947426.81460982142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4105516.1966425595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28.5" customHeight="1" thickBot="1">
      <c r="A31" t="s">
        <v>1845</v>
      </c>
      <c r="B31" s="107" t="s">
        <v>1166</v>
      </c>
      <c r="C31" s="997" t="s">
        <v>2193</v>
      </c>
      <c r="D31" s="998"/>
      <c r="E31" s="998"/>
      <c r="F31" s="998"/>
      <c r="G31" s="998"/>
      <c r="H31" s="998"/>
      <c r="I31" s="998"/>
      <c r="J31" s="998"/>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71" t="s">
        <v>373</v>
      </c>
      <c r="B36" s="836" t="str">
        <f>VLOOKUP(A36,EQUIPOS!A6:D154,3,FALSE)</f>
        <v>Volqueta 6 m3</v>
      </c>
      <c r="C36" s="837"/>
      <c r="D36" s="837"/>
      <c r="E36" s="837"/>
      <c r="F36" s="837"/>
      <c r="G36" s="837"/>
      <c r="H36" s="838"/>
      <c r="I36" s="267"/>
      <c r="J36" s="268"/>
      <c r="K36" s="269">
        <f>VLOOKUP(A36,EQUIPOS!A6:D161,4,FALSE)</f>
        <v>82228.073539684905</v>
      </c>
      <c r="L36" s="270"/>
      <c r="M36" s="455">
        <v>81</v>
      </c>
      <c r="N36" s="272">
        <f>K36/M36</f>
        <v>1015.161401724505</v>
      </c>
    </row>
    <row r="37" spans="1:14">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3"/>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99">
        <f>SUM(N36:N42)</f>
        <v>1015.161401724505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6" t="s">
        <v>961</v>
      </c>
      <c r="M58" s="799"/>
      <c r="N58" s="76" t="s">
        <v>951</v>
      </c>
    </row>
    <row r="59" spans="2:14">
      <c r="B59" s="46"/>
      <c r="C59" s="317"/>
      <c r="D59" s="317"/>
      <c r="E59" s="317"/>
      <c r="F59" s="317"/>
      <c r="G59" s="317"/>
      <c r="H59" s="311"/>
      <c r="I59" s="279"/>
      <c r="J59" s="286"/>
      <c r="K59" s="279"/>
      <c r="L59" s="827"/>
      <c r="M59" s="828"/>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1"/>
      <c r="C75" s="992"/>
      <c r="D75" s="992"/>
      <c r="E75" s="992"/>
      <c r="F75" s="992"/>
      <c r="G75" s="992"/>
      <c r="H75" s="992"/>
      <c r="I75" s="169"/>
      <c r="J75" s="169"/>
      <c r="K75" s="169"/>
      <c r="L75" s="993"/>
      <c r="M75" s="994"/>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1015.161401724505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203.03228034490101</v>
      </c>
      <c r="M83" s="858"/>
      <c r="N83" s="51"/>
    </row>
    <row r="84" spans="1:14">
      <c r="B84" s="89" t="s">
        <v>973</v>
      </c>
      <c r="C84" s="90"/>
      <c r="D84" s="90"/>
      <c r="E84" s="90"/>
      <c r="F84" s="90"/>
      <c r="G84" s="90"/>
      <c r="H84" s="90"/>
      <c r="I84" s="87"/>
      <c r="J84" s="88"/>
      <c r="K84" s="304">
        <v>0.05</v>
      </c>
      <c r="L84" s="857">
        <f>N78*K84</f>
        <v>50.758070086225253</v>
      </c>
      <c r="M84" s="858"/>
      <c r="N84" s="51"/>
    </row>
    <row r="85" spans="1:14" ht="15.75" thickBot="1">
      <c r="B85" s="91" t="s">
        <v>974</v>
      </c>
      <c r="C85" s="92"/>
      <c r="D85" s="92"/>
      <c r="E85" s="92"/>
      <c r="F85" s="92"/>
      <c r="G85" s="92"/>
      <c r="H85" s="92"/>
      <c r="I85" s="93"/>
      <c r="J85" s="94"/>
      <c r="K85" s="305">
        <v>0.05</v>
      </c>
      <c r="L85" s="859">
        <f>N78*K85</f>
        <v>50.758070086225253</v>
      </c>
      <c r="M85" s="860"/>
      <c r="N85" s="51"/>
    </row>
    <row r="86" spans="1:14" ht="15.75" thickBot="1">
      <c r="B86" s="823" t="s">
        <v>953</v>
      </c>
      <c r="C86" s="824"/>
      <c r="D86" s="824"/>
      <c r="E86" s="824"/>
      <c r="F86" s="824"/>
      <c r="G86" s="824"/>
      <c r="H86" s="824"/>
      <c r="I86" s="824"/>
      <c r="J86" s="824"/>
      <c r="K86" s="824"/>
      <c r="L86" s="824"/>
      <c r="M86" s="825"/>
      <c r="N86" s="52">
        <f>L83+L84+L85</f>
        <v>304.54842051735153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1319.7098222418565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2" t="s">
        <v>2215</v>
      </c>
      <c r="L29" s="834" t="s">
        <v>945</v>
      </c>
      <c r="M29" s="835"/>
      <c r="N29" s="71" t="s">
        <v>946</v>
      </c>
    </row>
    <row r="30" spans="1:14" hidden="1">
      <c r="B30" s="71" t="s">
        <v>943</v>
      </c>
      <c r="C30" s="832" t="s">
        <v>944</v>
      </c>
      <c r="D30" s="833"/>
      <c r="E30" s="833"/>
      <c r="F30" s="833"/>
      <c r="G30" s="833"/>
      <c r="H30" s="833"/>
      <c r="I30" s="833"/>
      <c r="J30" s="72"/>
      <c r="K30" s="307"/>
      <c r="L30" s="834" t="s">
        <v>945</v>
      </c>
      <c r="M30" s="835"/>
      <c r="N30" s="71" t="s">
        <v>946</v>
      </c>
    </row>
    <row r="31" spans="1:14" ht="41.25" customHeight="1" thickBot="1">
      <c r="A31" t="s">
        <v>1845</v>
      </c>
      <c r="B31" s="107" t="s">
        <v>1167</v>
      </c>
      <c r="C31" s="997" t="s">
        <v>2196</v>
      </c>
      <c r="D31" s="998"/>
      <c r="E31" s="998"/>
      <c r="F31" s="998"/>
      <c r="G31" s="998"/>
      <c r="H31" s="998"/>
      <c r="I31" s="998"/>
      <c r="J31" s="998"/>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373</v>
      </c>
      <c r="B36" s="836" t="str">
        <f>VLOOKUP(A36,EQUIPOS!A6:D154,3,FALSE)</f>
        <v>Volqueta 6 m3</v>
      </c>
      <c r="C36" s="837"/>
      <c r="D36" s="837"/>
      <c r="E36" s="837"/>
      <c r="F36" s="837"/>
      <c r="G36" s="837"/>
      <c r="H36" s="838"/>
      <c r="I36" s="267"/>
      <c r="J36" s="268"/>
      <c r="K36" s="269">
        <f>VLOOKUP(A36,EQUIPOS!A6:D161,4,FALSE)</f>
        <v>82228.073539684905</v>
      </c>
      <c r="L36" s="270"/>
      <c r="M36" s="283">
        <v>66</v>
      </c>
      <c r="N36" s="272">
        <f>K36/M36</f>
        <v>1245.879902116438</v>
      </c>
    </row>
    <row r="37" spans="1:14">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3"/>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99">
        <f>SUM(N36:N42)</f>
        <v>1245.879902116438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6" t="s">
        <v>961</v>
      </c>
      <c r="M58" s="799"/>
      <c r="N58" s="76" t="s">
        <v>951</v>
      </c>
    </row>
    <row r="59" spans="2:14">
      <c r="B59" s="46"/>
      <c r="C59" s="317"/>
      <c r="D59" s="317"/>
      <c r="E59" s="317"/>
      <c r="F59" s="317"/>
      <c r="G59" s="317"/>
      <c r="H59" s="311"/>
      <c r="I59" s="279"/>
      <c r="J59" s="286"/>
      <c r="K59" s="279"/>
      <c r="L59" s="827"/>
      <c r="M59" s="828"/>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1"/>
      <c r="C75" s="992"/>
      <c r="D75" s="992"/>
      <c r="E75" s="992"/>
      <c r="F75" s="992"/>
      <c r="G75" s="992"/>
      <c r="H75" s="992"/>
      <c r="I75" s="169"/>
      <c r="J75" s="169"/>
      <c r="K75" s="169"/>
      <c r="L75" s="993"/>
      <c r="M75" s="994"/>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1245.879902116438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249.1759804232876</v>
      </c>
      <c r="M83" s="858"/>
      <c r="N83" s="51"/>
    </row>
    <row r="84" spans="1:14">
      <c r="B84" s="89" t="s">
        <v>973</v>
      </c>
      <c r="C84" s="90"/>
      <c r="D84" s="90"/>
      <c r="E84" s="90"/>
      <c r="F84" s="90"/>
      <c r="G84" s="90"/>
      <c r="H84" s="90"/>
      <c r="I84" s="87"/>
      <c r="J84" s="88"/>
      <c r="K84" s="304">
        <v>0.05</v>
      </c>
      <c r="L84" s="857">
        <f>N78*K84</f>
        <v>62.293995105821899</v>
      </c>
      <c r="M84" s="858"/>
      <c r="N84" s="51"/>
    </row>
    <row r="85" spans="1:14" ht="15.75" thickBot="1">
      <c r="B85" s="91" t="s">
        <v>974</v>
      </c>
      <c r="C85" s="92"/>
      <c r="D85" s="92"/>
      <c r="E85" s="92"/>
      <c r="F85" s="92"/>
      <c r="G85" s="92"/>
      <c r="H85" s="92"/>
      <c r="I85" s="93"/>
      <c r="J85" s="94"/>
      <c r="K85" s="305">
        <v>0.05</v>
      </c>
      <c r="L85" s="859">
        <f>N78*K85</f>
        <v>62.293995105821899</v>
      </c>
      <c r="M85" s="860"/>
      <c r="N85" s="51"/>
    </row>
    <row r="86" spans="1:14" ht="15.75" thickBot="1">
      <c r="B86" s="823" t="s">
        <v>953</v>
      </c>
      <c r="C86" s="824"/>
      <c r="D86" s="824"/>
      <c r="E86" s="824"/>
      <c r="F86" s="824"/>
      <c r="G86" s="824"/>
      <c r="H86" s="824"/>
      <c r="I86" s="824"/>
      <c r="J86" s="824"/>
      <c r="K86" s="824"/>
      <c r="L86" s="824"/>
      <c r="M86" s="825"/>
      <c r="N86" s="52">
        <f>L83+L84+L85</f>
        <v>373.76397063493141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1619.6438727513694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5" t="s">
        <v>2205</v>
      </c>
      <c r="C10" s="946"/>
      <c r="D10" s="946"/>
      <c r="E10" s="946"/>
      <c r="F10" s="388" t="s">
        <v>2206</v>
      </c>
      <c r="G10" s="383"/>
      <c r="H10" s="389"/>
      <c r="I10" s="947" t="s">
        <v>2207</v>
      </c>
      <c r="J10" s="947"/>
      <c r="K10" s="390" t="s">
        <v>2206</v>
      </c>
      <c r="L10" s="386"/>
      <c r="M10" s="386"/>
      <c r="N10" s="387"/>
    </row>
    <row r="11" spans="2:14">
      <c r="B11" s="361" t="s">
        <v>939</v>
      </c>
      <c r="C11" s="362"/>
      <c r="D11" s="894"/>
      <c r="E11" s="894"/>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4" t="s">
        <v>2222</v>
      </c>
      <c r="G25" s="904"/>
      <c r="H25" s="904"/>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1" t="s">
        <v>942</v>
      </c>
      <c r="C27" s="1002"/>
      <c r="D27" s="1002"/>
      <c r="E27" s="1002"/>
      <c r="F27" s="1002"/>
      <c r="G27" s="1002"/>
      <c r="H27" s="1002"/>
      <c r="I27" s="1002"/>
      <c r="J27" s="1002"/>
      <c r="K27" s="1002"/>
      <c r="L27" s="1002"/>
      <c r="M27" s="1002"/>
      <c r="N27" s="1003"/>
    </row>
    <row r="28" spans="1:14" ht="15.75" thickBot="1">
      <c r="B28" s="33"/>
      <c r="C28" s="34"/>
      <c r="D28" s="34"/>
      <c r="E28" s="34"/>
      <c r="F28" s="34"/>
      <c r="G28" s="34"/>
      <c r="H28" s="34"/>
      <c r="I28" s="34"/>
      <c r="J28" s="34"/>
      <c r="K28" s="34"/>
      <c r="L28" s="34"/>
      <c r="M28" s="34"/>
      <c r="N28" s="35"/>
    </row>
    <row r="29" spans="1:14" ht="26.25" thickBot="1">
      <c r="B29" s="71" t="s">
        <v>943</v>
      </c>
      <c r="C29" s="999" t="s">
        <v>944</v>
      </c>
      <c r="D29" s="1000"/>
      <c r="E29" s="1000"/>
      <c r="F29" s="1000"/>
      <c r="G29" s="1000"/>
      <c r="H29" s="1000"/>
      <c r="I29" s="1000"/>
      <c r="J29" s="72"/>
      <c r="K29" s="342" t="s">
        <v>2215</v>
      </c>
      <c r="L29" s="1004" t="s">
        <v>945</v>
      </c>
      <c r="M29" s="1005"/>
      <c r="N29" s="71" t="s">
        <v>946</v>
      </c>
    </row>
    <row r="30" spans="1:14" hidden="1">
      <c r="B30" s="71" t="s">
        <v>943</v>
      </c>
      <c r="C30" s="832" t="s">
        <v>944</v>
      </c>
      <c r="D30" s="833"/>
      <c r="E30" s="833"/>
      <c r="F30" s="833"/>
      <c r="G30" s="833"/>
      <c r="H30" s="833"/>
      <c r="I30" s="833"/>
      <c r="J30" s="72"/>
      <c r="K30" s="307"/>
      <c r="L30" s="834" t="s">
        <v>945</v>
      </c>
      <c r="M30" s="835"/>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373</v>
      </c>
      <c r="B36" s="836" t="str">
        <f>VLOOKUP(A36,EQUIPOS!A6:D154,3,FALSE)</f>
        <v>Volqueta 6 m3</v>
      </c>
      <c r="C36" s="837"/>
      <c r="D36" s="837"/>
      <c r="E36" s="837"/>
      <c r="F36" s="837"/>
      <c r="G36" s="837"/>
      <c r="H36" s="838"/>
      <c r="I36" s="267"/>
      <c r="J36" s="268"/>
      <c r="K36" s="269">
        <f>VLOOKUP(A36,EQUIPOS!A6:D161,4,FALSE)</f>
        <v>82228.073539684905</v>
      </c>
      <c r="L36" s="270"/>
      <c r="M36" s="283">
        <v>66</v>
      </c>
      <c r="N36" s="272">
        <f>K36/M36</f>
        <v>1245.879902116438</v>
      </c>
    </row>
    <row r="37" spans="1:14">
      <c r="B37" s="836"/>
      <c r="C37" s="837"/>
      <c r="D37" s="837"/>
      <c r="E37" s="837"/>
      <c r="F37" s="837"/>
      <c r="G37" s="837"/>
      <c r="H37" s="838"/>
      <c r="I37" s="267"/>
      <c r="J37" s="268"/>
      <c r="K37" s="269"/>
      <c r="L37" s="270"/>
      <c r="M37" s="271"/>
      <c r="N37" s="272"/>
    </row>
    <row r="38" spans="1:14">
      <c r="B38" s="836"/>
      <c r="C38" s="837"/>
      <c r="D38" s="837"/>
      <c r="E38" s="837"/>
      <c r="F38" s="837"/>
      <c r="G38" s="837"/>
      <c r="H38" s="838"/>
      <c r="I38" s="267"/>
      <c r="J38" s="268"/>
      <c r="K38" s="269"/>
      <c r="L38" s="270"/>
      <c r="M38" s="271"/>
      <c r="N38" s="273"/>
    </row>
    <row r="39" spans="1:14">
      <c r="B39" s="836"/>
      <c r="C39" s="837"/>
      <c r="D39" s="837"/>
      <c r="E39" s="837"/>
      <c r="F39" s="837"/>
      <c r="G39" s="837"/>
      <c r="H39" s="838"/>
      <c r="I39" s="839"/>
      <c r="J39" s="820"/>
      <c r="K39" s="274"/>
      <c r="L39" s="840"/>
      <c r="M39" s="841"/>
      <c r="N39" s="275"/>
    </row>
    <row r="40" spans="1:14">
      <c r="B40" s="836"/>
      <c r="C40" s="837"/>
      <c r="D40" s="837"/>
      <c r="E40" s="842"/>
      <c r="F40" s="837"/>
      <c r="G40" s="837"/>
      <c r="H40" s="838"/>
      <c r="I40" s="36"/>
      <c r="J40" s="37"/>
      <c r="K40" s="274"/>
      <c r="L40" s="276"/>
      <c r="M40" s="277"/>
      <c r="N40" s="278"/>
    </row>
    <row r="41" spans="1:14">
      <c r="B41" s="843"/>
      <c r="C41" s="844"/>
      <c r="D41" s="844"/>
      <c r="E41" s="38"/>
      <c r="F41" s="39"/>
      <c r="G41" s="39"/>
      <c r="H41" s="40"/>
      <c r="I41" s="36"/>
      <c r="J41" s="37"/>
      <c r="K41" s="279"/>
      <c r="L41" s="276"/>
      <c r="M41" s="277"/>
      <c r="N41" s="344"/>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99">
        <f>SUM(N36:N42)</f>
        <v>1245.879902116438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5" t="s">
        <v>945</v>
      </c>
      <c r="K47" s="85" t="s">
        <v>946</v>
      </c>
      <c r="L47" s="817" t="s">
        <v>955</v>
      </c>
      <c r="M47" s="816"/>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6" t="s">
        <v>961</v>
      </c>
      <c r="M58" s="799"/>
      <c r="N58" s="76" t="s">
        <v>951</v>
      </c>
    </row>
    <row r="59" spans="2:14">
      <c r="B59" s="46"/>
      <c r="C59" s="317"/>
      <c r="D59" s="317"/>
      <c r="E59" s="317"/>
      <c r="F59" s="317"/>
      <c r="G59" s="317"/>
      <c r="H59" s="311"/>
      <c r="I59" s="279"/>
      <c r="J59" s="286"/>
      <c r="K59" s="279"/>
      <c r="L59" s="827"/>
      <c r="M59" s="828"/>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5"/>
      <c r="M64" s="996"/>
      <c r="N64" s="485"/>
    </row>
    <row r="65" spans="2:15" ht="15.75" thickBot="1">
      <c r="B65" s="823" t="s">
        <v>953</v>
      </c>
      <c r="C65" s="824"/>
      <c r="D65" s="824"/>
      <c r="E65" s="824"/>
      <c r="F65" s="824"/>
      <c r="G65" s="824"/>
      <c r="H65" s="824"/>
      <c r="I65" s="824"/>
      <c r="J65" s="824"/>
      <c r="K65" s="824"/>
      <c r="L65" s="824"/>
      <c r="M65" s="825"/>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1"/>
      <c r="C75" s="992"/>
      <c r="D75" s="992"/>
      <c r="E75" s="992"/>
      <c r="F75" s="992"/>
      <c r="G75" s="992"/>
      <c r="H75" s="992"/>
      <c r="I75" s="169"/>
      <c r="J75" s="169"/>
      <c r="K75" s="169"/>
      <c r="L75" s="993"/>
      <c r="M75" s="994"/>
      <c r="N75" s="45"/>
    </row>
    <row r="76" spans="2:15" ht="15.75" thickBot="1">
      <c r="B76" s="823" t="s">
        <v>953</v>
      </c>
      <c r="C76" s="824"/>
      <c r="D76" s="824"/>
      <c r="E76" s="824"/>
      <c r="F76" s="824"/>
      <c r="G76" s="824"/>
      <c r="H76" s="824"/>
      <c r="I76" s="824"/>
      <c r="J76" s="824"/>
      <c r="K76" s="824"/>
      <c r="L76" s="824"/>
      <c r="M76" s="825"/>
      <c r="N76" s="301"/>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1245.879902116438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4"/>
      <c r="J82" s="334"/>
      <c r="K82" s="302" t="s">
        <v>970</v>
      </c>
      <c r="L82" s="853" t="s">
        <v>971</v>
      </c>
      <c r="M82" s="854"/>
      <c r="N82" s="303"/>
    </row>
    <row r="83" spans="1:14">
      <c r="B83" s="855" t="s">
        <v>972</v>
      </c>
      <c r="C83" s="856"/>
      <c r="D83" s="856"/>
      <c r="E83" s="856"/>
      <c r="F83" s="856"/>
      <c r="G83" s="856"/>
      <c r="H83" s="856"/>
      <c r="I83" s="87"/>
      <c r="J83" s="88"/>
      <c r="K83" s="304">
        <v>0.2</v>
      </c>
      <c r="L83" s="857">
        <f>N78*K83</f>
        <v>249.1759804232876</v>
      </c>
      <c r="M83" s="858"/>
      <c r="N83" s="51"/>
    </row>
    <row r="84" spans="1:14">
      <c r="B84" s="89" t="s">
        <v>973</v>
      </c>
      <c r="C84" s="90"/>
      <c r="D84" s="90"/>
      <c r="E84" s="90"/>
      <c r="F84" s="90"/>
      <c r="G84" s="90"/>
      <c r="H84" s="90"/>
      <c r="I84" s="87"/>
      <c r="J84" s="88"/>
      <c r="K84" s="304">
        <v>0.05</v>
      </c>
      <c r="L84" s="857">
        <f>N78*K84</f>
        <v>62.293995105821899</v>
      </c>
      <c r="M84" s="858"/>
      <c r="N84" s="51"/>
    </row>
    <row r="85" spans="1:14" ht="15.75" thickBot="1">
      <c r="B85" s="91" t="s">
        <v>974</v>
      </c>
      <c r="C85" s="92"/>
      <c r="D85" s="92"/>
      <c r="E85" s="92"/>
      <c r="F85" s="92"/>
      <c r="G85" s="92"/>
      <c r="H85" s="92"/>
      <c r="I85" s="93"/>
      <c r="J85" s="94"/>
      <c r="K85" s="305">
        <v>0.05</v>
      </c>
      <c r="L85" s="859">
        <f>N78*K85</f>
        <v>62.293995105821899</v>
      </c>
      <c r="M85" s="860"/>
      <c r="N85" s="51"/>
    </row>
    <row r="86" spans="1:14" ht="15.75" thickBot="1">
      <c r="B86" s="823" t="s">
        <v>953</v>
      </c>
      <c r="C86" s="824"/>
      <c r="D86" s="824"/>
      <c r="E86" s="824"/>
      <c r="F86" s="824"/>
      <c r="G86" s="824"/>
      <c r="H86" s="824"/>
      <c r="I86" s="824"/>
      <c r="J86" s="824"/>
      <c r="K86" s="824"/>
      <c r="L86" s="824"/>
      <c r="M86" s="825"/>
      <c r="N86" s="52">
        <f>L83+L84+L85</f>
        <v>373.76397063493141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8">
        <f>N78+N86</f>
        <v>1619.6438727513694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1"/>
      <c r="K118" s="971"/>
      <c r="L118" s="971"/>
      <c r="M118" s="971"/>
      <c r="N118" s="972"/>
    </row>
    <row r="119" spans="2:14" ht="15.75" thickBot="1">
      <c r="B119" s="419" t="s">
        <v>2221</v>
      </c>
      <c r="C119" s="420"/>
      <c r="D119" s="420"/>
      <c r="E119" s="259"/>
      <c r="F119" s="259"/>
      <c r="G119" s="259"/>
      <c r="H119" s="259"/>
      <c r="I119" s="259"/>
      <c r="J119" s="973"/>
      <c r="K119" s="973"/>
      <c r="L119" s="973"/>
      <c r="M119" s="973"/>
      <c r="N119" s="97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24149F79-47C7-4CBB-888B-DD9FBC98B70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580EB0F2-C06A-40CA-B059-65A0ED9F771D}">
  <ds:schemaRefs>
    <ds:schemaRef ds:uri="http://schemas.microsoft.com/sharepoint/v3/contenttype/forms"/>
  </ds:schemaRefs>
</ds:datastoreItem>
</file>

<file path=customXml/itemProps3.xml><?xml version="1.0" encoding="utf-8"?>
<ds:datastoreItem xmlns:ds="http://schemas.openxmlformats.org/officeDocument/2006/customXml" ds:itemID="{8A9FEEF8-A997-4C23-BD5D-A6D67CE03955}">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2021-08-10T20:31:44Z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